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2="http://schemas.microsoft.com/office/spreadsheetml/2015/revision2" mc:Ignorable="x15 xr2">
  <fileVersion appName="xl" lastEdited="7" lowestEdited="7" rupBuild="18827"/>
  <workbookPr showInkAnnotation="0" codeName="ThisWorkbook"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lawre\Desktop\Text\"/>
    </mc:Choice>
  </mc:AlternateContent>
  <bookViews>
    <workbookView xWindow="0" yWindow="0" windowWidth="14376" windowHeight="12780" activeTab="4" xr2:uid="{00000000-000D-0000-FFFF-FFFF00000000}"/>
  </bookViews>
  <sheets>
    <sheet name="Sheet1" sheetId="1" r:id="rId1"/>
    <sheet name="Sheet5" sheetId="5" r:id="rId2"/>
    <sheet name="Sheet7" sheetId="7" r:id="rId3"/>
    <sheet name="Sheet8" sheetId="8" r:id="rId4"/>
    <sheet name="Sheet2" sheetId="2" r:id="rId5"/>
  </sheets>
  <definedNames>
    <definedName name="_xlnm._FilterDatabase" localSheetId="0" hidden="1">Sheet1!$N$1:$N$4115</definedName>
    <definedName name="Range">Sheet1!$D:$D</definedName>
    <definedName name="States">Sheet1!$F:$F</definedName>
  </definedNames>
  <calcPr calcId="171027"/>
  <pivotCaches>
    <pivotCache cacheId="0" r:id="rId6"/>
    <pivotCache cacheId="1" r:id="rId7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H3" i="2" l="1"/>
  <c r="H4" i="2"/>
  <c r="H5" i="2"/>
  <c r="H6" i="2"/>
  <c r="H7" i="2"/>
  <c r="H8" i="2"/>
  <c r="H9" i="2"/>
  <c r="H10" i="2"/>
  <c r="H11" i="2"/>
  <c r="H12" i="2"/>
  <c r="H13" i="2"/>
  <c r="H2" i="2"/>
  <c r="G3" i="2"/>
  <c r="G4" i="2"/>
  <c r="G5" i="2"/>
  <c r="G6" i="2"/>
  <c r="G7" i="2"/>
  <c r="G8" i="2"/>
  <c r="G9" i="2"/>
  <c r="G10" i="2"/>
  <c r="G11" i="2"/>
  <c r="G12" i="2"/>
  <c r="G13" i="2"/>
  <c r="G2" i="2"/>
  <c r="F3" i="2"/>
  <c r="F4" i="2"/>
  <c r="F5" i="2"/>
  <c r="F6" i="2"/>
  <c r="F7" i="2"/>
  <c r="F8" i="2"/>
  <c r="F9" i="2"/>
  <c r="F10" i="2"/>
  <c r="F11" i="2"/>
  <c r="F12" i="2"/>
  <c r="F13" i="2"/>
  <c r="F2" i="2"/>
  <c r="E2" i="2"/>
  <c r="E3" i="2"/>
  <c r="E4" i="2"/>
  <c r="E5" i="2"/>
  <c r="E6" i="2"/>
  <c r="E7" i="2"/>
  <c r="E8" i="2"/>
  <c r="E9" i="2"/>
  <c r="E10" i="2"/>
  <c r="E11" i="2"/>
  <c r="E12" i="2"/>
  <c r="E13" i="2"/>
  <c r="D12" i="2"/>
  <c r="D11" i="2"/>
  <c r="D10" i="2"/>
  <c r="D9" i="2"/>
  <c r="D8" i="2"/>
  <c r="D7" i="2"/>
  <c r="D6" i="2"/>
  <c r="D5" i="2"/>
  <c r="D4" i="2"/>
  <c r="D3" i="2"/>
  <c r="C3" i="2"/>
  <c r="D2" i="2"/>
  <c r="D13" i="2"/>
  <c r="C13" i="2"/>
  <c r="C4" i="2"/>
  <c r="C12" i="2"/>
  <c r="C11" i="2"/>
  <c r="C10" i="2"/>
  <c r="C9" i="2"/>
  <c r="C8" i="2"/>
  <c r="C7" i="2"/>
  <c r="C6" i="2"/>
  <c r="C5" i="2"/>
  <c r="C2" i="2"/>
  <c r="B2" i="2"/>
  <c r="B13" i="2"/>
  <c r="B12" i="2"/>
  <c r="B11" i="2"/>
  <c r="B10" i="2"/>
  <c r="B9" i="2"/>
  <c r="B8" i="2"/>
  <c r="B7" i="2"/>
  <c r="B6" i="2"/>
  <c r="B5" i="2"/>
  <c r="B4" i="2"/>
  <c r="B3" i="2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O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</calcChain>
</file>

<file path=xl/sharedStrings.xml><?xml version="1.0" encoding="utf-8"?>
<sst xmlns="http://schemas.openxmlformats.org/spreadsheetml/2006/main" count="33049" uniqueCount="8403">
  <si>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</si>
  <si>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</si>
  <si>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</si>
  <si>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</si>
  <si>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</si>
  <si>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</si>
  <si>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</si>
  <si>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</si>
  <si>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</si>
  <si>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</si>
  <si>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</si>
  <si>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</si>
  <si>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</si>
  <si>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</si>
  <si>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</si>
  <si>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</si>
  <si>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</si>
  <si>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</si>
  <si>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</si>
  <si>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</si>
  <si>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</si>
  <si>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</si>
  <si>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</si>
  <si>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</si>
  <si>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</si>
  <si>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</si>
  <si>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</si>
  <si>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</si>
  <si>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</si>
  <si>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</si>
  <si>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</si>
  <si>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</si>
  <si>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</si>
  <si>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</si>
  <si>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</si>
  <si>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</si>
  <si>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</si>
  <si>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</si>
  <si>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</si>
  <si>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</si>
  <si>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</si>
  <si>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</si>
  <si>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</si>
  <si>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</si>
  <si>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</si>
  <si>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</si>
  <si>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</si>
  <si>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</si>
  <si>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</si>
  <si>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</si>
  <si>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</si>
  <si>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</si>
  <si>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</si>
  <si>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</si>
  <si>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</si>
  <si>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</si>
  <si>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</si>
  <si>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</si>
  <si>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</si>
  <si>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</si>
  <si>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</si>
  <si>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</si>
  <si>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</si>
  <si>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</si>
  <si>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</si>
  <si>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</si>
  <si>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</si>
  <si>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</si>
  <si>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</si>
  <si>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</si>
  <si>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</si>
  <si>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</si>
  <si>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</si>
  <si>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</si>
  <si>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</si>
  <si>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</si>
  <si>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</si>
  <si>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</si>
  <si>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</si>
  <si>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</si>
  <si>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</si>
  <si>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</si>
  <si>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</si>
  <si>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</si>
  <si>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</si>
  <si>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</si>
  <si>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</si>
  <si>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</si>
  <si>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</si>
  <si>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</si>
  <si>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</si>
  <si>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</si>
  <si>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</si>
  <si>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</si>
  <si>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</si>
  <si>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</si>
  <si>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</si>
  <si>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</si>
  <si>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</si>
  <si>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</si>
  <si>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</si>
  <si>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</si>
  <si>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</si>
  <si>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</si>
  <si>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</si>
  <si>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</si>
  <si>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</si>
  <si>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</si>
  <si>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</si>
  <si>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</si>
  <si>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</si>
  <si>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</si>
  <si>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</si>
  <si>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</si>
  <si>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</si>
  <si>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</si>
  <si>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</si>
  <si>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</si>
  <si>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</si>
  <si>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</si>
  <si>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</si>
  <si>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</si>
  <si>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</si>
  <si>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</si>
  <si>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</si>
  <si>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</si>
  <si>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</si>
  <si>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</si>
  <si>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</si>
  <si>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</si>
  <si>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</si>
  <si>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</si>
  <si>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</si>
  <si>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</si>
  <si>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</si>
  <si>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</si>
  <si>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</si>
  <si>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</si>
  <si>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</si>
  <si>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</si>
  <si>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</si>
  <si>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</si>
  <si>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</si>
  <si>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</si>
  <si>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</si>
  <si>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</si>
  <si>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</si>
  <si>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</si>
  <si>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</si>
  <si>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</si>
  <si>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</si>
  <si>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</si>
  <si>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</si>
  <si>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</si>
  <si>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</si>
  <si>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</si>
  <si>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</si>
  <si>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</si>
  <si>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</si>
  <si>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</si>
  <si>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</si>
  <si>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</si>
  <si>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</si>
  <si>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</si>
  <si>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</si>
  <si>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</si>
  <si>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</si>
  <si>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</si>
  <si>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</si>
  <si>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</si>
  <si>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</si>
  <si>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</si>
  <si>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</si>
  <si>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</si>
  <si>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</si>
  <si>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</si>
  <si>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</si>
  <si>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</si>
  <si>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</si>
  <si>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</si>
  <si>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</si>
  <si>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</si>
  <si>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</si>
  <si>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</si>
  <si>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</si>
  <si>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</si>
  <si>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</si>
  <si>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</si>
  <si>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</si>
  <si>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</si>
  <si>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</si>
  <si>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</si>
  <si>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</si>
  <si>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</si>
  <si>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</si>
  <si>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</si>
  <si>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</si>
  <si>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</si>
  <si>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</si>
  <si>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</si>
  <si>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</si>
  <si>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</si>
  <si>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</si>
  <si>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</si>
  <si>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</si>
  <si>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</si>
  <si>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</si>
  <si>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</si>
  <si>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</si>
  <si>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</si>
  <si>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</si>
  <si>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</si>
  <si>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</si>
  <si>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</si>
  <si>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</si>
  <si>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</si>
  <si>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</si>
  <si>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</si>
  <si>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</si>
  <si>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</si>
  <si>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</si>
  <si>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</si>
  <si>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</si>
  <si>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</si>
  <si>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</si>
  <si>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</si>
  <si>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</si>
  <si>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</si>
  <si>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</si>
  <si>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</si>
  <si>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</si>
  <si>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</si>
  <si>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</si>
  <si>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</si>
  <si>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</si>
  <si>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</si>
  <si>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</si>
  <si>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</si>
  <si>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</si>
  <si>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</si>
  <si>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</si>
  <si>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</si>
  <si>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</si>
  <si>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</si>
  <si>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</si>
  <si>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</si>
  <si>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</si>
  <si>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</si>
  <si>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</si>
  <si>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</si>
  <si>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</si>
  <si>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</si>
  <si>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</si>
  <si>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</si>
  <si>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</si>
  <si>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</si>
  <si>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</si>
  <si>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</si>
  <si>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</si>
  <si>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</si>
  <si>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</si>
  <si>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</si>
  <si>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</si>
  <si>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</si>
  <si>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</si>
  <si>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</si>
  <si>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</si>
  <si>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</si>
  <si>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</si>
  <si>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</si>
  <si>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</si>
  <si>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</si>
  <si>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</si>
  <si>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</si>
  <si>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</si>
  <si>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</si>
  <si>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</si>
  <si>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</si>
  <si>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</si>
  <si>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</si>
  <si>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</si>
  <si>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</si>
  <si>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</si>
  <si>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</si>
  <si>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</si>
  <si>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</si>
  <si>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</si>
  <si>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</si>
  <si>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</si>
  <si>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</si>
  <si>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</si>
  <si>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</si>
  <si>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</si>
  <si>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</si>
  <si>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</si>
  <si>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</si>
  <si>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</si>
  <si>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</si>
  <si>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</si>
  <si>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</si>
  <si>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</si>
  <si>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</si>
  <si>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</si>
  <si>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</si>
  <si>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</si>
  <si>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</si>
  <si>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</si>
  <si>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</si>
  <si>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</si>
  <si>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</si>
  <si>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</si>
  <si>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</si>
  <si>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</si>
  <si>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</si>
  <si>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</si>
  <si>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</si>
  <si>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</si>
  <si>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</si>
  <si>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</si>
  <si>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</si>
  <si>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</si>
  <si>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</si>
  <si>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</si>
  <si>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</si>
  <si>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</si>
  <si>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</si>
  <si>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</si>
  <si>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</si>
  <si>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</si>
  <si>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</si>
  <si>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</si>
  <si>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</si>
  <si>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</si>
  <si>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</si>
  <si>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</si>
  <si>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</si>
  <si>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</si>
  <si>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</si>
  <si>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</si>
  <si>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</si>
  <si>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</si>
  <si>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</si>
  <si>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</si>
  <si>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</si>
  <si>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</si>
  <si>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</si>
  <si>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</si>
  <si>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</si>
  <si>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</si>
  <si>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</si>
  <si>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</si>
  <si>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</si>
  <si>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</si>
  <si>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</si>
  <si>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</si>
  <si>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</si>
  <si>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</si>
  <si>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</si>
  <si>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</si>
  <si>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</si>
  <si>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</si>
  <si>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</si>
  <si>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</si>
  <si>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</si>
  <si>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</si>
  <si>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</si>
  <si>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</si>
  <si>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</si>
  <si>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</si>
  <si>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</si>
  <si>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</si>
  <si>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</si>
  <si>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</si>
  <si>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</si>
  <si>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</si>
  <si>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</si>
  <si>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</si>
  <si>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</si>
  <si>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</si>
  <si>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</si>
  <si>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</si>
  <si>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</si>
  <si>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</si>
  <si>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</si>
  <si>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</si>
  <si>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</si>
  <si>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</si>
  <si>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</si>
  <si>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</si>
  <si>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</si>
  <si>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</si>
  <si>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</si>
  <si>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</si>
  <si>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</si>
  <si>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</si>
  <si>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</si>
  <si>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</si>
  <si>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</si>
  <si>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</si>
  <si>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</si>
  <si>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</si>
  <si>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</si>
  <si>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</si>
  <si>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</si>
  <si>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</si>
  <si>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</si>
  <si>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</si>
  <si>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</si>
  <si>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</si>
  <si>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</si>
  <si>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</si>
  <si>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</si>
  <si>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</si>
  <si>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</si>
  <si>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</si>
  <si>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</si>
  <si>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</si>
  <si>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</si>
  <si>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</si>
  <si>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</si>
  <si>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</si>
  <si>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</si>
  <si>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</si>
  <si>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</si>
  <si>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</si>
  <si>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</si>
  <si>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</si>
  <si>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</si>
  <si>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</si>
  <si>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</si>
  <si>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</si>
  <si>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</si>
  <si>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</si>
  <si>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</si>
  <si>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</si>
  <si>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</si>
  <si>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</si>
  <si>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</si>
  <si>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</si>
  <si>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</si>
  <si>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</si>
  <si>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</si>
  <si>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</si>
  <si>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</si>
  <si>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</si>
  <si>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</si>
  <si>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</si>
  <si>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</si>
  <si>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</si>
  <si>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</si>
  <si>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</si>
  <si>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</si>
  <si>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</si>
  <si>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</si>
  <si>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</si>
  <si>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</si>
  <si>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</si>
  <si>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</si>
  <si>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</si>
  <si>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</si>
  <si>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</si>
  <si>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</si>
  <si>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</si>
  <si>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</si>
  <si>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</si>
  <si>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</si>
  <si>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</si>
  <si>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</si>
  <si>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</si>
  <si>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</si>
  <si>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</si>
  <si>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</si>
  <si>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</si>
  <si>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</si>
  <si>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</si>
  <si>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</si>
  <si>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</si>
  <si>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</si>
  <si>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</si>
  <si>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</si>
  <si>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</si>
  <si>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</si>
  <si>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</si>
  <si>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</si>
  <si>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</si>
  <si>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</si>
  <si>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</si>
  <si>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</si>
  <si>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</si>
  <si>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</si>
  <si>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</si>
  <si>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</si>
  <si>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</si>
  <si>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</si>
  <si>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</si>
  <si>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</si>
  <si>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</si>
  <si>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</si>
  <si>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</si>
  <si>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</si>
  <si>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</si>
  <si>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</si>
  <si>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</si>
  <si>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</si>
  <si>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</si>
  <si>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</si>
  <si>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</si>
  <si>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</si>
  <si>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</si>
  <si>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</si>
  <si>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</si>
  <si>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</si>
  <si>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</si>
  <si>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</si>
  <si>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</si>
  <si>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</si>
  <si>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</si>
  <si>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</si>
  <si>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</si>
  <si>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</si>
  <si>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</si>
  <si>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</si>
  <si>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</si>
  <si>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</si>
  <si>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</si>
  <si>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</si>
  <si>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</si>
  <si>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</si>
  <si>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</si>
  <si>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</si>
  <si>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</si>
  <si>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</si>
  <si>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</si>
  <si>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</si>
  <si>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</si>
  <si>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</si>
  <si>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</si>
  <si>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</si>
  <si>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</si>
  <si>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</si>
  <si>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</si>
  <si>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</si>
  <si>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</si>
  <si>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</si>
  <si>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</si>
  <si>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</si>
  <si>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</si>
  <si>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</si>
  <si>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</si>
  <si>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</si>
  <si>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</si>
  <si>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</si>
  <si>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</si>
  <si>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</si>
  <si>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</si>
  <si>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</si>
  <si>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</si>
  <si>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</si>
  <si>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</si>
  <si>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</si>
  <si>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</si>
  <si>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</si>
  <si>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</si>
  <si>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</si>
  <si>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</si>
  <si>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</si>
  <si>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</si>
  <si>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</si>
  <si>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</si>
  <si>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</si>
  <si>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</si>
  <si>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</si>
  <si>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</si>
  <si>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</si>
  <si>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</si>
  <si>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</si>
  <si>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</si>
  <si>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</si>
  <si>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</si>
  <si>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</si>
  <si>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</si>
  <si>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</si>
  <si>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</si>
  <si>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</si>
  <si>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</si>
  <si>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</si>
  <si>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</si>
  <si>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</si>
  <si>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</si>
  <si>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</si>
  <si>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</si>
  <si>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</si>
  <si>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</si>
  <si>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</si>
  <si>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</si>
  <si>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</si>
  <si>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</si>
  <si>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</si>
  <si>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</si>
  <si>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</si>
  <si>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</si>
  <si>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</si>
  <si>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</si>
  <si>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</si>
  <si>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</si>
  <si>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</si>
  <si>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</si>
  <si>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</si>
  <si>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</si>
  <si>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</si>
  <si>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</si>
  <si>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</si>
  <si>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</si>
  <si>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</si>
  <si>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</si>
  <si>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</si>
  <si>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</si>
  <si>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</si>
  <si>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</si>
  <si>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</si>
  <si>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</si>
  <si>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</si>
  <si>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</si>
  <si>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</si>
  <si>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</si>
  <si>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</si>
  <si>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</si>
  <si>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</si>
  <si>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</si>
  <si>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</si>
  <si>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</si>
  <si>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</si>
  <si>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</si>
  <si>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</si>
  <si>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</si>
  <si>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</si>
  <si>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</si>
  <si>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</si>
  <si>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</si>
  <si>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</si>
  <si>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</si>
  <si>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</si>
  <si>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</si>
  <si>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</si>
  <si>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</si>
  <si>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</si>
  <si>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</si>
  <si>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</si>
  <si>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</si>
  <si>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</si>
  <si>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</si>
  <si>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</si>
  <si>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</si>
  <si>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</si>
  <si>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</si>
  <si>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</si>
  <si>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</si>
  <si>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</si>
  <si>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</si>
  <si>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</si>
  <si>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</si>
  <si>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</si>
  <si>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</si>
  <si>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</si>
  <si>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</si>
  <si>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</si>
  <si>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</si>
  <si>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</si>
  <si>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</si>
  <si>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</si>
  <si>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</si>
  <si>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</si>
  <si>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</si>
  <si>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</si>
  <si>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</si>
  <si>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</si>
  <si>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</si>
  <si>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</si>
  <si>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</si>
  <si>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</si>
  <si>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</si>
  <si>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</si>
  <si>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</si>
  <si>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</si>
  <si>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</si>
  <si>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</si>
  <si>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</si>
  <si>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</si>
  <si>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</si>
  <si>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</si>
  <si>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</si>
  <si>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</si>
  <si>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</si>
  <si>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</si>
  <si>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</si>
  <si>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</si>
  <si>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</si>
  <si>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</si>
  <si>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</si>
  <si>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</si>
  <si>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</si>
  <si>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</si>
  <si>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</si>
  <si>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</si>
  <si>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</si>
  <si>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</si>
  <si>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</si>
  <si>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</si>
  <si>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</si>
  <si>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</si>
  <si>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</si>
  <si>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</si>
  <si>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</si>
  <si>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</si>
  <si>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</si>
  <si>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</si>
  <si>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</si>
  <si>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</si>
  <si>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</si>
  <si>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</si>
  <si>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</si>
  <si>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</si>
  <si>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</si>
  <si>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</si>
  <si>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</si>
  <si>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</si>
  <si>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</si>
  <si>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</si>
  <si>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</si>
  <si>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</si>
  <si>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</si>
  <si>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</si>
  <si>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</si>
  <si>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</si>
  <si>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</si>
  <si>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</si>
  <si>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</si>
  <si>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</si>
  <si>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</si>
  <si>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</si>
  <si>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</si>
  <si>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</si>
  <si>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</si>
  <si>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</si>
  <si>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</si>
  <si>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</si>
  <si>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</si>
  <si>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</si>
  <si>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</si>
  <si>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</si>
  <si>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</si>
  <si>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</si>
  <si>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</si>
  <si>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</si>
  <si>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</si>
  <si>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</si>
  <si>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</si>
  <si>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</si>
  <si>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</si>
  <si>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</si>
  <si>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</si>
  <si>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</si>
  <si>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</si>
  <si>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</si>
  <si>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</si>
  <si>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</si>
  <si>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</si>
  <si>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</si>
  <si>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</si>
  <si>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</si>
  <si>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</si>
  <si>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</si>
  <si>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</si>
  <si>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</si>
  <si>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</si>
  <si>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</si>
  <si>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</si>
  <si>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</si>
  <si>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</si>
  <si>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</si>
  <si>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</si>
  <si>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</si>
  <si>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</si>
  <si>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</si>
  <si>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</si>
  <si>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</si>
  <si>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</si>
  <si>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</si>
  <si>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</si>
  <si>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</si>
  <si>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</si>
  <si>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</si>
  <si>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</si>
  <si>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</si>
  <si>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</si>
  <si>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</si>
  <si>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</si>
  <si>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</si>
  <si>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</si>
  <si>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</si>
  <si>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</si>
  <si>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</si>
  <si>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</si>
  <si>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</si>
  <si>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</si>
  <si>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</si>
  <si>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</si>
  <si>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</si>
  <si>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</si>
  <si>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</si>
  <si>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</si>
  <si>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</si>
  <si>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</si>
  <si>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</si>
  <si>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</si>
  <si>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</si>
  <si>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</si>
  <si>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</si>
  <si>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</si>
  <si>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</si>
  <si>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</si>
  <si>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</si>
  <si>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</si>
  <si>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</si>
  <si>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</si>
  <si>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</si>
  <si>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</si>
  <si>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</si>
  <si>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</si>
  <si>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</si>
  <si>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</si>
  <si>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</si>
  <si>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</si>
  <si>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</si>
  <si>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</si>
  <si>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</si>
  <si>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</si>
  <si>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</si>
  <si>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</si>
  <si>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</si>
  <si>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</si>
  <si>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</si>
  <si>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</si>
  <si>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</si>
  <si>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</si>
  <si>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</si>
  <si>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</si>
  <si>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</si>
  <si>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</si>
  <si>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</si>
  <si>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</si>
  <si>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</si>
  <si>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</si>
  <si>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</si>
  <si>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</si>
  <si>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</si>
  <si>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</si>
  <si>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</si>
  <si>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</si>
  <si>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</si>
  <si>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</si>
  <si>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</si>
  <si>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</si>
  <si>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</si>
  <si>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</si>
  <si>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</si>
  <si>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</si>
  <si>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</si>
  <si>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</si>
  <si>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</si>
  <si>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</si>
  <si>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</si>
  <si>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</si>
  <si>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</si>
  <si>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</si>
  <si>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</si>
  <si>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</si>
  <si>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</si>
  <si>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</si>
  <si>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</si>
  <si>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</si>
  <si>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</si>
  <si>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</si>
  <si>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</si>
  <si>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</si>
  <si>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</si>
  <si>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</si>
  <si>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</si>
  <si>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</si>
  <si>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</si>
  <si>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</si>
  <si>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</si>
  <si>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</si>
  <si>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</si>
  <si>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</si>
  <si>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</si>
  <si>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</si>
  <si>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</si>
  <si>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</si>
  <si>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</si>
  <si>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</si>
  <si>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</si>
  <si>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</si>
  <si>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</si>
  <si>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</si>
  <si>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</si>
  <si>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</si>
  <si>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</si>
  <si>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</si>
  <si>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</si>
  <si>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</si>
  <si>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</si>
  <si>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</si>
  <si>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</si>
  <si>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</si>
  <si>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</si>
  <si>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</si>
  <si>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</si>
  <si>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</si>
  <si>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</si>
  <si>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</si>
  <si>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</si>
  <si>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</si>
  <si>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</si>
  <si>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</si>
  <si>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</si>
  <si>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</si>
  <si>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</si>
  <si>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</si>
  <si>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</si>
  <si>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</si>
  <si>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</si>
  <si>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</si>
  <si>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</si>
  <si>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</si>
  <si>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</si>
  <si>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</si>
  <si>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</si>
  <si>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</si>
  <si>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</si>
  <si>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</si>
  <si>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</si>
  <si>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</si>
  <si>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</si>
  <si>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</si>
  <si>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</si>
  <si>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</si>
  <si>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</si>
  <si>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</si>
  <si>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</si>
  <si>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</si>
  <si>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</si>
  <si>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</si>
  <si>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</si>
  <si>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</si>
  <si>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</si>
  <si>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</si>
  <si>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</si>
  <si>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</si>
  <si>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</si>
  <si>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</si>
  <si>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</si>
  <si>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</si>
  <si>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</si>
  <si>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</si>
  <si>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</si>
  <si>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</si>
  <si>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</si>
  <si>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</si>
  <si>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</si>
  <si>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</si>
  <si>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</si>
  <si>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</si>
  <si>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</si>
  <si>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</si>
  <si>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</si>
  <si>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</si>
  <si>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</si>
  <si>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</si>
  <si>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</si>
  <si>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</si>
  <si>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</si>
  <si>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</si>
  <si>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</si>
  <si>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</si>
  <si>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</si>
  <si>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</si>
  <si>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</si>
  <si>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</si>
  <si>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</si>
  <si>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</si>
  <si>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</si>
  <si>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</si>
  <si>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</si>
  <si>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</si>
  <si>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</si>
  <si>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</si>
  <si>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</si>
  <si>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</si>
  <si>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</si>
  <si>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</si>
  <si>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</si>
  <si>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</si>
  <si>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</si>
  <si>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</si>
  <si>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</si>
  <si>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</si>
  <si>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</si>
  <si>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</si>
  <si>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</si>
  <si>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</si>
  <si>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</si>
  <si>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</si>
  <si>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</si>
  <si>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</si>
  <si>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</si>
  <si>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</si>
  <si>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</si>
  <si>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</si>
  <si>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</si>
  <si>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</si>
  <si>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</si>
  <si>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</si>
  <si>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</si>
  <si>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</si>
  <si>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</si>
  <si>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</si>
  <si>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</si>
  <si>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</si>
  <si>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</si>
  <si>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</si>
  <si>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</si>
  <si>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</si>
  <si>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</si>
  <si>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</si>
  <si>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</si>
  <si>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</si>
  <si>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</si>
  <si>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</si>
  <si>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</si>
  <si>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</si>
  <si>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</si>
  <si>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</si>
  <si>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</si>
  <si>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</si>
  <si>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</si>
  <si>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</si>
  <si>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</si>
  <si>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</si>
  <si>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</si>
  <si>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</si>
  <si>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</si>
  <si>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</si>
  <si>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</si>
  <si>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</si>
  <si>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</si>
  <si>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</si>
  <si>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</si>
  <si>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</si>
  <si>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</si>
  <si>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</si>
  <si>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</si>
  <si>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</si>
  <si>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</si>
  <si>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</si>
  <si>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</si>
  <si>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</si>
  <si>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</si>
  <si>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</si>
  <si>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</si>
  <si>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</si>
  <si>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</si>
  <si>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</si>
  <si>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</si>
  <si>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</si>
  <si>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</si>
  <si>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</si>
  <si>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</si>
  <si>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</si>
  <si>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</si>
  <si>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</si>
  <si>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</si>
  <si>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</si>
  <si>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</si>
  <si>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</si>
  <si>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</si>
  <si>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</si>
  <si>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</si>
  <si>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</si>
  <si>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</si>
  <si>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</si>
  <si>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</si>
  <si>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</si>
  <si>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</si>
  <si>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</si>
  <si>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</si>
  <si>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</si>
  <si>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</si>
  <si>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</si>
  <si>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</si>
  <si>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</si>
  <si>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</si>
  <si>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</si>
  <si>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</si>
  <si>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</si>
  <si>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</si>
  <si>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</si>
  <si>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</si>
  <si>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</si>
  <si>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</si>
  <si>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</si>
  <si>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</si>
  <si>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</si>
  <si>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</si>
  <si>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</si>
  <si>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</si>
  <si>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</si>
  <si>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</si>
  <si>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</si>
  <si>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</si>
  <si>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</si>
  <si>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</si>
  <si>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</si>
  <si>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</si>
  <si>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</si>
  <si>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</si>
  <si>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</si>
  <si>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</si>
  <si>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</si>
  <si>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</si>
  <si>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</si>
  <si>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</si>
  <si>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</si>
  <si>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</si>
  <si>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</si>
  <si>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</si>
  <si>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</si>
  <si>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</si>
  <si>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</si>
  <si>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</si>
  <si>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</si>
  <si>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</si>
  <si>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</si>
  <si>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</si>
  <si>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</si>
  <si>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</si>
  <si>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</si>
  <si>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</si>
  <si>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</si>
  <si>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</si>
  <si>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</si>
  <si>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</si>
  <si>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</si>
  <si>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</si>
  <si>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</si>
  <si>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</si>
  <si>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</si>
  <si>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</si>
  <si>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</si>
  <si>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</si>
  <si>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</si>
  <si>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</si>
  <si>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</si>
  <si>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</si>
  <si>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</si>
  <si>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</si>
  <si>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</si>
  <si>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</si>
  <si>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</si>
  <si>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</si>
  <si>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</si>
  <si>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</si>
  <si>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</si>
  <si>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</si>
  <si>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</si>
  <si>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</si>
  <si>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</si>
  <si>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</si>
  <si>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</si>
  <si>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</si>
  <si>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</si>
  <si>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</si>
  <si>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</si>
  <si>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</si>
  <si>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</si>
  <si>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</si>
  <si>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</si>
  <si>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</si>
  <si>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</si>
  <si>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</si>
  <si>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</si>
  <si>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</si>
  <si>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</si>
  <si>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</si>
  <si>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</si>
  <si>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</si>
  <si>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</si>
  <si>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</si>
  <si>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</si>
  <si>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</si>
  <si>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</si>
  <si>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</si>
  <si>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</si>
  <si>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</si>
  <si>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</si>
  <si>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</si>
  <si>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</si>
  <si>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</si>
  <si>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</si>
  <si>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</si>
  <si>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</si>
  <si>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</si>
  <si>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</si>
  <si>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</si>
  <si>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</si>
  <si>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</si>
  <si>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</si>
  <si>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</si>
  <si>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</si>
  <si>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</si>
  <si>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</si>
  <si>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</si>
  <si>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</si>
  <si>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</si>
  <si>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</si>
  <si>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</si>
  <si>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</si>
  <si>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</si>
  <si>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</si>
  <si>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</si>
  <si>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</si>
  <si>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</si>
  <si>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</si>
  <si>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</si>
  <si>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</si>
  <si>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</si>
  <si>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</si>
  <si>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</si>
  <si>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</si>
  <si>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</si>
  <si>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</si>
  <si>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</si>
  <si>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</si>
  <si>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</si>
  <si>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</si>
  <si>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</si>
  <si>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</si>
  <si>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</si>
  <si>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</si>
  <si>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</si>
  <si>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</si>
  <si>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</si>
  <si>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</si>
  <si>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</si>
  <si>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</si>
  <si>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</si>
  <si>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</si>
  <si>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</si>
  <si>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</si>
  <si>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</si>
  <si>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</si>
  <si>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</si>
  <si>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</si>
  <si>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</si>
  <si>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</si>
  <si>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</si>
  <si>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</si>
  <si>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</si>
  <si>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</si>
  <si>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</si>
  <si>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</si>
  <si>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</si>
  <si>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</si>
  <si>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</si>
  <si>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</si>
  <si>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</si>
  <si>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</si>
  <si>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</si>
  <si>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</si>
  <si>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</si>
  <si>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</si>
  <si>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</si>
  <si>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</si>
  <si>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</si>
  <si>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</si>
  <si>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</si>
  <si>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</si>
  <si>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</si>
  <si>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</si>
  <si>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</si>
  <si>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</si>
  <si>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</si>
  <si>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</si>
  <si>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</si>
  <si>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</si>
  <si>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</si>
  <si>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</si>
  <si>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</si>
  <si>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</si>
  <si>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</si>
  <si>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</si>
  <si>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</si>
  <si>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</si>
  <si>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</si>
  <si>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</si>
  <si>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</si>
  <si>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</si>
  <si>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</si>
  <si>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</si>
  <si>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</si>
  <si>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</si>
  <si>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</si>
  <si>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</si>
  <si>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</si>
  <si>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</si>
  <si>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</si>
  <si>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</si>
  <si>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</si>
  <si>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</si>
  <si>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</si>
  <si>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</si>
  <si>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</si>
  <si>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</si>
  <si>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</si>
  <si>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</si>
  <si>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</si>
  <si>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</si>
  <si>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</si>
  <si>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</si>
  <si>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</si>
  <si>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</si>
  <si>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</si>
  <si>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</si>
  <si>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</si>
  <si>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</si>
  <si>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</si>
  <si>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</si>
  <si>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</si>
  <si>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</si>
  <si>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</si>
  <si>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</si>
  <si>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</si>
  <si>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</si>
  <si>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</si>
  <si>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</si>
  <si>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</si>
  <si>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</si>
  <si>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</si>
  <si>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</si>
  <si>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</si>
  <si>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</si>
  <si>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</si>
  <si>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</si>
  <si>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</si>
  <si>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</si>
  <si>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</si>
  <si>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</si>
  <si>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</si>
  <si>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</si>
  <si>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</si>
  <si>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</si>
  <si>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</si>
  <si>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</si>
  <si>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</si>
  <si>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</si>
  <si>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</si>
  <si>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</si>
  <si>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</si>
  <si>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</si>
  <si>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</si>
  <si>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</si>
  <si>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</si>
  <si>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</si>
  <si>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</si>
  <si>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</si>
  <si>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</si>
  <si>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</si>
  <si>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</si>
  <si>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</si>
  <si>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</si>
  <si>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</si>
  <si>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</si>
  <si>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</si>
  <si>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</si>
  <si>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</si>
  <si>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</si>
  <si>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</si>
  <si>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</si>
  <si>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</si>
  <si>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</si>
  <si>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</si>
  <si>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</si>
  <si>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</si>
  <si>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</si>
  <si>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</si>
  <si>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</si>
  <si>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</si>
  <si>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</si>
  <si>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</si>
  <si>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</si>
  <si>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</si>
  <si>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</si>
  <si>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</si>
  <si>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</si>
  <si>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</si>
  <si>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</si>
  <si>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</si>
  <si>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</si>
  <si>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</si>
  <si>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</si>
  <si>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</si>
  <si>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</si>
  <si>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</si>
  <si>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</si>
  <si>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</si>
  <si>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</si>
  <si>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</si>
  <si>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</si>
  <si>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</si>
  <si>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</si>
  <si>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</si>
  <si>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</si>
  <si>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</si>
  <si>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</si>
  <si>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</si>
  <si>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</si>
  <si>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</si>
  <si>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</si>
  <si>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</si>
  <si>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</si>
  <si>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</si>
  <si>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</si>
  <si>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</si>
  <si>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</si>
  <si>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</si>
  <si>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</si>
  <si>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</si>
  <si>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</si>
  <si>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</si>
  <si>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</si>
  <si>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</si>
  <si>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</si>
  <si>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</si>
  <si>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</si>
  <si>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</si>
  <si>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</si>
  <si>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</si>
  <si>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</si>
  <si>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</si>
  <si>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</si>
  <si>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</si>
  <si>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</si>
  <si>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</si>
  <si>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</si>
  <si>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</si>
  <si>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</si>
  <si>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</si>
  <si>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</si>
  <si>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</si>
  <si>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</si>
  <si>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</si>
  <si>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</si>
  <si>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</si>
  <si>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</si>
  <si>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</si>
  <si>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</si>
  <si>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</si>
  <si>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</si>
  <si>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</si>
  <si>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</si>
  <si>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</si>
  <si>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</si>
  <si>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</si>
  <si>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</si>
  <si>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</si>
  <si>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</si>
  <si>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</si>
  <si>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</si>
  <si>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</si>
  <si>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</si>
  <si>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</si>
  <si>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</si>
  <si>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</si>
  <si>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</si>
  <si>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</si>
  <si>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</si>
  <si>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</si>
  <si>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</si>
  <si>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</si>
  <si>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</si>
  <si>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</si>
  <si>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</si>
  <si>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</si>
  <si>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</si>
  <si>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</si>
  <si>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</si>
  <si>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</si>
  <si>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</si>
  <si>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</si>
  <si>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</si>
  <si>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</si>
  <si>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</si>
  <si>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</si>
  <si>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</si>
  <si>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</si>
  <si>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</si>
  <si>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</si>
  <si>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</si>
  <si>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</si>
  <si>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</si>
  <si>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</si>
  <si>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</si>
  <si>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</si>
  <si>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</si>
  <si>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</si>
  <si>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</si>
  <si>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</si>
  <si>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</si>
  <si>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</si>
  <si>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</si>
  <si>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</si>
  <si>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</si>
  <si>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</si>
  <si>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</si>
  <si>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</si>
  <si>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</si>
  <si>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</si>
  <si>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</si>
  <si>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</si>
  <si>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</si>
  <si>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</si>
  <si>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</si>
  <si>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</si>
  <si>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</si>
  <si>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</si>
  <si>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</si>
  <si>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</si>
  <si>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</si>
  <si>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</si>
  <si>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</si>
  <si>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</si>
  <si>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</si>
  <si>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</si>
  <si>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</si>
  <si>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</si>
  <si>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</si>
  <si>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</si>
  <si>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</si>
  <si>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</si>
  <si>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</si>
  <si>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</si>
  <si>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</si>
  <si>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</si>
  <si>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</si>
  <si>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</si>
  <si>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</si>
  <si>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</si>
  <si>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</si>
  <si>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</si>
  <si>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</si>
  <si>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</si>
  <si>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</si>
  <si>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</si>
  <si>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</si>
  <si>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</si>
  <si>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</si>
  <si>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</si>
  <si>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</si>
  <si>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</si>
  <si>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</si>
  <si>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</si>
  <si>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</si>
  <si>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</si>
  <si>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</si>
  <si>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</si>
  <si>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</si>
  <si>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</si>
  <si>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</si>
  <si>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</si>
  <si>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</si>
  <si>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</si>
  <si>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</si>
  <si>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</si>
  <si>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</si>
  <si>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</si>
  <si>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</si>
  <si>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</si>
  <si>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</si>
  <si>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</si>
  <si>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</si>
  <si>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</si>
  <si>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</si>
  <si>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</si>
  <si>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</si>
  <si>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</si>
  <si>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</si>
  <si>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</si>
  <si>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</si>
  <si>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</si>
  <si>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</si>
  <si>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</si>
  <si>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</si>
  <si>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</si>
  <si>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</si>
  <si>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</si>
  <si>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</si>
  <si>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</si>
  <si>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</si>
  <si>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</si>
  <si>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</si>
  <si>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</si>
  <si>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</si>
  <si>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</si>
  <si>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</si>
  <si>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</si>
  <si>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</si>
  <si>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</si>
  <si>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</si>
  <si>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</si>
  <si>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</si>
  <si>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</si>
  <si>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</si>
  <si>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</si>
  <si>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</si>
  <si>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</si>
  <si>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</si>
  <si>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</si>
  <si>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</si>
  <si>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</si>
  <si>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</si>
  <si>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</si>
  <si>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</si>
  <si>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</si>
  <si>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</si>
  <si>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</si>
  <si>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</si>
  <si>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</si>
  <si>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</si>
  <si>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</si>
  <si>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</si>
  <si>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</si>
  <si>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</si>
  <si>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</si>
  <si>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</si>
  <si>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</si>
  <si>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</si>
  <si>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</si>
  <si>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</si>
  <si>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</si>
  <si>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</si>
  <si>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</si>
  <si>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</si>
  <si>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</si>
  <si>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</si>
  <si>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</si>
  <si>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</si>
  <si>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</si>
  <si>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</si>
  <si>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</si>
  <si>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</si>
  <si>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</si>
  <si>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</si>
  <si>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</si>
  <si>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</si>
  <si>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</si>
  <si>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</si>
  <si>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</si>
  <si>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</si>
  <si>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</si>
  <si>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</si>
  <si>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</si>
  <si>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</si>
  <si>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</si>
  <si>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</si>
  <si>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</si>
  <si>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</si>
  <si>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</si>
  <si>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</si>
  <si>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</si>
  <si>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</si>
  <si>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</si>
  <si>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</si>
  <si>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</si>
  <si>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</si>
  <si>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</si>
  <si>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</si>
  <si>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</si>
  <si>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</si>
  <si>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</si>
  <si>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</si>
  <si>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</si>
  <si>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</si>
  <si>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</si>
  <si>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</si>
  <si>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</si>
  <si>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</si>
  <si>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</si>
  <si>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</si>
  <si>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</si>
  <si>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</si>
  <si>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</si>
  <si>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</si>
  <si>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</si>
  <si>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</si>
  <si>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</si>
  <si>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</si>
  <si>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</si>
  <si>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</si>
  <si>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</si>
  <si>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</si>
  <si>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</si>
  <si>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</si>
  <si>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</si>
  <si>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</si>
  <si>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</si>
  <si>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</si>
  <si>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</si>
  <si>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</si>
  <si>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</si>
  <si>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</si>
  <si>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</si>
  <si>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</si>
  <si>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</si>
  <si>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</si>
  <si>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</si>
  <si>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</si>
  <si>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</si>
  <si>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</si>
  <si>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</si>
  <si>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</si>
  <si>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</si>
  <si>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</si>
  <si>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</si>
  <si>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</si>
  <si>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</si>
  <si>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</si>
  <si>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</si>
  <si>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</si>
  <si>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</si>
  <si>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</si>
  <si>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</si>
  <si>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</si>
  <si>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</si>
  <si>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</si>
  <si>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</si>
  <si>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</si>
  <si>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</si>
  <si>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</si>
  <si>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</si>
  <si>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</si>
  <si>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</si>
  <si>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</si>
  <si>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</si>
  <si>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</si>
  <si>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</si>
  <si>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</si>
  <si>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</si>
  <si>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</si>
  <si>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</si>
  <si>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</si>
  <si>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</si>
  <si>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</si>
  <si>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</si>
  <si>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</si>
  <si>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</si>
  <si>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</si>
  <si>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</si>
  <si>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</si>
  <si>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</si>
  <si>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</si>
  <si>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</si>
  <si>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</si>
  <si>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</si>
  <si>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</si>
  <si>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</si>
  <si>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</si>
  <si>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</si>
  <si>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</si>
  <si>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</si>
  <si>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</si>
  <si>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</si>
  <si>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</si>
  <si>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</si>
  <si>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</si>
  <si>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</si>
  <si>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</si>
  <si>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</si>
  <si>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</si>
  <si>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</si>
  <si>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</si>
  <si>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</si>
  <si>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</si>
  <si>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</si>
  <si>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</si>
  <si>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</si>
  <si>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</si>
  <si>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</si>
  <si>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</si>
  <si>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</si>
  <si>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</si>
  <si>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</si>
  <si>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</si>
  <si>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</si>
  <si>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</si>
  <si>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</si>
  <si>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</si>
  <si>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</si>
  <si>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</si>
  <si>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</si>
  <si>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</si>
  <si>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</si>
  <si>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</si>
  <si>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</si>
  <si>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</si>
  <si>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</si>
  <si>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</si>
  <si>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</si>
  <si>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</si>
  <si>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</si>
  <si>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</si>
  <si>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</si>
  <si>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</si>
  <si>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</si>
  <si>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</si>
  <si>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</si>
  <si>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</si>
  <si>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</si>
  <si>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</si>
  <si>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</si>
  <si>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</si>
  <si>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</si>
  <si>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</si>
  <si>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</si>
  <si>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</si>
  <si>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</si>
  <si>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</si>
  <si>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</si>
  <si>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</si>
  <si>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</si>
  <si>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</si>
  <si>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</si>
  <si>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</si>
  <si>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</si>
  <si>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</si>
  <si>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</si>
  <si>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</si>
  <si>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</si>
  <si>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</si>
  <si>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</si>
  <si>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</si>
  <si>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</si>
  <si>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</si>
  <si>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</si>
  <si>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</si>
  <si>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</si>
  <si>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</si>
  <si>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</si>
  <si>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</si>
  <si>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</si>
  <si>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</si>
  <si>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</si>
  <si>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</si>
  <si>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</si>
  <si>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</si>
  <si>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</si>
  <si>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</si>
  <si>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</si>
  <si>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</si>
  <si>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</si>
  <si>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</si>
  <si>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</si>
  <si>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</si>
  <si>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</si>
  <si>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</si>
  <si>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</si>
  <si>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</si>
  <si>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</si>
  <si>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</si>
  <si>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</si>
  <si>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</si>
  <si>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</si>
  <si>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</si>
  <si>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</si>
  <si>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</si>
  <si>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</si>
  <si>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</si>
  <si>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</si>
  <si>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</si>
  <si>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</si>
  <si>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</si>
  <si>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</si>
  <si>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</si>
  <si>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</si>
  <si>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</si>
  <si>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</si>
  <si>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</si>
  <si>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</si>
  <si>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</si>
  <si>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</si>
  <si>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</si>
  <si>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</si>
  <si>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</si>
  <si>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</si>
  <si>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</si>
  <si>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</si>
  <si>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</si>
  <si>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</si>
  <si>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</si>
  <si>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</si>
  <si>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</si>
  <si>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</si>
  <si>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</si>
  <si>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</si>
  <si>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</si>
  <si>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</si>
  <si>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</si>
  <si>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</si>
  <si>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</si>
  <si>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</si>
  <si>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</si>
  <si>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</si>
  <si>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</si>
  <si>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</si>
  <si>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</si>
  <si>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</si>
  <si>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</si>
  <si>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</si>
  <si>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</si>
  <si>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</si>
  <si>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</si>
  <si>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</si>
  <si>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</si>
  <si>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</si>
  <si>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</si>
  <si>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</si>
  <si>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</si>
  <si>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</si>
  <si>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</si>
  <si>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</si>
  <si>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</si>
  <si>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</si>
  <si>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</si>
  <si>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</si>
  <si>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</si>
  <si>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</si>
  <si>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</si>
  <si>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</si>
  <si>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</si>
  <si>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</si>
  <si>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</si>
  <si>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</si>
  <si>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</si>
  <si>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</si>
  <si>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</si>
  <si>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</si>
  <si>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</si>
  <si>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</si>
  <si>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</si>
  <si>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</si>
  <si>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</si>
  <si>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</si>
  <si>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</si>
  <si>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</si>
  <si>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</si>
  <si>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</si>
  <si>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</si>
  <si>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</si>
  <si>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</si>
  <si>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</si>
  <si>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</si>
  <si>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</si>
  <si>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</si>
  <si>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</si>
  <si>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</si>
  <si>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</si>
  <si>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</si>
  <si>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</si>
  <si>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</si>
  <si>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</si>
  <si>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</si>
  <si>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</si>
  <si>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</si>
  <si>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</si>
  <si>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</si>
  <si>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</si>
  <si>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</si>
  <si>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</si>
  <si>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</si>
  <si>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</si>
  <si>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</si>
  <si>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</si>
  <si>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</si>
  <si>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</si>
  <si>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</si>
  <si>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</si>
  <si>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</si>
  <si>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</si>
  <si>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</si>
  <si>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</si>
  <si>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</si>
  <si>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</si>
  <si>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</si>
  <si>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</si>
  <si>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</si>
  <si>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</si>
  <si>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</si>
  <si>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</si>
  <si>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</si>
  <si>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</si>
  <si>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</si>
  <si>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</si>
  <si>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</si>
  <si>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</si>
  <si>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</si>
  <si>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</si>
  <si>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</si>
  <si>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</si>
  <si>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</si>
  <si>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</si>
  <si>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</si>
  <si>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</si>
  <si>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</si>
  <si>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</si>
  <si>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</si>
  <si>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</si>
  <si>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</si>
  <si>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</si>
  <si>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</si>
  <si>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</si>
  <si>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</si>
  <si>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</si>
  <si>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</si>
  <si>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</si>
  <si>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</si>
  <si>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</si>
  <si>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</si>
  <si>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</si>
  <si>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</si>
  <si>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</si>
  <si>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</si>
  <si>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</si>
  <si>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</si>
  <si>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</si>
  <si>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</si>
  <si>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</si>
  <si>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</si>
  <si>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</si>
  <si>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</si>
  <si>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</si>
  <si>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</si>
  <si>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</si>
  <si>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</si>
  <si>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</si>
  <si>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</si>
  <si>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</si>
  <si>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</si>
  <si>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</si>
  <si>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</si>
  <si>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</si>
  <si>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</si>
  <si>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</si>
  <si>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</si>
  <si>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</si>
  <si>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</si>
  <si>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</si>
  <si>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</si>
  <si>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</si>
  <si>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</si>
  <si>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</si>
  <si>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</si>
  <si>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</si>
  <si>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</si>
  <si>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</si>
  <si>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</si>
  <si>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</si>
  <si>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</si>
  <si>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</si>
  <si>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</si>
  <si>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</si>
  <si>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</si>
  <si>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</si>
  <si>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</si>
  <si>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</si>
  <si>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</si>
  <si>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</si>
  <si>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</si>
  <si>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</si>
  <si>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</si>
  <si>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</si>
  <si>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</si>
  <si>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</si>
  <si>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</si>
  <si>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</si>
  <si>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</si>
  <si>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</si>
  <si>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</si>
  <si>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</si>
  <si>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</si>
  <si>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</si>
  <si>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</si>
  <si>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</si>
  <si>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</si>
  <si>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</si>
  <si>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</si>
  <si>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</si>
  <si>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</si>
  <si>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</si>
  <si>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</si>
  <si>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</si>
  <si>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</si>
  <si>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</si>
  <si>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</si>
  <si>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</si>
  <si>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</si>
  <si>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</si>
  <si>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</si>
  <si>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</si>
  <si>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</si>
  <si>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</si>
  <si>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</si>
  <si>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</si>
  <si>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</si>
  <si>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</si>
  <si>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</si>
  <si>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</si>
  <si>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</si>
  <si>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</si>
  <si>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</si>
  <si>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</si>
  <si>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</si>
  <si>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</si>
  <si>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</si>
  <si>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</si>
  <si>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</si>
  <si>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</si>
  <si>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</si>
  <si>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</si>
  <si>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</si>
  <si>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</si>
  <si>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</si>
  <si>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</si>
  <si>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</si>
  <si>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</si>
  <si>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</si>
  <si>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</si>
  <si>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</si>
  <si>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</si>
  <si>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</si>
  <si>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</si>
  <si>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</si>
  <si>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</si>
  <si>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</si>
  <si>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</si>
  <si>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</si>
  <si>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</si>
  <si>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</si>
  <si>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</si>
  <si>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</si>
  <si>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</si>
  <si>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</si>
  <si>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</si>
  <si>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</si>
  <si>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</si>
  <si>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</si>
  <si>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</si>
  <si>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</si>
  <si>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</si>
  <si>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</si>
  <si>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</si>
  <si>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</si>
  <si>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</si>
  <si>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</si>
  <si>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</si>
  <si>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</si>
  <si>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</si>
  <si>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</si>
  <si>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</si>
  <si>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</si>
  <si>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</si>
  <si>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</si>
  <si>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</si>
  <si>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</si>
  <si>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</si>
  <si>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</si>
  <si>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</si>
  <si>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</si>
  <si>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</si>
  <si>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</si>
  <si>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</si>
  <si>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</si>
  <si>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</si>
  <si>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</si>
  <si>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</si>
  <si>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</si>
  <si>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</si>
  <si>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</si>
  <si>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</si>
  <si>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</si>
  <si>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</si>
  <si>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</si>
  <si>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</si>
  <si>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</si>
  <si>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</si>
  <si>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</si>
  <si>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</si>
  <si>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</si>
  <si>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</si>
  <si>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</si>
  <si>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</si>
  <si>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</si>
  <si>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</si>
  <si>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</si>
  <si>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</si>
  <si>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</si>
  <si>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</si>
  <si>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</si>
  <si>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</si>
  <si>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</si>
  <si>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</si>
  <si>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</si>
  <si>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</si>
  <si>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</si>
  <si>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</si>
  <si>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</si>
  <si>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</si>
  <si>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</si>
  <si>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</si>
  <si>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</si>
  <si>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</si>
  <si>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</si>
  <si>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</si>
  <si>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</si>
  <si>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</si>
  <si>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</si>
  <si>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</si>
  <si>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</si>
  <si>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</si>
  <si>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</si>
  <si>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</si>
  <si>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</si>
  <si>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</si>
  <si>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</si>
  <si>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</si>
  <si>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</si>
  <si>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</si>
  <si>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</si>
  <si>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</si>
  <si>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</si>
  <si>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</si>
  <si>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</si>
  <si>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</si>
  <si>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</si>
  <si>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</si>
  <si>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</si>
  <si>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</si>
  <si>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</si>
  <si>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</si>
  <si>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</si>
  <si>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</si>
  <si>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</si>
  <si>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</si>
  <si>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</si>
  <si>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</si>
  <si>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</si>
  <si>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</si>
  <si>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</si>
  <si>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</si>
  <si>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</si>
  <si>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</si>
  <si>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</si>
  <si>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</si>
  <si>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</si>
  <si>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</si>
  <si>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</si>
  <si>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</si>
  <si>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</si>
  <si>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</si>
  <si>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</si>
  <si>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</si>
  <si>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</si>
  <si>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</si>
  <si>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</si>
  <si>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</si>
  <si>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</si>
  <si>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</si>
  <si>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</si>
  <si>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</si>
  <si>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</si>
  <si>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</si>
  <si>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</si>
  <si>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</si>
  <si>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</si>
  <si>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</si>
  <si>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</si>
  <si>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</si>
  <si>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</si>
  <si>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</si>
  <si>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</si>
  <si>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</si>
  <si>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</si>
  <si>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</si>
  <si>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</si>
  <si>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</si>
  <si>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</si>
  <si>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</si>
  <si>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</si>
  <si>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</si>
  <si>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</si>
  <si>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</si>
  <si>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</si>
  <si>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</si>
  <si>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</si>
  <si>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</si>
  <si>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</si>
  <si>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</si>
  <si>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</si>
  <si>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</si>
  <si>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</si>
  <si>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</si>
  <si>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</si>
  <si>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</si>
  <si>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</si>
  <si>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</si>
  <si>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</si>
  <si>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</si>
  <si>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</si>
  <si>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</si>
  <si>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</si>
  <si>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</si>
  <si>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</si>
  <si>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</si>
  <si>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</si>
  <si>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</si>
  <si>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</si>
  <si>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</si>
  <si>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</si>
  <si>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</si>
  <si>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</si>
  <si>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</si>
  <si>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</si>
  <si>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</si>
  <si>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</si>
  <si>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</si>
  <si>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</si>
  <si>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</si>
  <si>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</si>
  <si>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</si>
  <si>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</si>
  <si>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</si>
  <si>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</si>
  <si>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</si>
  <si>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</si>
  <si>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</si>
  <si>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</si>
  <si>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</si>
  <si>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</si>
  <si>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</si>
  <si>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</si>
  <si>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</si>
  <si>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</si>
  <si>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</si>
  <si>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</si>
  <si>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</si>
  <si>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</si>
  <si>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</si>
  <si>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</si>
  <si>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</si>
  <si>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</si>
  <si>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</si>
  <si>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</si>
  <si>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</si>
  <si>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</si>
  <si>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</si>
  <si>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</si>
  <si>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</si>
  <si>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</si>
  <si>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</si>
  <si>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</si>
  <si>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</si>
  <si>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</si>
  <si>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</si>
  <si>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</si>
  <si>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</si>
  <si>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</si>
  <si>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</si>
  <si>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</si>
  <si>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</si>
  <si>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</si>
  <si>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</si>
  <si>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</si>
  <si>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</si>
  <si>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</si>
  <si>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</si>
  <si>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</si>
  <si>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</si>
  <si>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</si>
  <si>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</si>
  <si>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</si>
  <si>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</si>
  <si>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</si>
  <si>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</si>
  <si>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</si>
  <si>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</si>
  <si>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</si>
  <si>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</si>
  <si>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</si>
  <si>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</si>
  <si>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</si>
  <si>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</si>
  <si>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</si>
  <si>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</si>
  <si>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</si>
  <si>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</si>
  <si>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</si>
  <si>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</si>
  <si>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</si>
  <si>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</si>
  <si>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</si>
  <si>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</si>
  <si>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</si>
  <si>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</si>
  <si>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</si>
  <si>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</si>
  <si>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</si>
  <si>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</si>
  <si>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</si>
  <si>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</si>
  <si>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</si>
  <si>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</si>
  <si>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</si>
  <si>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</si>
  <si>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</si>
  <si>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</si>
  <si>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</si>
  <si>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</si>
  <si>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</si>
  <si>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</si>
  <si>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</si>
  <si>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</si>
  <si>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</si>
  <si>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</si>
  <si>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</si>
  <si>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</si>
  <si>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</si>
  <si>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</si>
  <si>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</si>
  <si>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</si>
  <si>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</si>
  <si>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</si>
  <si>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</si>
  <si>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</si>
  <si>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</si>
  <si>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</si>
  <si>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</si>
  <si>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</si>
  <si>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</si>
  <si>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</si>
  <si>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</si>
  <si>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</si>
  <si>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</si>
  <si>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</si>
  <si>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</si>
  <si>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</si>
  <si>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</si>
  <si>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</si>
  <si>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</si>
  <si>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</si>
  <si>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</si>
  <si>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</si>
  <si>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</si>
  <si>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</si>
  <si>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</si>
  <si>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</si>
  <si>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</si>
  <si>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</si>
  <si>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</si>
  <si>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</si>
  <si>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</si>
  <si>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</si>
  <si>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</si>
  <si>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</si>
  <si>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</si>
  <si>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</si>
  <si>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</si>
  <si>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</si>
  <si>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</si>
  <si>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</si>
  <si>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</si>
  <si>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</si>
  <si>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</si>
  <si>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</si>
  <si>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</si>
  <si>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</si>
  <si>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</si>
  <si>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</si>
  <si>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</si>
  <si>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</si>
  <si>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</si>
  <si>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</si>
  <si>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</si>
  <si>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</si>
  <si>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</si>
  <si>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</si>
  <si>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</si>
  <si>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</si>
  <si>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</si>
  <si>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</si>
  <si>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</si>
  <si>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</si>
  <si>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</si>
  <si>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</si>
  <si>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</si>
  <si>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</si>
  <si>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</si>
  <si>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</si>
  <si>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</si>
  <si>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</si>
  <si>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</si>
  <si>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</si>
  <si>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</si>
  <si>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</si>
  <si>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</si>
  <si>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</si>
  <si>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</si>
  <si>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</si>
  <si>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</si>
  <si>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</si>
  <si>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</si>
  <si>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</si>
  <si>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</si>
  <si>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</si>
  <si>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</si>
  <si>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</si>
  <si>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</si>
  <si>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</si>
  <si>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</si>
  <si>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</si>
  <si>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</si>
  <si>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</si>
  <si>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</si>
  <si>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</si>
  <si>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</si>
  <si>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</si>
  <si>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</si>
  <si>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</si>
  <si>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</si>
  <si>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</si>
  <si>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</si>
  <si>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</si>
  <si>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</si>
  <si>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</si>
  <si>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</si>
  <si>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</si>
  <si>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</si>
  <si>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</si>
  <si>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</si>
  <si>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</si>
  <si>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</si>
  <si>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</si>
  <si>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</si>
  <si>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</si>
  <si>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</si>
  <si>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</si>
  <si>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</si>
  <si>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</si>
  <si>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</si>
  <si>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</si>
  <si>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</si>
  <si>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</si>
  <si>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</si>
  <si>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</si>
  <si>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</si>
  <si>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</si>
  <si>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</si>
  <si>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</si>
  <si>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</si>
  <si>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</si>
  <si>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</si>
  <si>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</si>
  <si>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</si>
  <si>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</si>
  <si>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</si>
  <si>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</si>
  <si>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</si>
  <si>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</si>
  <si>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</si>
  <si>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</si>
  <si>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</si>
  <si>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</si>
  <si>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</si>
  <si>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</si>
  <si>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</si>
  <si>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</si>
  <si>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</si>
  <si>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</si>
  <si>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</si>
  <si>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</si>
  <si>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</si>
  <si>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</si>
  <si>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</si>
  <si>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</si>
  <si>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</si>
  <si>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</si>
  <si>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</si>
  <si>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</si>
  <si>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</si>
  <si>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</si>
  <si>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</si>
  <si>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</si>
  <si>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</si>
  <si>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</si>
  <si>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</si>
  <si>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</si>
  <si>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</si>
  <si>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</si>
  <si>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</si>
  <si>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</si>
  <si>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</si>
  <si>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</si>
  <si>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</si>
  <si>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</si>
  <si>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</si>
  <si>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</si>
  <si>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</si>
  <si>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</si>
  <si>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</si>
  <si>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</si>
  <si>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</si>
  <si>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</si>
  <si>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</si>
  <si>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</si>
  <si>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</si>
  <si>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</si>
  <si>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</si>
  <si>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</si>
  <si>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</si>
  <si>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</si>
  <si>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</si>
  <si>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</si>
  <si>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</si>
  <si>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</si>
  <si>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</si>
  <si>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</si>
  <si>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</si>
  <si>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</si>
  <si>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</si>
  <si>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</si>
  <si>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</si>
  <si>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</si>
  <si>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</si>
  <si>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</si>
  <si>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</si>
  <si>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</si>
  <si>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</si>
  <si>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</si>
  <si>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</si>
  <si>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</si>
  <si>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</si>
  <si>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</si>
  <si>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</si>
  <si>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</si>
  <si>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</si>
  <si>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</si>
  <si>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</si>
  <si>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</si>
  <si>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</si>
  <si>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</si>
  <si>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</si>
  <si>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</si>
  <si>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</si>
  <si>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</si>
  <si>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</si>
  <si>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</si>
  <si>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</si>
  <si>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</si>
  <si>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</si>
  <si>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</si>
  <si>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</si>
  <si>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</si>
  <si>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</si>
  <si>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</si>
  <si>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</si>
  <si>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</si>
  <si>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</si>
  <si>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</si>
  <si>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</si>
  <si>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</si>
  <si>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</si>
  <si>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</si>
  <si>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</si>
  <si>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</si>
  <si>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</si>
  <si>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</si>
  <si>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</si>
  <si>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</si>
  <si>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</si>
  <si>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</si>
  <si>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</si>
  <si>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</si>
  <si>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</si>
  <si>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</si>
  <si>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</si>
  <si>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</si>
  <si>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</si>
  <si>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</si>
  <si>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</si>
  <si>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</si>
  <si>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</si>
  <si>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</si>
  <si>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</si>
  <si>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</si>
  <si>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</si>
  <si>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</si>
  <si>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</si>
  <si>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</si>
  <si>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</si>
  <si>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</si>
  <si>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</si>
  <si>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</si>
  <si>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</si>
  <si>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</si>
  <si>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</si>
  <si>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</si>
  <si>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</si>
  <si>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</si>
  <si>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</si>
  <si>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</si>
  <si>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</si>
  <si>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</si>
  <si>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</si>
  <si>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</si>
  <si>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</si>
  <si>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</si>
  <si>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</si>
  <si>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</si>
  <si>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</si>
  <si>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</si>
  <si>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</si>
  <si>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</si>
  <si>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</si>
  <si>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</si>
  <si>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</si>
  <si>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</si>
  <si>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</si>
  <si>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</si>
  <si>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</si>
  <si>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</si>
  <si>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</si>
  <si>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</si>
  <si>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</si>
  <si>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</si>
  <si>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</si>
  <si>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</si>
  <si>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</si>
  <si>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</si>
  <si>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</si>
  <si>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</si>
  <si>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</si>
  <si>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</si>
  <si>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</si>
  <si>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</si>
  <si>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</si>
  <si>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</si>
  <si>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</si>
  <si>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</si>
  <si>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</si>
  <si>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</si>
  <si>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</si>
  <si>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</si>
  <si>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</si>
  <si>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</si>
  <si>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</si>
  <si>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</si>
  <si>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</si>
  <si>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</si>
  <si>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</si>
  <si>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</si>
  <si>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</si>
  <si>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</si>
  <si>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</si>
  <si>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</si>
  <si>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</si>
  <si>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</si>
  <si>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</si>
  <si>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</si>
  <si>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</si>
  <si>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</si>
  <si>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</si>
  <si>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</si>
  <si>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</si>
  <si>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</si>
  <si>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</si>
  <si>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</si>
  <si>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</si>
  <si>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</si>
  <si>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</si>
  <si>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</si>
  <si>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</si>
  <si>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</si>
  <si>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</si>
  <si>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</si>
  <si>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</si>
  <si>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</si>
  <si>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</si>
  <si>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</si>
  <si>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</si>
  <si>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</si>
  <si>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</si>
  <si>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</si>
  <si>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</si>
  <si>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</si>
  <si>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</si>
  <si>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</si>
  <si>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</si>
  <si>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</si>
  <si>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</si>
  <si>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</si>
  <si>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</si>
  <si>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</si>
  <si>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</si>
  <si>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</si>
  <si>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</si>
  <si>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</si>
  <si>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</si>
  <si>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</si>
  <si>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</si>
  <si>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</si>
  <si>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</si>
  <si>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</si>
  <si>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</si>
  <si>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</si>
  <si>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</si>
  <si>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</si>
  <si>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</si>
  <si>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</si>
  <si>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</si>
  <si>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</si>
  <si>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</si>
  <si>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</si>
  <si>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</si>
  <si>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</si>
  <si>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</si>
  <si>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</si>
  <si>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</si>
  <si>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</si>
  <si>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</si>
  <si>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</si>
  <si>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</si>
  <si>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</si>
  <si>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</si>
  <si>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</si>
  <si>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</si>
  <si>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</si>
  <si>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</si>
  <si>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</si>
  <si>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</si>
  <si>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</si>
  <si>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</si>
  <si>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</si>
  <si>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</si>
  <si>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</si>
  <si>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</si>
  <si>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</si>
  <si>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</si>
  <si>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</si>
  <si>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</si>
  <si>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</si>
  <si>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</si>
  <si>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</si>
  <si>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</si>
  <si>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</si>
  <si>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</si>
  <si>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</si>
  <si>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</si>
  <si>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</si>
  <si>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</si>
  <si>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</si>
  <si>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</si>
  <si>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</si>
  <si>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</si>
  <si>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</si>
  <si>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</si>
  <si>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</si>
  <si>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</si>
  <si>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</si>
  <si>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</si>
  <si>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</si>
  <si>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</si>
  <si>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</si>
  <si>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</si>
  <si>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</si>
  <si>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</si>
  <si>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</si>
  <si>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</si>
  <si>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</si>
  <si>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</si>
  <si>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</si>
  <si>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</si>
  <si>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</si>
  <si>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</si>
  <si>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</si>
  <si>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</si>
  <si>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</si>
  <si>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</si>
  <si>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</si>
  <si>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</si>
  <si>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</si>
  <si>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</si>
  <si>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</si>
  <si>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</si>
  <si>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</si>
  <si>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</si>
  <si>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</si>
  <si>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</si>
  <si>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</si>
  <si>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</si>
  <si>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</si>
  <si>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</si>
  <si>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</si>
  <si>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</si>
  <si>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</si>
  <si>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</si>
  <si>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</si>
  <si>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</si>
  <si>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</si>
  <si>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</si>
  <si>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</si>
  <si>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</si>
  <si>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</si>
  <si>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</si>
  <si>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</si>
  <si>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</si>
  <si>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</si>
  <si>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</si>
  <si>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</si>
  <si>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</si>
  <si>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</si>
  <si>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</si>
  <si>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</si>
  <si>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</si>
  <si>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</si>
  <si>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</si>
  <si>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</si>
  <si>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</si>
  <si>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</si>
  <si>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</si>
  <si>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</si>
  <si>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</si>
  <si>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</si>
  <si>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</si>
  <si>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</si>
  <si>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</si>
  <si>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</si>
  <si>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</si>
  <si>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</si>
  <si>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</si>
  <si>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</si>
  <si>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</si>
  <si>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</si>
  <si>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</si>
  <si>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</si>
  <si>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</si>
  <si>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</si>
  <si>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</si>
  <si>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</si>
  <si>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</si>
  <si>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</si>
  <si>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</si>
  <si>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</si>
  <si>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</si>
  <si>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</si>
  <si>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</si>
  <si>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</si>
  <si>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</si>
  <si>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</si>
  <si>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</si>
  <si>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</si>
  <si>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</si>
  <si>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</si>
  <si>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</si>
  <si>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</si>
  <si>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</si>
  <si>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</si>
  <si>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</si>
  <si>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</si>
  <si>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</si>
  <si>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</si>
  <si>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</si>
  <si>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</si>
  <si>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</si>
  <si>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</si>
  <si>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</si>
  <si>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</si>
  <si>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</si>
  <si>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</si>
  <si>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</si>
  <si>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</si>
  <si>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</si>
  <si>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</si>
  <si>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</si>
  <si>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</si>
  <si>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</si>
  <si>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</si>
  <si>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</si>
  <si>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</si>
  <si>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</si>
  <si>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</si>
  <si>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</si>
  <si>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</si>
  <si>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</si>
  <si>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</si>
  <si>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</si>
  <si>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</si>
  <si>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</si>
  <si>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</si>
  <si>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</si>
  <si>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</si>
  <si>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</si>
  <si>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</si>
  <si>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</si>
  <si>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</si>
  <si>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</si>
  <si>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</si>
  <si>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</si>
  <si>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</si>
  <si>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</si>
  <si>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</si>
  <si>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</si>
  <si>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</si>
  <si>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</si>
  <si>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</si>
  <si>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</si>
  <si>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</si>
  <si>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</si>
  <si>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</si>
  <si>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</si>
  <si>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</si>
  <si>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</si>
  <si>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</si>
  <si>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</si>
  <si>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</si>
  <si>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</si>
  <si>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</si>
  <si>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</si>
  <si>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</si>
  <si>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</si>
  <si>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</si>
  <si>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</si>
  <si>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</si>
  <si>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</si>
  <si>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</si>
  <si>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</si>
  <si>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</si>
  <si>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</si>
  <si>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</si>
  <si>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</si>
  <si>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</si>
  <si>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</si>
  <si>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</si>
  <si>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</si>
  <si>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</si>
  <si>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</si>
  <si>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</si>
  <si>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</si>
  <si>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</si>
  <si>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</si>
  <si>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</si>
  <si>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</si>
  <si>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</si>
  <si>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</si>
  <si>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</si>
  <si>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</si>
  <si>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</si>
  <si>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</si>
  <si>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</si>
  <si>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</si>
  <si>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</si>
  <si>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</si>
  <si>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</si>
  <si>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</si>
  <si>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</si>
  <si>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</si>
  <si>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</si>
  <si>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</si>
  <si>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</si>
  <si>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</si>
  <si>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</si>
  <si>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</si>
  <si>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</si>
  <si>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</si>
  <si>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</si>
  <si>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</si>
  <si>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</si>
  <si>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</si>
  <si>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</si>
  <si>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</si>
  <si>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</si>
  <si>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</si>
  <si>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</si>
  <si>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</si>
  <si>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</si>
  <si>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</si>
  <si>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</si>
  <si>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</si>
  <si>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</si>
  <si>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</si>
  <si>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</si>
  <si>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</si>
  <si>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</si>
  <si>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</si>
  <si>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</si>
  <si>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</si>
  <si>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</si>
  <si>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</si>
  <si>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</si>
  <si>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</si>
  <si>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</si>
  <si>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</si>
  <si>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</si>
  <si>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</si>
  <si>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</si>
  <si>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</si>
  <si>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</si>
  <si>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</si>
  <si>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</si>
  <si>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</si>
  <si>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</si>
  <si>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</si>
  <si>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</si>
  <si>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</si>
  <si>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</si>
  <si>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</si>
  <si>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</si>
  <si>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</si>
  <si>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</si>
  <si>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</si>
  <si>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</si>
  <si>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</si>
  <si>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</si>
  <si>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</si>
  <si>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</si>
  <si>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</si>
  <si>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</si>
  <si>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</si>
  <si>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</si>
  <si>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</si>
  <si>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</si>
  <si>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</si>
  <si>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</si>
  <si>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</si>
  <si>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</si>
  <si>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</si>
  <si>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</si>
  <si>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</si>
  <si>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</si>
  <si>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</si>
  <si>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</si>
  <si>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</si>
  <si>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</si>
  <si>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</si>
  <si>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</si>
  <si>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</si>
  <si>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</si>
  <si>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</si>
  <si>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</si>
  <si>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</si>
  <si>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</si>
  <si>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</si>
  <si>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</si>
  <si>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</si>
  <si>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</si>
  <si>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</si>
  <si>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</si>
  <si>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</si>
  <si>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</si>
  <si>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</si>
  <si>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</si>
  <si>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</si>
  <si>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</si>
  <si>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</si>
  <si>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</si>
  <si>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</si>
  <si>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</si>
  <si>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</si>
  <si>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</si>
  <si>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</si>
  <si>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</si>
  <si>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</si>
  <si>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</si>
  <si>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</si>
  <si>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</si>
  <si>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</si>
  <si>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</si>
  <si>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</si>
  <si>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</si>
  <si>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</si>
  <si>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</si>
  <si>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</si>
  <si>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</si>
  <si>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</si>
  <si>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</si>
  <si>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</si>
  <si>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</si>
  <si>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</si>
  <si>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</si>
  <si>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</si>
  <si>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</si>
  <si>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</si>
  <si>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</si>
  <si>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</si>
  <si>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</si>
  <si>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</si>
  <si>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</si>
  <si>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</si>
  <si>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</si>
  <si>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</si>
  <si>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</si>
  <si>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</si>
  <si>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</si>
  <si>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</si>
  <si>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</si>
  <si>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</si>
  <si>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</si>
  <si>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</si>
  <si>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</si>
  <si>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</si>
  <si>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</si>
  <si>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</si>
  <si>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</si>
  <si>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</si>
  <si>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</si>
  <si>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</si>
  <si>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</si>
  <si>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</si>
  <si>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</si>
  <si>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</si>
  <si>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</si>
  <si>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</si>
  <si>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</si>
  <si>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</si>
  <si>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</si>
  <si>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</si>
  <si>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</si>
  <si>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</si>
  <si>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</si>
  <si>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</si>
  <si>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</si>
  <si>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</si>
  <si>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</si>
  <si>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</si>
  <si>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</si>
  <si>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</si>
  <si>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</si>
  <si>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</si>
  <si>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</si>
  <si>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</si>
  <si>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</si>
  <si>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</si>
  <si>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</si>
  <si>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</si>
  <si>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</si>
  <si>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</si>
  <si>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</si>
  <si>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</si>
  <si>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</si>
  <si>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</si>
  <si>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</si>
  <si>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</si>
  <si>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</si>
  <si>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</si>
  <si>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</si>
  <si>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</si>
  <si>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</si>
  <si>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</si>
  <si>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</si>
  <si>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</si>
  <si>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</si>
  <si>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</si>
  <si>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</si>
  <si>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</si>
  <si>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</si>
  <si>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</si>
  <si>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</si>
  <si>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</si>
  <si>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</si>
  <si>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</si>
  <si>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</si>
  <si>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</si>
  <si>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</si>
  <si>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</si>
  <si>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</si>
  <si>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</si>
  <si>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</si>
  <si>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</si>
  <si>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</si>
  <si>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</si>
  <si>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</si>
  <si>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</si>
  <si>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</si>
  <si>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</si>
  <si>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</si>
  <si>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</si>
  <si>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</si>
  <si>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</si>
  <si>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</si>
  <si>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</si>
  <si>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</si>
  <si>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</si>
  <si>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</si>
  <si>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</si>
  <si>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</si>
  <si>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</si>
  <si>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</si>
  <si>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</si>
  <si>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</si>
  <si>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</si>
  <si>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</si>
  <si>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</si>
  <si>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</si>
  <si>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</si>
  <si>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</si>
  <si>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</si>
  <si>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</si>
  <si>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</si>
  <si>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</si>
  <si>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</si>
  <si>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</si>
  <si>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</si>
  <si>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</si>
  <si>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</si>
  <si>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</si>
  <si>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</si>
  <si>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</si>
  <si>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</si>
  <si>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</si>
  <si>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</si>
  <si>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</si>
  <si>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</si>
  <si>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</si>
  <si>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</si>
  <si>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</si>
  <si>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</si>
  <si>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</si>
  <si>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</si>
  <si>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</si>
  <si>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</si>
  <si>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</si>
  <si>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</si>
  <si>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</si>
  <si>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</si>
  <si>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</si>
  <si>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</si>
  <si>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</si>
  <si>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</si>
  <si>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</si>
  <si>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</si>
  <si>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</si>
  <si>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</si>
  <si>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</si>
  <si>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</si>
  <si>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</si>
  <si>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</si>
  <si>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</si>
  <si>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</si>
  <si>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</si>
  <si>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</si>
  <si>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</si>
  <si>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</si>
  <si>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</si>
  <si>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</si>
  <si>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</si>
  <si>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</si>
  <si>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</si>
  <si>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</si>
  <si>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</si>
  <si>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</si>
  <si>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</si>
  <si>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</si>
  <si>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</si>
  <si>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</si>
  <si>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</si>
  <si>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</si>
  <si>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</si>
  <si>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</si>
  <si>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</si>
  <si>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</si>
  <si>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</si>
  <si>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</si>
  <si>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</si>
  <si>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</si>
  <si>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</si>
  <si>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</si>
  <si>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</si>
  <si>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</si>
  <si>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</si>
  <si>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</si>
  <si>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</si>
  <si>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</si>
  <si>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</si>
  <si>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</si>
  <si>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</si>
  <si>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</si>
  <si>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</si>
  <si>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</si>
  <si>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</si>
  <si>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</si>
  <si>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</si>
  <si>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</si>
  <si>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</si>
  <si>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</si>
  <si>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</si>
  <si>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</si>
  <si>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</si>
  <si>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</si>
  <si>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</si>
  <si>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</si>
  <si>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</si>
  <si>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</si>
  <si>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</si>
  <si>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</si>
  <si>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</si>
  <si>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</si>
  <si>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</si>
  <si>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</si>
  <si>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</si>
  <si>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</si>
  <si>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</si>
  <si>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</si>
  <si>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</si>
  <si>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</si>
  <si>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</si>
  <si>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</si>
  <si>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</si>
  <si>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</si>
  <si>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</si>
  <si>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</si>
  <si>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</si>
  <si>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</si>
  <si>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</si>
  <si>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</si>
  <si>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</si>
  <si>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</si>
  <si>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</si>
  <si>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</si>
  <si>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</si>
  <si>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</si>
  <si>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</si>
  <si>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</si>
  <si>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</si>
  <si>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</si>
  <si>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</si>
  <si>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</si>
  <si>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</si>
  <si>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</si>
  <si>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</si>
  <si>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</si>
  <si>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</si>
  <si>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</si>
  <si>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</si>
  <si>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</si>
  <si>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</si>
  <si>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</si>
  <si>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</si>
  <si>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</si>
  <si>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</si>
  <si>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</si>
  <si>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</si>
  <si>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</si>
  <si>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</si>
  <si>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</si>
  <si>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</si>
  <si>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</si>
  <si>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</si>
  <si>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</si>
  <si>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</si>
  <si>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</si>
  <si>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</si>
  <si>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</si>
  <si>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</si>
  <si>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</si>
  <si>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</si>
  <si>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</si>
  <si>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</si>
  <si>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</si>
  <si>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</si>
  <si>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</si>
  <si>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</si>
  <si>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</si>
  <si>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</si>
  <si>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</si>
  <si>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</si>
  <si>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</si>
  <si>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</si>
  <si>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</si>
  <si>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</si>
  <si>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</si>
  <si>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</si>
  <si>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</si>
  <si>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</si>
  <si>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</si>
  <si>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</si>
  <si>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</si>
  <si>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</si>
  <si>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</si>
  <si>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</si>
  <si>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</si>
  <si>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</si>
  <si>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</si>
  <si>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</si>
  <si>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</si>
  <si>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</si>
  <si>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</si>
  <si>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</si>
  <si>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</si>
  <si>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</si>
  <si>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</si>
  <si>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</si>
  <si>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</si>
  <si>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</si>
  <si>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</si>
  <si>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</si>
  <si>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</si>
  <si>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</si>
  <si>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</si>
  <si>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</si>
  <si>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</si>
  <si>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</si>
  <si>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</si>
  <si>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</si>
  <si>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</si>
  <si>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</si>
  <si>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</si>
  <si>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</si>
  <si>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</si>
  <si>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</si>
  <si>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</si>
  <si>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</si>
  <si>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</si>
  <si>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</si>
  <si>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</si>
  <si>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</si>
  <si>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</si>
  <si>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</si>
  <si>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</si>
  <si>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</si>
  <si>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</si>
  <si>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</si>
  <si>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</si>
  <si>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</si>
  <si>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</si>
  <si>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</si>
  <si>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</si>
  <si>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</si>
  <si>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</si>
  <si>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</si>
  <si>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</si>
  <si>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</si>
  <si>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</si>
  <si>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</si>
  <si>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</si>
  <si>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</si>
  <si>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</si>
  <si>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</si>
  <si>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</si>
  <si>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</si>
  <si>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</si>
  <si>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</si>
  <si>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</si>
  <si>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</si>
  <si>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</si>
  <si>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</si>
  <si>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</si>
  <si>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</si>
  <si>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</si>
  <si>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</si>
  <si>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</si>
  <si>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</si>
  <si>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</si>
  <si>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</si>
  <si>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</si>
  <si>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</si>
  <si>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</si>
  <si>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</si>
  <si>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</si>
  <si>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</si>
  <si>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</si>
  <si>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</si>
  <si>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</si>
  <si>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</si>
  <si>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</si>
  <si>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</si>
  <si>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</si>
  <si>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</si>
  <si>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</si>
  <si>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</si>
  <si>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</si>
  <si>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</si>
  <si>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</si>
  <si>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</si>
  <si>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</si>
  <si>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</si>
  <si>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</si>
  <si>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</si>
  <si>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</si>
  <si>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</si>
  <si>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</si>
  <si>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</si>
  <si>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</si>
  <si>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</si>
  <si>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</si>
  <si>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</si>
  <si>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</si>
  <si>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</si>
  <si>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</si>
  <si>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</si>
  <si>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</si>
  <si>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</si>
  <si>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</si>
  <si>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</si>
  <si>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</si>
  <si>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</si>
  <si>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</si>
  <si>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</si>
  <si>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</si>
  <si>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</si>
  <si>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</si>
  <si>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</si>
  <si>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</si>
  <si>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</si>
  <si>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</si>
  <si>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</si>
  <si>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</si>
  <si>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</si>
  <si>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</si>
  <si>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</si>
  <si>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</si>
  <si>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</si>
  <si>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</si>
  <si>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</si>
  <si>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</si>
  <si>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</si>
  <si>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</si>
  <si>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</si>
  <si>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</si>
  <si>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</si>
  <si>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</si>
  <si>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</si>
  <si>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</si>
  <si>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</si>
  <si>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</si>
  <si>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</si>
  <si>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</si>
  <si>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</si>
  <si>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</si>
  <si>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</si>
  <si>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</si>
  <si>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</si>
  <si>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</si>
  <si>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</si>
  <si>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</si>
  <si>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</si>
  <si>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</si>
  <si>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</si>
  <si>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</si>
  <si>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</si>
  <si>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</si>
  <si>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</si>
  <si>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</si>
  <si>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</si>
  <si>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</si>
  <si>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</si>
  <si>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</si>
  <si>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</si>
  <si>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</si>
  <si>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</si>
  <si>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</si>
  <si>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</si>
  <si>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</si>
  <si>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</si>
  <si>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</si>
  <si>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</si>
  <si>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</si>
  <si>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</si>
  <si>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</si>
  <si>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</si>
  <si>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</si>
  <si>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</si>
  <si>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</si>
  <si>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</si>
  <si>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</si>
  <si>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</si>
  <si>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</si>
  <si>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</si>
  <si>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</si>
  <si>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</si>
  <si>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</si>
  <si>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</si>
  <si>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</si>
  <si>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</si>
  <si>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</si>
  <si>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</si>
  <si>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</si>
  <si>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</si>
  <si>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</si>
  <si>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</si>
  <si>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</si>
  <si>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</si>
  <si>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</si>
  <si>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</si>
  <si>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</si>
  <si>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</si>
  <si>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</si>
  <si>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</si>
  <si>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</si>
  <si>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</si>
  <si>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</si>
  <si>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</si>
  <si>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</si>
  <si>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</si>
  <si>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</si>
  <si>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</si>
  <si>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</si>
  <si>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</si>
  <si>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</si>
  <si>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</si>
  <si>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</si>
  <si>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</si>
  <si>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</si>
  <si>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</si>
  <si>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</si>
  <si>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</si>
  <si>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</si>
  <si>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</si>
  <si>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</si>
  <si>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</si>
  <si>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</si>
  <si>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</si>
  <si>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</si>
  <si>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</si>
  <si>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</si>
  <si>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</si>
  <si>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</si>
  <si>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</si>
  <si>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</si>
  <si>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</si>
  <si>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</si>
  <si>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</si>
  <si>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</si>
  <si>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</si>
  <si>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</si>
  <si>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</si>
  <si>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</si>
  <si>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</si>
  <si>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</si>
  <si>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</si>
  <si>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</si>
  <si>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</si>
  <si>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</si>
  <si>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</si>
  <si>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</si>
  <si>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</si>
  <si>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</si>
  <si>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</si>
  <si>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</si>
  <si>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</si>
  <si>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</si>
  <si>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</si>
  <si>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</si>
  <si>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</si>
  <si>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</si>
  <si>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</si>
  <si>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</si>
  <si>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</si>
  <si>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</si>
  <si>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</si>
  <si>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</si>
  <si>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</si>
  <si>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</si>
  <si>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</si>
  <si>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</si>
  <si>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</si>
  <si>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</si>
  <si>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</si>
  <si>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</si>
  <si>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</si>
  <si>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</si>
  <si>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</si>
  <si>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</si>
  <si>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</si>
  <si>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</si>
  <si>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</si>
  <si>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</si>
  <si>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</si>
  <si>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</si>
  <si>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</si>
  <si>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</si>
  <si>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</si>
  <si>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</si>
  <si>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</si>
  <si>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</si>
  <si>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</si>
  <si>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</si>
  <si>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</si>
  <si>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</si>
  <si>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</si>
  <si>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</si>
  <si>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</si>
  <si>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</si>
  <si>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</si>
  <si>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</si>
  <si>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</si>
  <si>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</si>
  <si>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</si>
  <si>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</si>
  <si>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</si>
  <si>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</si>
  <si>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</si>
  <si>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</si>
  <si>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</si>
  <si>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</si>
  <si>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</si>
  <si>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</si>
  <si>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</si>
  <si>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</si>
  <si>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</si>
  <si>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</si>
  <si>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</si>
  <si>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</si>
  <si>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</si>
  <si>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</si>
  <si>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</si>
  <si>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</si>
  <si>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</si>
  <si>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</si>
  <si>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</si>
  <si>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</si>
  <si>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</si>
  <si>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</si>
  <si>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</si>
  <si>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</si>
  <si>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</si>
  <si>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</si>
  <si>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</si>
  <si>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</si>
  <si>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</si>
  <si>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</si>
  <si>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</si>
  <si>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</si>
  <si>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</si>
  <si>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</si>
  <si>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</si>
  <si>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</si>
  <si>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</si>
  <si>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</si>
  <si>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</si>
  <si>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</si>
  <si>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</si>
  <si>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</si>
  <si>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</si>
  <si>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</si>
  <si>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</si>
  <si>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</si>
  <si>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</si>
  <si>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</si>
  <si>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</si>
  <si>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</si>
  <si>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</si>
  <si>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</si>
  <si>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</si>
  <si>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</si>
  <si>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</si>
  <si>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</si>
  <si>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</si>
  <si>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</si>
  <si>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</si>
  <si>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</si>
  <si>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</si>
  <si>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</si>
  <si>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</si>
  <si>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</si>
  <si>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</si>
  <si>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</si>
  <si>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</si>
  <si>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</si>
  <si>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</si>
  <si>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</si>
  <si>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</si>
  <si>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</si>
  <si>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</si>
  <si>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</si>
  <si>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</si>
  <si>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</si>
  <si>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</si>
  <si>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</si>
  <si>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</si>
  <si>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</si>
  <si>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</si>
  <si>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</si>
  <si>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</si>
  <si>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</si>
  <si>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</si>
  <si>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</si>
  <si>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</si>
  <si>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</si>
  <si>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</si>
  <si>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</si>
  <si>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</si>
  <si>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</si>
  <si>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</si>
  <si>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</si>
  <si>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</si>
  <si>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</si>
  <si>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</si>
  <si>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</si>
  <si>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</si>
  <si>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</si>
  <si>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</si>
  <si>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</si>
  <si>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</si>
  <si>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</si>
  <si>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</si>
  <si>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</si>
  <si>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</si>
  <si>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</si>
  <si>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</si>
  <si>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</si>
  <si>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</si>
  <si>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</si>
  <si>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</si>
  <si>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</si>
  <si>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</si>
  <si>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</si>
  <si>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</si>
  <si>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</si>
  <si>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</si>
  <si>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</si>
  <si>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</si>
  <si>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</si>
  <si>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</si>
  <si>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</si>
  <si>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</si>
  <si>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</si>
  <si>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</si>
  <si>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</si>
  <si>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</si>
  <si>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</si>
  <si>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</si>
  <si>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</si>
  <si>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</si>
  <si>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</si>
  <si>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</si>
  <si>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</si>
  <si>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</si>
  <si>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</si>
  <si>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</si>
  <si>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</si>
  <si>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</si>
  <si>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</si>
  <si>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</si>
  <si>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</si>
  <si>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</si>
  <si>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</si>
  <si>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</si>
  <si>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</si>
  <si>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</si>
  <si>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</si>
  <si>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</si>
  <si>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</si>
  <si>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</si>
  <si>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</si>
  <si>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</si>
  <si>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</si>
  <si>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</si>
  <si>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</si>
  <si>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</si>
  <si>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</si>
  <si>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</si>
  <si>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</si>
  <si>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</si>
  <si>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</si>
  <si>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</si>
  <si>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</si>
  <si>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</si>
  <si>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</si>
  <si>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</si>
  <si>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</si>
  <si>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</si>
  <si>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</si>
  <si>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</si>
  <si>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</si>
  <si>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</si>
  <si>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</si>
  <si>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</si>
  <si>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</si>
  <si>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</si>
  <si>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</si>
  <si>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</si>
  <si>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</si>
  <si>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</si>
  <si>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</si>
  <si>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</si>
  <si>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</si>
  <si>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</si>
  <si>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</si>
  <si>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</si>
  <si>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</si>
  <si>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</si>
  <si>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</si>
  <si>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</si>
  <si>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</si>
  <si>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</si>
  <si>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</si>
  <si>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</si>
  <si>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</si>
  <si>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</si>
  <si>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</si>
  <si>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</si>
  <si>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</si>
  <si>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</si>
  <si>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</si>
  <si>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</si>
  <si>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</si>
  <si>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</si>
  <si>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</si>
  <si>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</si>
  <si>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</si>
  <si>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</si>
  <si>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</si>
  <si>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</si>
  <si>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</si>
  <si>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</si>
  <si>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</si>
  <si>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</si>
  <si>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</si>
  <si>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</si>
  <si>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</si>
  <si>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</si>
  <si>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</si>
  <si>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</si>
  <si>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</si>
  <si>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</si>
  <si>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</si>
  <si>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</si>
  <si>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</si>
  <si>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</si>
  <si>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</si>
  <si>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</si>
  <si>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</si>
  <si>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</si>
  <si>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</si>
  <si>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</si>
  <si>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</si>
  <si>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</si>
  <si>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</si>
  <si>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</si>
  <si>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</si>
  <si>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</si>
  <si>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</si>
  <si>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</si>
  <si>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</si>
  <si>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</si>
  <si>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</si>
  <si>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</si>
  <si>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</si>
  <si>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</si>
  <si>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</si>
  <si>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</si>
  <si>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</si>
  <si>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</si>
  <si>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</si>
  <si>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</si>
  <si>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</si>
  <si>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</si>
  <si>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</si>
  <si>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</si>
  <si>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</si>
  <si>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</si>
  <si>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</si>
  <si>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</si>
  <si>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</si>
  <si>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</si>
  <si>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</si>
  <si>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</si>
  <si>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</si>
  <si>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</si>
  <si>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</si>
  <si>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</si>
  <si>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</si>
  <si>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</si>
  <si>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</si>
  <si>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</si>
  <si>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</si>
  <si>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</si>
  <si>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</si>
  <si>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</si>
  <si>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</si>
  <si>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</si>
  <si>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</si>
  <si>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</si>
  <si>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</si>
  <si>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</si>
  <si>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</si>
  <si>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</si>
  <si>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</si>
  <si>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</si>
  <si>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</si>
  <si>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</si>
  <si>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</si>
  <si>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</si>
  <si>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</si>
  <si>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</si>
  <si>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</si>
  <si>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</si>
  <si>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</si>
  <si>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</si>
  <si>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</si>
  <si>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</si>
  <si>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</si>
  <si>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</si>
  <si>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</si>
  <si>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</si>
  <si>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</si>
  <si>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</si>
  <si>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</si>
  <si>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</si>
  <si>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</si>
  <si>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</si>
  <si>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</si>
  <si>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</si>
  <si>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</si>
  <si>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</si>
  <si>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</si>
  <si>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</si>
  <si>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</si>
  <si>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</si>
  <si>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</si>
  <si>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</si>
  <si>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</si>
  <si>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</si>
  <si>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</si>
  <si>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</si>
  <si>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</si>
  <si>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</si>
  <si>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</si>
  <si>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</si>
  <si>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</si>
  <si>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</si>
  <si>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</si>
  <si>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</si>
  <si>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</si>
  <si>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</si>
  <si>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</si>
  <si>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</si>
  <si>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</si>
  <si>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</si>
  <si>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</si>
  <si>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</si>
  <si>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</si>
  <si>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</si>
  <si>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</si>
  <si>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</si>
  <si>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</si>
  <si>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</si>
  <si>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</si>
  <si>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</si>
  <si>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</si>
  <si>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</si>
  <si>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</si>
  <si>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</si>
  <si>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</si>
  <si>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</si>
  <si>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</si>
  <si>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</si>
  <si>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</si>
  <si>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</si>
  <si>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</si>
  <si>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</si>
  <si>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</si>
  <si>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</si>
  <si>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</si>
  <si>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</si>
  <si>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</si>
  <si>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</si>
  <si>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</si>
  <si>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</si>
  <si>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</si>
  <si>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</si>
  <si>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</si>
  <si>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</si>
  <si>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</si>
  <si>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</si>
  <si>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</si>
  <si>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</si>
  <si>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</si>
  <si>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</si>
  <si>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</si>
  <si>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</si>
  <si>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</si>
  <si>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</si>
  <si>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</si>
  <si>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</si>
  <si>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</si>
  <si>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</si>
  <si>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</si>
  <si>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</si>
  <si>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</si>
  <si>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</si>
  <si>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</si>
  <si>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</si>
  <si>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</si>
  <si>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</si>
  <si>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</si>
  <si>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</si>
  <si>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</si>
  <si>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</si>
  <si>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</si>
  <si>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</si>
  <si>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</si>
  <si>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</si>
  <si>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</si>
  <si>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</si>
  <si>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</si>
  <si>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</si>
  <si>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</si>
  <si>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</si>
  <si>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</si>
  <si>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</si>
  <si>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</si>
  <si>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</si>
  <si>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</si>
  <si>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</si>
  <si>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</si>
  <si>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</si>
  <si>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</si>
  <si>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</si>
  <si>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</si>
  <si>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</si>
  <si>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</si>
  <si>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</si>
  <si>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</si>
  <si>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</si>
  <si>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</si>
  <si>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</si>
  <si>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</si>
  <si>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</si>
  <si>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</si>
  <si>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</si>
  <si>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</si>
  <si>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</si>
  <si>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</si>
  <si>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</si>
  <si>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</si>
  <si>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</si>
  <si>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</si>
  <si>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</si>
  <si>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</si>
  <si>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</si>
  <si>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</si>
  <si>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</si>
  <si>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</si>
  <si>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</si>
  <si>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</si>
  <si>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</si>
  <si>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</si>
  <si>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</si>
  <si>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</si>
  <si>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</si>
  <si>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</si>
  <si>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</si>
  <si>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</si>
  <si>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</si>
  <si>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</si>
  <si>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</si>
  <si>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</si>
  <si>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</si>
  <si>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</si>
  <si>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</si>
  <si>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</si>
  <si>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</si>
  <si>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</si>
  <si>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</si>
  <si>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</si>
  <si>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</si>
  <si>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</si>
  <si>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</si>
  <si>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</si>
  <si>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</si>
  <si>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</si>
  <si>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</si>
  <si>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</si>
  <si>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</si>
  <si>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</si>
  <si>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</si>
  <si>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</si>
  <si>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</si>
  <si>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</si>
  <si>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</si>
  <si>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</si>
  <si>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</si>
  <si>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</si>
  <si>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</si>
  <si>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</si>
  <si>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</si>
  <si>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</si>
  <si>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</si>
  <si>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</si>
  <si>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</si>
  <si>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</si>
  <si>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</si>
  <si>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</si>
  <si>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</si>
  <si>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</si>
  <si>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</si>
  <si>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</si>
  <si>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</si>
  <si>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</si>
  <si>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</si>
  <si>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</si>
  <si>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</si>
  <si>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</si>
  <si>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</si>
  <si>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</si>
  <si>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</si>
  <si>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</si>
  <si>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</si>
  <si>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</si>
  <si>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</si>
  <si>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</si>
  <si>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</si>
  <si>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</si>
  <si>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</si>
  <si>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</si>
  <si>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</si>
  <si>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</si>
  <si>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</si>
  <si>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</si>
  <si>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</si>
  <si>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</si>
  <si>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</si>
  <si>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</si>
  <si>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</si>
  <si>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</si>
  <si>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</si>
  <si>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</si>
  <si>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</si>
  <si>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</si>
  <si>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</si>
  <si>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</si>
  <si>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</si>
  <si>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</si>
  <si>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</si>
  <si>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</si>
  <si>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</si>
  <si>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</si>
  <si>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</si>
  <si>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</si>
  <si>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</si>
  <si>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</si>
  <si>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</si>
  <si>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</si>
  <si>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</si>
  <si>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</si>
  <si>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</si>
  <si>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</si>
  <si>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</si>
  <si>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</si>
  <si>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</si>
  <si>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</si>
  <si>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</si>
  <si>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</si>
  <si>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</si>
  <si>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</si>
  <si>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</si>
  <si>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</si>
  <si>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</si>
  <si>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</si>
  <si>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</si>
  <si>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</si>
  <si>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</si>
  <si>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</si>
  <si>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</si>
  <si>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</si>
  <si>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</si>
  <si>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</si>
  <si>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</si>
  <si>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</si>
  <si>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</si>
  <si>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</si>
  <si>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</si>
  <si>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</si>
  <si>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</si>
  <si>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</si>
  <si>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</si>
  <si>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</si>
  <si>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</si>
  <si>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</si>
  <si>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</si>
  <si>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</si>
  <si>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</si>
  <si>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</si>
  <si>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</si>
  <si>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</si>
  <si>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</si>
  <si>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</si>
  <si>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</si>
  <si>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</si>
  <si>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</si>
  <si>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</si>
  <si>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</si>
  <si>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</si>
  <si>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</si>
  <si>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</si>
  <si>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</si>
  <si>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</si>
  <si>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</si>
  <si>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</si>
  <si>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</si>
  <si>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</si>
  <si>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</si>
  <si>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</si>
  <si>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</si>
  <si>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</si>
  <si>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</si>
  <si>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</si>
  <si>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</si>
  <si>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</si>
  <si>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</si>
  <si>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</si>
  <si>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</si>
  <si>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</si>
  <si>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</si>
  <si>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</si>
  <si>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</si>
  <si>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</si>
  <si>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</si>
  <si>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</si>
  <si>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</si>
  <si>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</si>
  <si>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</si>
  <si>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</si>
  <si>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</si>
  <si>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</si>
  <si>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</si>
  <si>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</si>
  <si>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</si>
  <si>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</si>
  <si>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</si>
  <si>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</si>
  <si>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</si>
  <si>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</si>
  <si>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</si>
  <si>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</si>
  <si>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</si>
  <si>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</si>
  <si>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</si>
  <si>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</si>
  <si>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</si>
  <si>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</si>
  <si>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</si>
  <si>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</si>
  <si>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</si>
  <si>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</si>
  <si>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</si>
  <si>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</si>
  <si>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</si>
  <si>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</si>
  <si>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</si>
  <si>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</si>
  <si>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</si>
  <si>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</si>
  <si>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</si>
  <si>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</si>
  <si>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</si>
  <si>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</si>
  <si>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</si>
  <si>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</si>
  <si>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</si>
  <si>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</si>
  <si>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</si>
  <si>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</si>
  <si>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</si>
  <si>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</si>
  <si>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</si>
  <si>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</si>
  <si>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</si>
  <si>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</si>
  <si>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</si>
  <si>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</si>
  <si>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</si>
  <si>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</si>
  <si>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</si>
  <si>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</si>
  <si>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</si>
  <si>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</si>
  <si>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</si>
  <si>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</si>
  <si>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</si>
  <si>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</si>
  <si>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</si>
  <si>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</si>
  <si>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</si>
  <si>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</si>
  <si>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</si>
  <si>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</si>
  <si>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</si>
  <si>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</si>
  <si>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</si>
  <si>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</si>
  <si>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</si>
  <si>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</si>
  <si>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</si>
  <si>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</si>
  <si>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</si>
  <si>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</si>
  <si>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</si>
  <si>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</si>
  <si>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</si>
  <si>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</si>
  <si>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</si>
  <si>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</si>
  <si>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</si>
  <si>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</si>
  <si>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</si>
  <si>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</si>
  <si>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</si>
  <si>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</si>
  <si>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</si>
  <si>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</si>
  <si>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</si>
  <si>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</si>
  <si>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</si>
  <si>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</si>
  <si>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</si>
  <si>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</si>
  <si>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</si>
  <si>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</si>
  <si>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</si>
  <si>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</si>
  <si>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</si>
  <si>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</si>
  <si>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</si>
  <si>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</si>
  <si>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</si>
  <si>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</si>
  <si>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</si>
  <si>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</si>
  <si>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</si>
  <si>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</si>
  <si>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</si>
  <si>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</si>
  <si>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</si>
  <si>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</si>
  <si>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</si>
  <si>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</si>
  <si>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</si>
  <si>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</si>
  <si>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</si>
  <si>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</si>
  <si>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</si>
  <si>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</si>
  <si>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</si>
  <si>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</si>
  <si>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</si>
  <si>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</si>
  <si>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</si>
  <si>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</si>
  <si>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</si>
  <si>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</si>
  <si>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</si>
  <si>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</si>
  <si>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</si>
  <si>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</si>
  <si>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</si>
  <si>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</si>
  <si>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</si>
  <si>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</si>
  <si>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</si>
  <si>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</si>
  <si>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</si>
  <si>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</si>
  <si>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</si>
  <si>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</si>
  <si>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</si>
  <si>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</si>
  <si>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</si>
  <si>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</si>
  <si>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</si>
  <si>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</si>
  <si>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</si>
  <si>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</si>
  <si>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</si>
  <si>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</si>
  <si>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</si>
  <si>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</si>
  <si>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</si>
  <si>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</si>
  <si>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</si>
  <si>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</si>
  <si>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</si>
  <si>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</si>
  <si>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</si>
  <si>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</si>
  <si>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</si>
  <si>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</si>
  <si>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</si>
  <si>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</si>
  <si>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</si>
  <si>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</si>
  <si>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</si>
  <si>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</si>
  <si>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</si>
  <si>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</si>
  <si>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</si>
  <si>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</si>
  <si>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</si>
  <si>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</si>
  <si>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</si>
  <si>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</si>
  <si>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</si>
  <si>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</si>
  <si>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</si>
  <si>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</si>
  <si>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</si>
  <si>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</si>
  <si>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</si>
  <si>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</si>
  <si>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</si>
  <si>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</si>
  <si>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</si>
  <si>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</si>
  <si>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</si>
  <si>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</si>
  <si>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</si>
  <si>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</si>
  <si>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</si>
  <si>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</si>
  <si>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</si>
  <si>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</si>
  <si>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</si>
  <si>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</si>
  <si>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</si>
  <si>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</si>
  <si>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</si>
  <si>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</si>
  <si>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</si>
  <si>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</si>
  <si>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</si>
  <si>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</si>
  <si>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</si>
  <si>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</si>
  <si>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</si>
  <si>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</si>
  <si>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</si>
  <si>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</si>
  <si>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</si>
  <si>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</si>
  <si>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</si>
  <si>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</si>
  <si>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</si>
  <si>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</si>
  <si>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</si>
  <si>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</si>
  <si>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</si>
  <si>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</si>
  <si>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</si>
  <si>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</si>
  <si>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</si>
  <si>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</si>
  <si>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</si>
  <si>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</si>
  <si>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</si>
  <si>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</si>
  <si>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</si>
  <si>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</si>
  <si>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</si>
  <si>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</si>
  <si>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</si>
  <si>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</si>
  <si>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</si>
  <si>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</si>
  <si>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</si>
  <si>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</si>
  <si>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</si>
  <si>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</si>
  <si>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</si>
  <si>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</si>
  <si>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</si>
  <si>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</si>
  <si>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</si>
  <si>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</si>
  <si>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</si>
  <si>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</si>
  <si>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</si>
  <si>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</si>
  <si>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</si>
  <si>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</si>
  <si>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</si>
  <si>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</si>
  <si>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</si>
  <si>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</si>
  <si>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</si>
  <si>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</si>
  <si>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</si>
  <si>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</si>
  <si>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</si>
  <si>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</si>
  <si>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</si>
  <si>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</si>
  <si>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</si>
  <si>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</si>
  <si>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</si>
  <si>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</si>
  <si>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</si>
  <si>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</si>
  <si>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</si>
  <si>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</si>
  <si>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</si>
  <si>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</si>
  <si>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</si>
  <si>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</si>
  <si>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</si>
  <si>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</si>
  <si>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</si>
  <si>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</si>
  <si>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</si>
  <si>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</si>
  <si>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</si>
  <si>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</si>
  <si>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</si>
  <si>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</si>
  <si>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</si>
  <si>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</si>
  <si>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</si>
  <si>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</si>
  <si>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</si>
  <si>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</si>
  <si>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</si>
  <si>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</si>
  <si>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</si>
  <si>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</si>
  <si>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</si>
  <si>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</si>
  <si>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</si>
  <si>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</si>
  <si>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</si>
  <si>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</si>
  <si>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</si>
  <si>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</si>
  <si>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</si>
  <si>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</si>
  <si>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</si>
  <si>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</si>
  <si>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</si>
  <si>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</si>
  <si>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</si>
  <si>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</si>
  <si>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</si>
  <si>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</si>
  <si>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</si>
  <si>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</si>
  <si>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</si>
  <si>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</si>
  <si>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</si>
  <si>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</si>
  <si>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</si>
  <si>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</si>
  <si>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</si>
  <si>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</si>
  <si>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</si>
  <si>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</si>
  <si>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</si>
  <si>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</si>
  <si>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</si>
  <si>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</si>
  <si>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</si>
  <si>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</si>
  <si>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</si>
  <si>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</si>
  <si>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</si>
  <si>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</si>
  <si>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</si>
  <si>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</si>
  <si>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</si>
  <si>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</si>
  <si>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</si>
  <si>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</si>
  <si>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</si>
  <si>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</si>
  <si>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</si>
  <si>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</si>
  <si>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</si>
  <si>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</si>
  <si>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</si>
  <si>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</si>
  <si>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</si>
  <si>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</si>
  <si>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</si>
  <si>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</si>
  <si>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</si>
  <si>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</si>
  <si>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</si>
  <si>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</si>
  <si>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</si>
  <si>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</si>
  <si>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</si>
  <si>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</si>
  <si>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</si>
  <si>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</si>
  <si>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</si>
  <si>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</si>
  <si>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</si>
  <si>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</si>
  <si>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</si>
  <si>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</si>
  <si>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</si>
  <si>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</si>
  <si>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</si>
  <si>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</si>
  <si>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</si>
  <si>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</si>
  <si>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</si>
  <si>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</si>
  <si>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</si>
  <si>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</si>
  <si>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</si>
  <si>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</si>
  <si>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</si>
  <si>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</si>
  <si>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</si>
  <si>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</si>
  <si>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</si>
  <si>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</si>
  <si>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</si>
  <si>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</si>
  <si>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</si>
  <si>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</si>
  <si>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</si>
  <si>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</si>
  <si>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</si>
  <si>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</si>
  <si>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</si>
  <si>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</si>
  <si>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</si>
  <si>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</si>
  <si>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</si>
  <si>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</si>
  <si>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</si>
  <si>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</si>
  <si>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</si>
  <si>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</si>
  <si>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</si>
  <si>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</si>
  <si>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</si>
  <si>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</si>
  <si>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</si>
  <si>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</si>
  <si>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</si>
  <si>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</si>
  <si>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</si>
  <si>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</si>
  <si>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</si>
  <si>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</si>
  <si>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</si>
  <si>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</si>
  <si>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</si>
  <si>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</si>
  <si>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</si>
  <si>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</si>
  <si>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</si>
  <si>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</si>
  <si>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</si>
  <si>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</si>
  <si>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</si>
  <si>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</si>
  <si>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</si>
  <si>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</si>
  <si>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</si>
  <si>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</si>
  <si>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</si>
  <si>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</si>
  <si>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</si>
  <si>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</si>
  <si>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</si>
  <si>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</si>
  <si>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</si>
  <si>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</si>
  <si>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</si>
  <si>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</si>
  <si>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</si>
  <si>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</si>
  <si>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</si>
  <si>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</si>
  <si>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</si>
  <si>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</si>
  <si>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</si>
  <si>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</si>
  <si>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</si>
  <si>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</si>
  <si>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</si>
  <si>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</si>
  <si>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</si>
  <si>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</si>
  <si>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</si>
  <si>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</si>
  <si>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</si>
  <si>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</si>
  <si>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</si>
  <si>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</si>
  <si>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</si>
  <si>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</si>
  <si>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</si>
  <si>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</si>
  <si>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</si>
  <si>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</si>
  <si>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</si>
  <si>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</si>
  <si>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</si>
  <si>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</si>
  <si>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</si>
  <si>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</si>
  <si>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</si>
  <si>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</si>
  <si>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</si>
  <si>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</si>
  <si>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</si>
  <si>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</si>
  <si>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</si>
  <si>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</si>
  <si>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</si>
  <si>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</si>
  <si>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</si>
  <si>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</si>
  <si>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</si>
  <si>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</si>
  <si>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</si>
  <si>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</si>
  <si>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</si>
  <si>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</si>
  <si>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</si>
  <si>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</si>
  <si>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</si>
  <si>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</si>
  <si>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</si>
  <si>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</si>
  <si>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</si>
  <si>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</si>
  <si>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</si>
  <si>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</si>
  <si>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</si>
  <si>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</si>
  <si>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</si>
  <si>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</si>
  <si>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</si>
  <si>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</si>
  <si>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</si>
  <si>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</si>
  <si>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</si>
  <si>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</si>
  <si>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</si>
  <si>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</si>
  <si>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</si>
  <si>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</si>
  <si>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</si>
  <si>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</si>
  <si>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</si>
  <si>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</si>
  <si>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</si>
  <si>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</si>
  <si>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</si>
  <si>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</si>
  <si>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</si>
  <si>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</si>
  <si>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</si>
  <si>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</si>
  <si>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</si>
  <si>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</si>
  <si>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</si>
  <si>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</si>
  <si>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</si>
  <si>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</si>
  <si>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</si>
  <si>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</si>
  <si>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</si>
  <si>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</si>
  <si>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</si>
  <si>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</si>
  <si>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</si>
  <si>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</si>
  <si>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</si>
  <si>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</si>
  <si>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</si>
  <si>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</si>
  <si>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</si>
  <si>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</si>
  <si>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</si>
  <si>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</si>
  <si>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</si>
  <si>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</si>
  <si>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</si>
  <si>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</si>
  <si>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</si>
  <si>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</si>
  <si>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</si>
  <si>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</si>
  <si>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</si>
  <si>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</si>
  <si>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</si>
  <si>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</si>
  <si>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</si>
  <si>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</si>
  <si>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</si>
  <si>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</si>
  <si>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</si>
  <si>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</si>
  <si>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</si>
  <si>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</si>
  <si>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</si>
  <si>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</si>
  <si>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</si>
  <si>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</si>
  <si>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</si>
  <si>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</si>
  <si>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</si>
  <si>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</si>
  <si>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</si>
  <si>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</si>
  <si>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</si>
  <si>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</si>
  <si>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</si>
  <si>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</si>
  <si>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</si>
  <si>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</si>
  <si>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</si>
  <si>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</si>
  <si>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</si>
  <si>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</si>
  <si>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</si>
  <si>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</si>
  <si>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</si>
  <si>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</si>
  <si>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</si>
  <si>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</si>
  <si>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</si>
  <si>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</si>
  <si>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</si>
  <si>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</si>
  <si>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</si>
  <si>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</si>
  <si>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</si>
  <si>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</si>
  <si>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</si>
  <si>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</si>
  <si>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</si>
  <si>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</si>
  <si>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</si>
  <si>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</si>
  <si>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</si>
  <si>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</si>
  <si>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</si>
  <si>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</si>
  <si>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</si>
  <si>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</si>
  <si>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</si>
  <si>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</si>
  <si>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</si>
  <si>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</si>
  <si>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</si>
  <si>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</si>
  <si>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</si>
  <si>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</si>
  <si>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</si>
  <si>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</si>
  <si>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</si>
  <si>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</si>
  <si>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</si>
  <si>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</si>
  <si>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</si>
  <si>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</si>
  <si>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</si>
  <si>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</si>
  <si>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</si>
  <si>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</si>
  <si>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</si>
  <si>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</si>
  <si>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</si>
  <si>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</si>
  <si>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</si>
  <si>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</si>
  <si>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</si>
  <si>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</si>
  <si>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</si>
  <si>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</si>
  <si>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</si>
  <si>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</si>
  <si>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</si>
  <si>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</si>
  <si>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</si>
  <si>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</si>
  <si>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</si>
  <si>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</si>
  <si>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</si>
  <si>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</si>
  <si>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</si>
  <si>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</si>
  <si>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</si>
  <si>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</si>
  <si>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</si>
  <si>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</si>
  <si>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</si>
  <si>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</si>
  <si>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</si>
  <si>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</si>
  <si>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</si>
  <si>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</si>
  <si>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</si>
  <si>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</si>
  <si>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</si>
  <si>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</si>
  <si>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</si>
  <si>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</si>
  <si>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</si>
  <si>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</si>
  <si>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</si>
  <si>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</si>
  <si>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</si>
  <si>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</si>
  <si>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</si>
  <si>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</si>
  <si>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</si>
  <si>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</si>
  <si>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</si>
  <si>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</si>
  <si>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</si>
  <si>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</si>
  <si>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</si>
  <si>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</si>
  <si>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</si>
  <si>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</si>
  <si>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</si>
  <si>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</si>
  <si>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</si>
  <si>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</si>
  <si>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</si>
  <si>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</si>
  <si>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</si>
  <si>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</si>
  <si>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</si>
  <si>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</si>
  <si>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</si>
  <si>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</si>
  <si>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</si>
  <si>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</si>
  <si>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</si>
  <si>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</si>
  <si>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</si>
  <si>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</si>
  <si>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</si>
  <si>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</si>
  <si>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</si>
  <si>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</si>
  <si>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</si>
  <si>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</si>
  <si>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</si>
  <si>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</si>
  <si>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</si>
  <si>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</si>
  <si>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</si>
  <si>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</si>
  <si>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</si>
  <si>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</si>
  <si>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</si>
  <si>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</si>
  <si>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</si>
  <si>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</si>
  <si>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</si>
  <si>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</si>
  <si>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</si>
  <si>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</si>
  <si>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</si>
  <si>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</si>
  <si>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</si>
  <si>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</si>
  <si>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</si>
  <si>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</si>
  <si>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</si>
  <si>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</si>
  <si>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</si>
  <si>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</si>
  <si>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</si>
  <si>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</si>
  <si>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</si>
  <si>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</si>
  <si>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</si>
  <si>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</si>
  <si>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</si>
  <si>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</si>
  <si>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</si>
  <si>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</si>
  <si>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</si>
  <si>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</si>
  <si>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</si>
  <si>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</si>
  <si>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</si>
  <si>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</si>
  <si>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</si>
  <si>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</si>
  <si>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</si>
  <si>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</si>
  <si>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</si>
  <si>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</si>
  <si>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</si>
  <si>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</si>
  <si>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</si>
  <si>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</si>
  <si>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</si>
  <si>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</si>
  <si>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</si>
  <si>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</si>
  <si>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</si>
  <si>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</si>
  <si>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</si>
  <si>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</si>
  <si>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</si>
  <si>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</si>
  <si>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</si>
  <si>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</si>
  <si>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</si>
  <si>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</si>
  <si>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</si>
  <si>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</si>
  <si>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</si>
  <si>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</si>
  <si>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</si>
  <si>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</si>
  <si>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</si>
  <si>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</si>
  <si>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</si>
  <si>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</si>
  <si>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</si>
  <si>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</si>
  <si>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</si>
  <si>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</si>
  <si>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</si>
  <si>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</si>
  <si>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</si>
  <si>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</si>
  <si>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</si>
  <si>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</si>
  <si>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</si>
  <si>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</si>
  <si>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</si>
  <si>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</si>
  <si>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</si>
  <si>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</si>
  <si>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</si>
  <si>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</si>
  <si>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</si>
  <si>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</si>
  <si>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</si>
  <si>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</si>
  <si>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</si>
  <si>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</si>
  <si>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</si>
  <si>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</si>
  <si>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</si>
  <si>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</si>
  <si>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</si>
  <si>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</si>
  <si>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</si>
  <si>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</si>
  <si>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</si>
  <si>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</si>
  <si>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</si>
  <si>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</si>
  <si>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</si>
  <si>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</si>
  <si>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</si>
  <si>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</si>
  <si>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</si>
  <si>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</si>
  <si>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</si>
  <si>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</si>
  <si>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</si>
  <si>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</si>
  <si>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</si>
  <si>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</si>
  <si>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</si>
  <si>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</si>
  <si>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</si>
  <si>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</si>
  <si>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</si>
  <si>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</si>
  <si>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</si>
  <si>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</si>
  <si>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</si>
  <si>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</si>
  <si>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</si>
  <si>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</si>
  <si>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</si>
  <si>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</si>
  <si>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</si>
  <si>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</si>
  <si>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</si>
  <si>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</si>
  <si>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</si>
  <si>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</si>
  <si>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</si>
  <si>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</si>
  <si>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</si>
  <si>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</si>
  <si>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</si>
  <si>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</si>
  <si>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</si>
  <si>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</si>
  <si>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</si>
  <si>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</si>
  <si>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</si>
  <si>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</si>
  <si>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</si>
  <si>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</si>
  <si>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</si>
  <si>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</si>
  <si>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</si>
  <si>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</si>
  <si>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</si>
  <si>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</si>
  <si>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</si>
  <si>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</si>
  <si>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</si>
  <si>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</si>
  <si>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</si>
  <si>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</si>
  <si>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</si>
  <si>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</si>
  <si>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</si>
  <si>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</si>
  <si>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</si>
  <si>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</si>
  <si>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</si>
  <si>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</si>
  <si>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</si>
  <si>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</si>
  <si>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</si>
  <si>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</si>
  <si>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</si>
  <si>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</si>
  <si>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</si>
  <si>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</si>
  <si>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</si>
  <si>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</si>
  <si>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</si>
  <si>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</si>
  <si>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</si>
  <si>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</si>
  <si>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</si>
  <si>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</si>
  <si>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</si>
  <si>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</si>
  <si>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</si>
  <si>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</si>
  <si>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</si>
  <si>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</si>
  <si>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</si>
  <si>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</si>
  <si>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</si>
  <si>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</si>
  <si>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</si>
  <si>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</si>
  <si>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</si>
  <si>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</si>
  <si>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</si>
  <si>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</si>
  <si>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</si>
  <si>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</si>
  <si>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</si>
  <si>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</si>
  <si>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</si>
  <si>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</si>
  <si>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</si>
  <si>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</si>
  <si>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</si>
  <si>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</si>
  <si>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</si>
  <si>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</si>
  <si>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</si>
  <si>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</si>
  <si>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</si>
  <si>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</si>
  <si>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</si>
  <si>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</si>
  <si>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</si>
  <si>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</si>
  <si>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</si>
  <si>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</si>
  <si>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</si>
  <si>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</si>
  <si>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</si>
  <si>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</si>
  <si>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</si>
  <si>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</si>
  <si>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</si>
  <si>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</si>
  <si>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</si>
  <si>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</si>
  <si>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</si>
  <si>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</si>
  <si>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</si>
  <si>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</si>
  <si>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</si>
  <si>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</si>
  <si>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</si>
  <si>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</si>
  <si>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</si>
  <si>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</si>
  <si>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</si>
  <si>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</si>
  <si>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</si>
  <si>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</si>
  <si>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</si>
  <si>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</si>
  <si>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</si>
  <si>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</si>
  <si>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</si>
  <si>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</si>
  <si>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</si>
  <si>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</si>
  <si>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</si>
  <si>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</si>
  <si>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</si>
  <si>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</si>
  <si>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</si>
  <si>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</si>
  <si>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</si>
  <si>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</si>
  <si>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</si>
  <si>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</si>
  <si>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</si>
  <si>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</si>
  <si>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</si>
  <si>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</si>
  <si>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</si>
  <si>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</si>
  <si>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</si>
  <si>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</si>
  <si>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</si>
  <si>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</si>
  <si>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</si>
  <si>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</si>
  <si>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</si>
  <si>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</si>
  <si>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</si>
  <si>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</si>
  <si>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</si>
  <si>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</si>
  <si>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</si>
  <si>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</si>
  <si>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</si>
  <si>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</si>
  <si>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</si>
  <si>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</si>
  <si>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</si>
  <si>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</si>
  <si>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</si>
  <si>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</si>
  <si>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</si>
  <si>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</si>
  <si>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</si>
  <si>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</si>
  <si>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</si>
  <si>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</si>
  <si>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</si>
  <si>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</si>
  <si>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</si>
  <si>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</si>
  <si>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</si>
  <si>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</si>
  <si>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</si>
  <si>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</si>
  <si>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</si>
  <si>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</si>
  <si>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</si>
  <si>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</si>
  <si>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</si>
  <si>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</si>
  <si>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</si>
  <si>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</si>
  <si>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</si>
  <si>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</si>
  <si>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</si>
  <si>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</si>
  <si>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</si>
  <si>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</si>
  <si>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</si>
  <si>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</si>
  <si>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</si>
  <si>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</si>
  <si>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</si>
  <si>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</si>
  <si>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</si>
  <si>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</si>
  <si>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</si>
  <si>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</si>
  <si>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</si>
  <si>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</si>
  <si>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</si>
  <si>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</si>
  <si>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</si>
  <si>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</si>
  <si>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</si>
  <si>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</si>
  <si>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</si>
  <si>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</si>
  <si>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</si>
  <si>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</si>
  <si>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</si>
  <si>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</si>
  <si>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</si>
  <si>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</si>
  <si>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</si>
  <si>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</si>
  <si>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</si>
  <si>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</si>
  <si>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</si>
  <si>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</si>
  <si>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</si>
  <si>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</si>
  <si>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</si>
  <si>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</si>
  <si>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</si>
  <si>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</si>
  <si>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</si>
  <si>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</si>
  <si>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</si>
  <si>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</si>
  <si>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</si>
  <si>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</si>
  <si>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</si>
  <si>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</si>
  <si>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</si>
  <si>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</si>
  <si>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</si>
  <si>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</si>
  <si>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</si>
  <si>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</si>
  <si>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</si>
  <si>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</si>
  <si>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</si>
  <si>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</si>
  <si>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</si>
  <si>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</si>
  <si>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</si>
  <si>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</si>
  <si>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</si>
  <si>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</si>
  <si>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</si>
  <si>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</si>
  <si>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</si>
  <si>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</si>
  <si>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</si>
  <si>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</si>
  <si>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</si>
  <si>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</si>
  <si>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</si>
  <si>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</si>
  <si>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</si>
  <si>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</si>
  <si>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</si>
  <si>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</si>
  <si>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</si>
  <si>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</si>
  <si>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</si>
  <si>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</si>
  <si>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</si>
  <si>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</si>
  <si>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</si>
  <si>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</si>
  <si>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</si>
  <si>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</si>
  <si>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</si>
  <si>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</si>
  <si>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</si>
  <si>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</si>
  <si>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</si>
  <si>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</si>
  <si>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</si>
  <si>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</si>
  <si>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</si>
  <si>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</si>
  <si>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</si>
  <si>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</si>
  <si>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</si>
  <si>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</si>
  <si>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</si>
  <si>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</si>
  <si>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</si>
  <si>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</si>
  <si>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</si>
  <si>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</si>
  <si>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</si>
  <si>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</si>
  <si>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</si>
  <si>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</si>
  <si>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</si>
  <si>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</si>
  <si>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</si>
  <si>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</si>
  <si>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</si>
  <si>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</si>
  <si>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</si>
  <si>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</si>
  <si>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</si>
  <si>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</si>
  <si>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</si>
  <si>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</si>
  <si>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</si>
  <si>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</si>
  <si>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</si>
  <si>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</si>
  <si>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</si>
  <si>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</si>
  <si>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</si>
  <si>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</si>
  <si>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</si>
  <si>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</si>
  <si>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</si>
  <si>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</si>
  <si>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</si>
  <si>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</si>
  <si>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</si>
  <si>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</si>
  <si>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</si>
  <si>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</si>
  <si>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</si>
  <si>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</si>
  <si>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</si>
  <si>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</si>
  <si>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</si>
  <si>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</si>
  <si>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</si>
  <si>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</si>
  <si>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</si>
  <si>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</si>
  <si>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</si>
  <si>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</si>
  <si>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</si>
  <si>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</si>
  <si>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</si>
  <si>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</si>
  <si>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</si>
  <si>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</si>
  <si>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</si>
  <si>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</si>
  <si>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</si>
  <si>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</si>
  <si>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</si>
  <si>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</si>
  <si>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</si>
  <si>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</si>
  <si>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</si>
  <si>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</si>
  <si>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</si>
  <si>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</si>
  <si>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</si>
  <si>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</si>
  <si>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</si>
  <si>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</si>
  <si>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</si>
  <si>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</si>
  <si>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</si>
  <si>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</si>
  <si>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</si>
  <si>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</si>
  <si>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</si>
  <si>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</si>
  <si>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</si>
  <si>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</si>
  <si>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</si>
  <si>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</si>
  <si>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</si>
  <si>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</si>
  <si>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</si>
  <si>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</si>
  <si>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</si>
  <si>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</si>
  <si>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</si>
  <si>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</si>
  <si>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</si>
  <si>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</si>
  <si>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</si>
  <si>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</si>
  <si>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</si>
  <si>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</si>
  <si>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</si>
  <si>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</si>
  <si>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</si>
  <si>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</si>
  <si>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</si>
  <si>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</si>
  <si>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</si>
  <si>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</si>
  <si>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</si>
  <si>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</si>
  <si>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</si>
  <si>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</si>
  <si>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</si>
  <si>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</si>
  <si>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</si>
  <si>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</si>
  <si>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</si>
  <si>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</si>
  <si>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</si>
  <si>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</si>
  <si>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</si>
  <si>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</si>
  <si>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</si>
  <si>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</si>
  <si>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</si>
  <si>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</si>
  <si>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</si>
  <si>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</si>
  <si>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</si>
  <si>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</si>
  <si>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</si>
  <si>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</si>
  <si>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</si>
  <si>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</si>
  <si>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</si>
  <si>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</si>
  <si>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</si>
  <si>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</si>
  <si>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</si>
  <si>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</si>
  <si>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</si>
  <si>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</si>
  <si>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</si>
  <si>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</si>
  <si>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</si>
  <si>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</si>
  <si>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</si>
  <si>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</si>
  <si>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</si>
  <si>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</si>
  <si>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</si>
  <si>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</si>
  <si>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</si>
  <si>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</si>
  <si>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</si>
  <si>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</si>
  <si>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</si>
  <si>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</si>
  <si>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</si>
  <si>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</si>
  <si>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</si>
  <si>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</si>
  <si>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</si>
  <si>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</si>
  <si>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</si>
  <si>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</si>
  <si>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</si>
  <si>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</si>
  <si>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</si>
  <si>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</si>
  <si>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</si>
  <si>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</si>
  <si>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</si>
  <si>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</si>
  <si>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</si>
  <si>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</si>
  <si>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</si>
  <si>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</si>
  <si>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</si>
  <si>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</si>
  <si>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</si>
  <si>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</si>
  <si>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</si>
  <si>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</si>
  <si>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</si>
  <si>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</si>
  <si>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</si>
  <si>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</si>
  <si>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</si>
  <si>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</si>
  <si>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</si>
  <si>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</si>
  <si>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</si>
  <si>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</si>
  <si>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</si>
  <si>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</si>
  <si>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</si>
  <si>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</si>
  <si>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</si>
  <si>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</si>
  <si>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</si>
  <si>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</si>
  <si>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</si>
  <si>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</si>
  <si>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</si>
  <si>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</si>
  <si>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</si>
  <si>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</si>
  <si>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</si>
  <si>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</si>
  <si>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</si>
  <si>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</si>
  <si>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</si>
  <si>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</si>
  <si>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</si>
  <si>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</si>
  <si>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</si>
  <si>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</si>
  <si>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</si>
  <si>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</si>
  <si>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</si>
  <si>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</si>
  <si>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</si>
  <si>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</si>
  <si>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</si>
  <si>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</si>
  <si>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</si>
  <si>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</si>
  <si>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</si>
  <si>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</si>
  <si>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</si>
  <si>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</si>
  <si>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</si>
  <si>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</si>
  <si>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</si>
  <si>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</si>
  <si>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</si>
  <si>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</si>
  <si>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</si>
  <si>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</si>
  <si>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</si>
  <si>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</si>
  <si>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</si>
  <si>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</si>
  <si>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</si>
  <si>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</si>
  <si>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</si>
  <si>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</si>
  <si>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</si>
  <si>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</si>
  <si>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</si>
  <si>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</si>
  <si>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</si>
  <si>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</si>
  <si>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</si>
  <si>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</si>
  <si>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</si>
  <si>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</si>
  <si>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</si>
  <si>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</si>
  <si>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</si>
  <si>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</si>
  <si>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</si>
  <si>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</si>
  <si>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</si>
  <si>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</si>
  <si>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</si>
  <si>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</si>
  <si>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</si>
  <si>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</si>
  <si>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</si>
  <si>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</si>
  <si>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</si>
  <si>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</si>
  <si>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</si>
  <si>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</si>
  <si>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</si>
  <si>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</si>
  <si>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</si>
  <si>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</si>
  <si>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</si>
  <si>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</si>
  <si>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</si>
  <si>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</si>
  <si>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</si>
  <si>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</si>
  <si>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</si>
  <si>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</si>
  <si>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</si>
  <si>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</si>
  <si>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</si>
  <si>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</si>
  <si>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</si>
  <si>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</si>
  <si>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</si>
  <si>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</si>
  <si>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</si>
  <si>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</si>
  <si>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</si>
  <si>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</si>
  <si>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</si>
  <si>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</si>
  <si>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</si>
  <si>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</si>
  <si>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</si>
  <si>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</si>
  <si>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</si>
  <si>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</si>
  <si>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</si>
  <si>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</si>
  <si>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</si>
  <si>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</si>
  <si>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</si>
  <si>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</si>
  <si>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</si>
  <si>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</si>
  <si>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</si>
  <si>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</si>
  <si>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</si>
  <si>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</si>
  <si>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</si>
  <si>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</si>
  <si>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</si>
  <si>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</si>
  <si>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</si>
  <si>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</si>
  <si>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</si>
  <si>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</si>
  <si>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</si>
  <si>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</si>
  <si>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</si>
  <si>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</si>
  <si>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</si>
  <si>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</si>
  <si>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</si>
  <si>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</si>
  <si>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</si>
  <si>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</si>
  <si>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</si>
  <si>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</si>
  <si>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</si>
  <si>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</si>
  <si>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</si>
  <si>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</si>
  <si>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</si>
  <si>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</si>
  <si>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</si>
  <si>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</si>
  <si>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</si>
  <si>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</si>
  <si>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</si>
  <si>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</si>
  <si>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</si>
  <si>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</si>
  <si>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</si>
  <si>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</si>
  <si>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</si>
  <si>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</si>
  <si>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</si>
  <si>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</si>
  <si>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</si>
  <si>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</si>
  <si>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</si>
  <si>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</si>
  <si>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</si>
  <si>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</si>
  <si>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</si>
  <si>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</si>
  <si>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</si>
  <si>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</si>
  <si>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</si>
  <si>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</si>
  <si>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</si>
  <si>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</si>
  <si>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</si>
  <si>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</si>
  <si>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</si>
  <si>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</si>
  <si>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</si>
  <si>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</si>
  <si>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</si>
  <si>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</si>
  <si>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</si>
  <si>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</si>
  <si>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</si>
  <si>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</si>
  <si>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</si>
  <si>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</si>
  <si>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</si>
  <si>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</si>
  <si>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</si>
  <si>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</si>
  <si>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</si>
  <si>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</si>
  <si>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</si>
  <si>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</si>
  <si>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</si>
  <si>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</si>
  <si>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</si>
  <si>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</si>
  <si>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</si>
  <si>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</si>
  <si>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</si>
  <si>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</si>
  <si>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</si>
  <si>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</si>
  <si>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</si>
  <si>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</si>
  <si>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</si>
  <si>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</si>
  <si>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</si>
  <si>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</si>
  <si>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</si>
  <si>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</si>
  <si>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</si>
  <si>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</si>
  <si>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</si>
  <si>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</si>
  <si>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</si>
  <si>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</si>
  <si>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</si>
  <si>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</si>
  <si>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</si>
  <si>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</si>
  <si>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</si>
  <si>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</si>
  <si>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</si>
  <si>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</si>
  <si>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</si>
  <si>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</si>
  <si>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</si>
  <si>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</si>
  <si>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</si>
  <si>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</si>
  <si>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</si>
  <si>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</si>
  <si>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</si>
  <si>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</si>
  <si>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</si>
  <si>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</si>
  <si>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</si>
  <si>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</si>
  <si>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</si>
  <si>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</si>
  <si>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</si>
  <si>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</si>
  <si>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</si>
  <si>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</si>
  <si>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</si>
  <si>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</si>
  <si>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</si>
  <si>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</si>
  <si>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</si>
  <si>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</si>
  <si>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</si>
  <si>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</si>
  <si>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</si>
  <si>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</si>
  <si>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</si>
  <si>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</si>
  <si>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</si>
  <si>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</si>
  <si>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</si>
  <si>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</si>
  <si>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</si>
  <si>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</si>
  <si>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</si>
  <si>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</si>
  <si>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</si>
  <si>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</si>
  <si>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</si>
  <si>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</si>
  <si>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</si>
  <si>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</si>
  <si>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</si>
  <si>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</si>
  <si>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</si>
  <si>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</si>
  <si>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</si>
  <si>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</si>
  <si>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</si>
  <si>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</si>
  <si>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</si>
  <si>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</si>
  <si>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</si>
  <si>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</si>
  <si>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</si>
  <si>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</si>
  <si>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</si>
  <si>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</si>
  <si>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</si>
  <si>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</si>
  <si>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</si>
  <si>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</si>
  <si>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</si>
  <si>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</si>
  <si>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</si>
  <si>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</si>
  <si>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</si>
  <si>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</si>
  <si>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</si>
  <si>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</si>
  <si>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</si>
  <si>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</si>
  <si>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</si>
  <si>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</si>
  <si>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</si>
  <si>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</si>
  <si>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</si>
  <si>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</si>
  <si>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</si>
  <si>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</si>
  <si>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</si>
  <si>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</si>
  <si>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</si>
  <si>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</si>
  <si>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</si>
  <si>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</si>
  <si>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</si>
  <si>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</si>
  <si>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</si>
  <si>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</si>
  <si>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</si>
  <si>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</si>
  <si>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</si>
  <si>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</si>
  <si>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</si>
  <si>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</si>
  <si>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</si>
  <si>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</si>
  <si>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</si>
  <si>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</si>
  <si>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</si>
  <si>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</si>
  <si>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</si>
  <si>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</si>
  <si>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</si>
  <si>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</si>
  <si>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</si>
  <si>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</si>
  <si>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</si>
  <si>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</si>
  <si>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</si>
  <si>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</si>
  <si>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</si>
  <si>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</si>
  <si>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</si>
  <si>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</si>
  <si>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</si>
  <si>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</si>
  <si>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</si>
  <si>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</si>
  <si>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</si>
  <si>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</si>
  <si>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</si>
  <si>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</si>
  <si>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</si>
  <si>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</si>
  <si>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</si>
  <si>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</si>
  <si>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</si>
  <si>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</si>
  <si>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</si>
  <si>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</si>
  <si>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</si>
  <si>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</si>
  <si>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</si>
  <si>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</si>
  <si>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</si>
  <si>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</si>
  <si>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</si>
  <si>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</si>
  <si>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</si>
  <si>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</si>
  <si>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</si>
  <si>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</si>
  <si>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</si>
  <si>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</si>
  <si>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</si>
  <si>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</si>
  <si>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</si>
  <si>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</si>
  <si>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</si>
  <si>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</si>
  <si>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</si>
  <si>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</si>
  <si>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</si>
  <si>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</si>
  <si>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</si>
  <si>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</si>
  <si>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</si>
  <si>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</si>
  <si>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</si>
  <si>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</si>
  <si>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</si>
  <si>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</si>
  <si>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</si>
  <si>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</si>
  <si>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</si>
  <si>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</si>
  <si>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</si>
  <si>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</si>
  <si>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</si>
  <si>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</si>
  <si>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</si>
  <si>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</si>
  <si>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</si>
  <si>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</si>
  <si>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</si>
  <si>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</si>
  <si>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</si>
  <si>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</si>
  <si>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</si>
  <si>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</si>
  <si>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</si>
  <si>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</si>
  <si>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</si>
  <si>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</si>
  <si>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</si>
  <si>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</si>
  <si>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</si>
  <si>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</si>
  <si>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</si>
  <si>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</si>
  <si>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</si>
  <si>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</si>
  <si>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</si>
  <si>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</si>
  <si>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</si>
  <si>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</si>
  <si>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</si>
  <si>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</si>
  <si>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</si>
  <si>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</si>
  <si>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</si>
  <si>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</si>
  <si>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</si>
  <si>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</si>
  <si>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</si>
  <si>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</si>
  <si>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</si>
  <si>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</si>
  <si>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</si>
  <si>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</si>
  <si>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</si>
  <si>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</si>
  <si>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</si>
  <si>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</si>
  <si>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</si>
  <si>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</si>
  <si>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</si>
  <si>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</si>
  <si>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</si>
  <si>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</si>
  <si>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</si>
  <si>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</si>
  <si>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</si>
  <si>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</si>
  <si>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</si>
  <si>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</si>
  <si>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</si>
  <si>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</si>
  <si>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</si>
  <si>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</si>
  <si>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</si>
  <si>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</si>
  <si>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</si>
  <si>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</si>
  <si>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</si>
  <si>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</si>
  <si>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</si>
  <si>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</si>
  <si>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</si>
  <si>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</si>
  <si>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</si>
  <si>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</si>
  <si>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</si>
  <si>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</si>
  <si>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</si>
  <si>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</si>
  <si>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</si>
  <si>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</si>
  <si>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</si>
  <si>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</si>
  <si>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</si>
  <si>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</si>
  <si>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</si>
  <si>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</si>
  <si>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</si>
  <si>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</si>
  <si>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</si>
  <si>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</si>
  <si>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</si>
  <si>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</si>
  <si>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</si>
  <si>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</si>
  <si>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</si>
  <si>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</si>
  <si>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</si>
  <si>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</si>
  <si>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</si>
  <si>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</si>
  <si>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</si>
  <si>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</si>
  <si>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</si>
  <si>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</si>
  <si>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</si>
  <si>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</si>
  <si>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</si>
  <si>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</si>
  <si>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</si>
  <si>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</si>
  <si>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</si>
  <si>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</si>
  <si>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</si>
  <si>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</si>
  <si>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</si>
  <si>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</si>
  <si>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</si>
  <si>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</si>
  <si>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</si>
  <si>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</si>
  <si>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</si>
  <si>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</si>
  <si>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</si>
  <si>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</si>
  <si>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</si>
  <si>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</si>
  <si>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</si>
  <si>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</si>
  <si>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</si>
  <si>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</si>
  <si>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</si>
  <si>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</si>
  <si>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</si>
  <si>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</si>
  <si>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</si>
  <si>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</si>
  <si>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</si>
  <si>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</si>
  <si>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</si>
  <si>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</si>
  <si>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</si>
  <si>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</si>
  <si>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</si>
  <si>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</si>
  <si>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</si>
  <si>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</si>
  <si>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</si>
  <si>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</si>
  <si>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</si>
  <si>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</si>
  <si>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</si>
  <si>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</si>
  <si>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</si>
  <si>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</si>
  <si>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</si>
  <si>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</si>
  <si>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</si>
  <si>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</si>
  <si>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</si>
  <si>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</si>
  <si>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</si>
  <si>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</si>
  <si>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</si>
  <si>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</si>
  <si>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</si>
  <si>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</si>
  <si>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</si>
  <si>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</si>
  <si>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</si>
  <si>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</si>
  <si>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</si>
  <si>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</si>
  <si>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</si>
  <si>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</si>
  <si>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</si>
  <si>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</si>
  <si>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</si>
  <si>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</si>
  <si>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</si>
  <si>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</si>
  <si>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</si>
  <si>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</si>
  <si>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</si>
  <si>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</si>
  <si>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</si>
  <si>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</si>
  <si>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</si>
  <si>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</si>
  <si>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</si>
  <si>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</si>
  <si>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</si>
  <si>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</si>
  <si>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</si>
  <si>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</si>
  <si>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</si>
  <si>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</si>
  <si>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</si>
  <si>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</si>
  <si>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</si>
  <si>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</si>
  <si>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</si>
  <si>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</si>
  <si>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</si>
  <si>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</si>
  <si>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</si>
  <si>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</si>
  <si>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</si>
  <si>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</si>
  <si>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</si>
  <si>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</si>
  <si>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</si>
  <si>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</si>
  <si>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</si>
  <si>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</si>
  <si>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</si>
  <si>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</si>
  <si>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</si>
  <si>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</si>
  <si>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</si>
  <si>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</si>
  <si>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</si>
  <si>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</si>
  <si>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</si>
  <si>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</si>
  <si>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</si>
  <si>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</si>
  <si>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</si>
  <si>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</si>
  <si>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</si>
  <si>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</si>
  <si>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</si>
  <si>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</si>
  <si>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</si>
  <si>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</si>
  <si>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</si>
  <si>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</si>
  <si>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</si>
  <si>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</si>
  <si>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</si>
  <si>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</si>
  <si>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</si>
  <si>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</si>
  <si>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</si>
  <si>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</si>
  <si>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</si>
  <si>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</si>
  <si>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</si>
  <si>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</si>
  <si>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</si>
  <si>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</si>
  <si>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</si>
  <si>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</si>
  <si>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</si>
  <si>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</si>
  <si>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</si>
  <si>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</si>
  <si>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</si>
  <si>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</si>
  <si>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</si>
  <si>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</si>
  <si>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</si>
  <si>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</si>
  <si>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</si>
  <si>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</si>
  <si>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</si>
  <si>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</si>
  <si>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</si>
  <si>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</si>
  <si>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</si>
  <si>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</si>
  <si>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</si>
  <si>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</si>
  <si>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</si>
  <si>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</si>
  <si>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</si>
  <si>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</si>
  <si>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</si>
  <si>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</si>
  <si>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</si>
  <si>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</si>
  <si>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</si>
  <si>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</si>
  <si>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</si>
  <si>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</si>
  <si>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</si>
  <si>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</si>
  <si>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</si>
  <si>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</si>
  <si>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</si>
  <si>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</si>
  <si>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</si>
  <si>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</si>
  <si>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</si>
  <si>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</si>
  <si>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</si>
  <si>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</si>
  <si>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</si>
  <si>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</si>
  <si>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</si>
  <si>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</si>
  <si>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</si>
  <si>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</si>
  <si>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</si>
  <si>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</si>
  <si>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</si>
  <si>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</si>
  <si>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</si>
  <si>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</si>
  <si>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</si>
  <si>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</si>
  <si>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</si>
  <si>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</si>
  <si>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</si>
  <si>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</si>
  <si>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</si>
  <si>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</si>
  <si>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</si>
  <si>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</si>
  <si>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</si>
  <si>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</si>
  <si>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</si>
  <si>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</si>
  <si>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</si>
  <si>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</si>
  <si>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</si>
  <si>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</si>
  <si>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</si>
  <si>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</si>
  <si>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</si>
  <si>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</si>
  <si>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</si>
  <si>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</si>
  <si>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</si>
  <si>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</si>
  <si>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</si>
  <si>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</si>
  <si>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</si>
  <si>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</si>
  <si>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</si>
  <si>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</si>
  <si>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</si>
  <si>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</si>
  <si>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</si>
  <si>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</si>
  <si>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</si>
  <si>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</si>
  <si>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</si>
  <si>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</si>
  <si>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</si>
  <si>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</si>
  <si>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</si>
  <si>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</si>
  <si>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</si>
  <si>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</si>
  <si>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</si>
  <si>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</si>
  <si>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</si>
  <si>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</si>
  <si>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</si>
  <si>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</si>
  <si>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</si>
  <si>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</si>
  <si>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</si>
  <si>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</si>
  <si>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</si>
  <si>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</si>
  <si>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</si>
  <si>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</si>
  <si>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</si>
  <si>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</si>
  <si>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</si>
  <si>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</si>
  <si>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</si>
  <si>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</si>
  <si>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</si>
  <si>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</si>
  <si>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</si>
  <si>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</si>
  <si>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</si>
  <si>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</si>
  <si>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</si>
  <si>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</si>
  <si>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</si>
  <si>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</si>
  <si>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</si>
  <si>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</si>
  <si>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</si>
  <si>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</si>
  <si>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</si>
  <si>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</si>
  <si>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</si>
  <si>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</si>
  <si>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</si>
  <si>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</si>
  <si>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</si>
  <si>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</si>
  <si>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</si>
  <si>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</si>
  <si>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</si>
  <si>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</si>
  <si>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</si>
  <si>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</si>
  <si>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</si>
  <si>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</si>
  <si>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</si>
  <si>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</si>
  <si>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</si>
  <si>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</si>
  <si>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</si>
  <si>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</si>
  <si>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</si>
  <si>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</si>
  <si>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</si>
  <si>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</si>
  <si>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</si>
  <si>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</si>
  <si>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</si>
  <si>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</si>
  <si>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</si>
  <si>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</si>
  <si>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</si>
  <si>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</si>
  <si>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</si>
  <si>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</si>
  <si>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</si>
  <si>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</si>
  <si>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</si>
  <si>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</si>
  <si>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</si>
  <si>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</si>
  <si>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</si>
  <si>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</si>
  <si>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</si>
  <si>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</si>
  <si>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</si>
  <si>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</si>
  <si>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</si>
  <si>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</si>
  <si>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</si>
  <si>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</si>
  <si>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</si>
  <si>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</si>
  <si>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</si>
  <si>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</si>
  <si>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</si>
  <si>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</si>
  <si>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</si>
  <si>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</si>
  <si>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</si>
  <si>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</si>
  <si>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</si>
  <si>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</si>
  <si>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</si>
  <si>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</si>
  <si>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</si>
  <si>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</si>
  <si>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</si>
  <si>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</si>
  <si>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</si>
  <si>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</si>
  <si>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</si>
  <si>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</si>
  <si>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</si>
  <si>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</si>
  <si>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</si>
  <si>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</si>
  <si>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</si>
  <si>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</si>
  <si>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</si>
  <si>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</si>
  <si>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</si>
  <si>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</si>
  <si>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</si>
  <si>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</si>
  <si>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</si>
  <si>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</si>
  <si>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</si>
  <si>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</si>
  <si>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</si>
  <si>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</si>
  <si>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</si>
  <si>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</si>
  <si>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</si>
  <si>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</si>
  <si>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</si>
  <si>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</si>
  <si>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</si>
  <si>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</si>
  <si>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</si>
  <si>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</si>
  <si>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</si>
  <si>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</si>
  <si>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</si>
  <si>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</si>
  <si>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</si>
  <si>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</si>
  <si>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</si>
  <si>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</si>
  <si>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</si>
  <si>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</si>
  <si>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</si>
  <si>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</si>
  <si>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</si>
  <si>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</si>
  <si>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</si>
  <si>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</si>
  <si>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</si>
  <si>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</si>
  <si>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</si>
  <si>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</si>
  <si>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</si>
  <si>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</si>
  <si>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</si>
  <si>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</si>
  <si>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</si>
  <si>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</si>
  <si>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</si>
  <si>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</si>
  <si>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</si>
  <si>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</si>
  <si>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</si>
  <si>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</si>
  <si>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</si>
  <si>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</si>
  <si>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</si>
  <si>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</si>
  <si>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</si>
  <si>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</si>
  <si>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</si>
  <si>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</si>
  <si>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</si>
  <si>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</si>
  <si>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</si>
  <si>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</si>
  <si>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</si>
  <si>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</si>
  <si>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</si>
  <si>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</si>
  <si>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</si>
  <si>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</si>
  <si>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</si>
  <si>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</si>
  <si>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</si>
  <si>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</si>
  <si>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</si>
  <si>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</si>
  <si>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</si>
  <si>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</si>
  <si>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</si>
  <si>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</si>
  <si>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</si>
  <si>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</si>
  <si>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</si>
  <si>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</si>
  <si>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</si>
  <si>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</si>
  <si>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</si>
  <si>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</si>
  <si>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</si>
  <si>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</si>
  <si>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</si>
  <si>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</si>
  <si>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</si>
  <si>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</si>
  <si>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</si>
  <si>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</si>
  <si>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</si>
  <si>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</si>
  <si>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</si>
  <si>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</si>
  <si>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</si>
  <si>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</si>
  <si>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</si>
  <si>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</si>
  <si>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</si>
  <si>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</si>
  <si>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</si>
  <si>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</si>
  <si>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</si>
  <si>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</si>
  <si>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</si>
  <si>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</si>
  <si>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</si>
  <si>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</si>
  <si>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</si>
  <si>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</si>
  <si>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</si>
  <si>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</si>
  <si>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</si>
  <si>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</si>
  <si>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</si>
  <si>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</si>
  <si>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</si>
  <si>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</si>
  <si>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</si>
  <si>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</si>
  <si>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</si>
  <si>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</si>
  <si>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</si>
  <si>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</si>
  <si>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</si>
  <si>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</si>
  <si>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</si>
  <si>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</si>
  <si>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</si>
  <si>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</si>
  <si>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</si>
  <si>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</si>
  <si>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</si>
  <si>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</si>
  <si>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</si>
  <si>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</si>
  <si>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</si>
  <si>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</si>
  <si>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</si>
  <si>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</si>
  <si>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</si>
  <si>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</si>
  <si>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</si>
  <si>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</si>
  <si>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</si>
  <si>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</si>
  <si>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</si>
  <si>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</si>
  <si>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</si>
  <si>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</si>
  <si>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</si>
  <si>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</si>
  <si>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</si>
  <si>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</si>
  <si>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</si>
  <si>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</si>
  <si>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</si>
  <si>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</si>
  <si>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</si>
  <si>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</si>
  <si>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</si>
  <si>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</si>
  <si>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</si>
  <si>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</si>
  <si>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</si>
  <si>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</si>
  <si>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</si>
  <si>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</si>
  <si>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</si>
  <si>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</si>
  <si>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</si>
  <si>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</si>
  <si>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</si>
  <si>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</si>
  <si>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</si>
  <si>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</si>
  <si>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</si>
  <si>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</si>
  <si>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</si>
  <si>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</si>
  <si>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</si>
  <si>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</si>
  <si>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</si>
  <si>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</si>
  <si>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</si>
  <si>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</si>
  <si>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</si>
  <si>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</si>
  <si>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</si>
  <si>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</si>
  <si>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</si>
  <si>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</si>
  <si>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</si>
  <si>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</si>
  <si>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</si>
  <si>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</si>
  <si>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</si>
  <si>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</si>
  <si>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</si>
  <si>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</si>
  <si>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</si>
  <si>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</si>
  <si>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</si>
  <si>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</si>
  <si>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</si>
  <si>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</si>
  <si>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</si>
  <si>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</si>
  <si>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</si>
  <si>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</si>
  <si>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</si>
  <si>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</si>
  <si>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</si>
  <si>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</si>
  <si>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</si>
  <si>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</si>
  <si>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</si>
  <si>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</si>
  <si>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</si>
  <si>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</si>
  <si>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</si>
  <si>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</si>
  <si>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</si>
  <si>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</si>
  <si>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</si>
  <si>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</si>
  <si>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</si>
  <si>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</si>
  <si>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</si>
  <si>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</si>
  <si>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</si>
  <si>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</si>
  <si>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</si>
  <si>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</si>
  <si>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</si>
  <si>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</si>
  <si>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</si>
  <si>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</si>
  <si>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</si>
  <si>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</si>
  <si>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</si>
  <si>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</si>
  <si>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</si>
  <si>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</si>
  <si>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</si>
  <si>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</si>
  <si>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</si>
  <si>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</si>
  <si>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</si>
  <si>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</si>
  <si>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</si>
  <si>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</si>
  <si>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</si>
  <si>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</si>
  <si>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</si>
  <si>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</si>
  <si>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</si>
  <si>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</si>
  <si>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</si>
  <si>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</si>
  <si>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</si>
  <si>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</si>
  <si>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</si>
  <si>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</si>
  <si>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</si>
  <si>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</si>
  <si>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</si>
  <si>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</si>
  <si>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</si>
  <si>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</si>
  <si>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</si>
  <si>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</si>
  <si>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</si>
  <si>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</si>
  <si>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</si>
  <si>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</si>
  <si>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</si>
  <si>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</si>
  <si>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</si>
  <si>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</si>
  <si>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</si>
  <si>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</si>
  <si>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</si>
  <si>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</si>
  <si>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</si>
  <si>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</si>
  <si>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</si>
  <si>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</si>
  <si>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</si>
  <si>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</si>
  <si>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</si>
  <si>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</si>
  <si>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</si>
  <si>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</si>
  <si>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</si>
  <si>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</si>
  <si>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</si>
  <si>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</si>
  <si>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</si>
  <si>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</si>
  <si>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</si>
  <si>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</si>
  <si>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</si>
  <si>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</si>
  <si>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</si>
  <si>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</si>
  <si>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</si>
  <si>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</si>
  <si>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</si>
  <si>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</si>
  <si>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</si>
  <si>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</si>
  <si>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</si>
  <si>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</si>
  <si>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</si>
  <si>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</si>
  <si>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</si>
  <si>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</si>
  <si>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</si>
  <si>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</si>
  <si>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</si>
  <si>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</si>
  <si>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</si>
  <si>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</si>
  <si>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</si>
  <si>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</si>
  <si>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</si>
  <si>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</si>
  <si>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</si>
  <si>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</si>
  <si>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</si>
  <si>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</si>
  <si>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</si>
  <si>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</si>
  <si>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</si>
  <si>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</si>
  <si>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</si>
  <si>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</si>
  <si>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</si>
  <si>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</si>
  <si>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</si>
  <si>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</si>
  <si>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</si>
  <si>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</si>
  <si>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</si>
  <si>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</si>
  <si>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</si>
  <si>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</si>
  <si>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</si>
  <si>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</si>
  <si>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</si>
  <si>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</si>
  <si>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</si>
  <si>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</si>
  <si>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</si>
  <si>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</si>
  <si>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</si>
  <si>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</si>
  <si>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</si>
  <si>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</si>
  <si>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</si>
  <si>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</si>
  <si>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</si>
  <si>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</si>
  <si>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</si>
  <si>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</si>
  <si>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</si>
  <si>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</si>
  <si>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</si>
  <si>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</si>
  <si>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</si>
  <si>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</si>
  <si>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</si>
  <si>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</si>
  <si>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</si>
  <si>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</si>
  <si>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</si>
  <si>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</si>
  <si>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</si>
  <si>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</si>
  <si>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</si>
  <si>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</si>
  <si>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</si>
  <si>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</si>
  <si>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</si>
  <si>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</si>
  <si>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</si>
  <si>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</si>
  <si>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</si>
  <si>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</si>
  <si>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</si>
  <si>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</si>
  <si>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</si>
  <si>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</si>
  <si>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</si>
  <si>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</si>
  <si>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</si>
  <si>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</si>
  <si>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</si>
  <si>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</si>
  <si>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</si>
  <si>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</si>
  <si>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</si>
  <si>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</si>
  <si>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</si>
  <si>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</si>
  <si>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</si>
  <si>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</si>
  <si>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</si>
  <si>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</si>
  <si>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</si>
  <si>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</si>
  <si>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</si>
  <si>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</si>
  <si>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</si>
  <si>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</si>
  <si>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</si>
  <si>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</si>
  <si>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</si>
  <si>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</si>
  <si>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</si>
  <si>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</si>
  <si>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</si>
  <si>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</si>
  <si>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</si>
  <si>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</si>
  <si>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</si>
  <si>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</si>
  <si>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</si>
  <si>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</si>
  <si>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</si>
  <si>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</si>
  <si>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</si>
  <si>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</si>
  <si>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</si>
  <si>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</si>
  <si>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</si>
  <si>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</si>
  <si>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</si>
  <si>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</si>
  <si>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</si>
  <si>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</si>
  <si>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</si>
  <si>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</si>
  <si>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</si>
  <si>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</si>
  <si>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</si>
  <si>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</si>
  <si>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</si>
  <si>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</si>
  <si>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</si>
  <si>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</si>
  <si>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</si>
  <si>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</si>
  <si>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</si>
  <si>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</si>
  <si>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</si>
  <si>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</si>
  <si>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</si>
  <si>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</si>
  <si>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</si>
  <si>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</si>
  <si>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</si>
  <si>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</si>
  <si>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</si>
  <si>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</si>
  <si>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</si>
  <si>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</si>
  <si>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</si>
  <si>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</si>
  <si>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</si>
  <si>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</si>
  <si>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</si>
  <si>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</si>
  <si>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</si>
  <si>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</si>
  <si>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</si>
  <si>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</si>
  <si>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</si>
  <si>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</si>
  <si>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</si>
  <si>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</si>
  <si>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</si>
  <si>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</si>
  <si>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</si>
  <si>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</si>
  <si>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</si>
  <si>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</si>
  <si>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</si>
  <si>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</si>
  <si>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</si>
  <si>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</si>
  <si>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</si>
  <si>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</si>
  <si>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</si>
  <si>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</si>
  <si>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</si>
  <si>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</si>
  <si>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</si>
  <si>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</si>
  <si>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</si>
  <si>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</si>
  <si>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</si>
  <si>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</si>
  <si>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</si>
  <si>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</si>
  <si>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</si>
  <si>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</si>
  <si>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</si>
  <si>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</si>
  <si>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</si>
  <si>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</si>
  <si>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</si>
  <si>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</si>
  <si>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</si>
  <si>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</si>
  <si>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</si>
  <si>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</si>
  <si>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</si>
  <si>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</si>
  <si>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</si>
  <si>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</si>
  <si>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</si>
  <si>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</si>
  <si>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</si>
  <si>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</si>
  <si>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</si>
  <si>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</si>
  <si>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</si>
  <si>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</si>
  <si>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</si>
  <si>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</si>
  <si>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</si>
  <si>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</si>
  <si>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</si>
  <si>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</si>
  <si>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</si>
  <si>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</si>
  <si>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</si>
  <si>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</si>
  <si>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</si>
  <si>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</si>
  <si>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</si>
  <si>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</si>
  <si>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</si>
  <si>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</si>
  <si>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</si>
  <si>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</si>
  <si>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</si>
  <si>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</si>
  <si>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</si>
  <si>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</si>
  <si>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</si>
  <si>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</si>
  <si>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</si>
  <si>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</si>
  <si>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</si>
  <si>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</si>
  <si>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</si>
  <si>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</si>
  <si>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</si>
  <si>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</si>
  <si>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</si>
  <si>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</si>
  <si>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</si>
  <si>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</si>
  <si>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</si>
  <si>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</si>
  <si>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</si>
  <si>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</si>
  <si>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</si>
  <si>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</si>
  <si>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</si>
  <si>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</si>
  <si>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</si>
  <si>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</si>
  <si>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</si>
  <si>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</si>
  <si>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</si>
  <si>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</si>
  <si>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</si>
  <si>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</si>
  <si>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</si>
  <si>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</si>
  <si>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</si>
  <si>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</si>
  <si>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</si>
  <si>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</si>
  <si>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</si>
  <si>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</si>
  <si>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</si>
  <si>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</si>
  <si>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</si>
  <si>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</si>
  <si>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</si>
  <si>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</si>
  <si>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</si>
  <si>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</si>
  <si>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</si>
  <si>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</si>
  <si>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</si>
  <si>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</si>
  <si>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</si>
  <si>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</si>
  <si>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</si>
  <si>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</si>
  <si>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</si>
  <si>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</si>
  <si>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</si>
  <si>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</si>
  <si>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</si>
  <si>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</si>
  <si>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</si>
  <si>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</si>
  <si>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</si>
  <si>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</si>
  <si>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</si>
  <si>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</si>
  <si>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</si>
  <si>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</si>
  <si>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</si>
  <si>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</si>
  <si>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</si>
  <si>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</si>
  <si>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</si>
  <si>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</si>
  <si>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</si>
  <si>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</si>
  <si>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</si>
  <si>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</si>
  <si>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</si>
  <si>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</si>
  <si>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</si>
  <si>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</si>
  <si>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</si>
  <si>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</si>
  <si>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</si>
  <si>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</si>
  <si>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</si>
  <si>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</si>
  <si>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</si>
  <si>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</si>
  <si>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</si>
  <si>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</si>
  <si>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</si>
  <si>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</si>
  <si>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</si>
  <si>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</si>
  <si>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</si>
  <si>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</si>
  <si>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</si>
  <si>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</si>
  <si>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</si>
  <si>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</si>
  <si>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</si>
  <si>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</si>
  <si>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</si>
  <si>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</si>
  <si>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</si>
  <si>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</si>
  <si>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</si>
  <si>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</si>
  <si>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</si>
  <si>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</si>
  <si>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</si>
  <si>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</si>
  <si>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</si>
  <si>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</si>
  <si>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</si>
  <si>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</si>
  <si>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</si>
  <si>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</si>
  <si>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</si>
  <si>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</si>
  <si>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</si>
  <si>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</si>
  <si>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</si>
  <si>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</si>
  <si>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</si>
  <si>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</si>
  <si>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</si>
  <si>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</si>
  <si>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</si>
  <si>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</si>
  <si>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</si>
  <si>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</si>
  <si>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</si>
  <si>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</si>
  <si>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</si>
  <si>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</si>
  <si>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</si>
  <si>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</si>
  <si>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</si>
  <si>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</si>
  <si>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</si>
  <si>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</si>
  <si>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</si>
  <si>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</si>
  <si>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</si>
  <si>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</si>
  <si>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</si>
  <si>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</si>
  <si>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</si>
  <si>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</si>
  <si>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</si>
  <si>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</si>
  <si>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</si>
  <si>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</si>
  <si>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</si>
  <si>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</si>
  <si>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</si>
  <si>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</si>
  <si>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</si>
  <si>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</si>
  <si>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</si>
  <si>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</si>
  <si>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</si>
  <si>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</si>
  <si>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</si>
  <si>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</si>
  <si>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</si>
  <si>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</si>
  <si>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</si>
  <si>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</si>
  <si>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</si>
  <si>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</si>
  <si>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</si>
  <si>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</si>
  <si>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</si>
  <si>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</si>
  <si>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</si>
  <si>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</si>
  <si>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</si>
  <si>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</si>
  <si>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</si>
  <si>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</si>
  <si>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</si>
  <si>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</si>
  <si>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</si>
  <si>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</si>
  <si>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</si>
  <si>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</si>
  <si>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</si>
  <si>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</si>
  <si>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</si>
  <si>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</si>
  <si>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</si>
  <si>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</si>
  <si>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</si>
  <si>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</si>
  <si>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</si>
  <si>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</si>
  <si>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</si>
  <si>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</si>
  <si>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</si>
  <si>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</si>
  <si>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</si>
  <si>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</si>
  <si>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</si>
  <si>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</si>
  <si>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</si>
  <si>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</si>
  <si>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</si>
  <si>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</si>
  <si>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</si>
  <si>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</si>
  <si>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</si>
  <si>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</si>
  <si>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</si>
  <si>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</si>
  <si>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</si>
  <si>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</si>
  <si>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</si>
  <si>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</si>
  <si>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</si>
  <si>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</si>
  <si>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</si>
  <si>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</si>
  <si>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</si>
  <si>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</si>
  <si>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</si>
  <si>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</si>
  <si>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</si>
  <si>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</si>
  <si>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</si>
  <si>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</si>
  <si>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</si>
  <si>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</si>
  <si>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</si>
  <si>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</si>
  <si>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</si>
  <si>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</si>
  <si>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</si>
  <si>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</si>
  <si>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</si>
  <si>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</si>
  <si>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</si>
  <si>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</si>
  <si>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</si>
  <si>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</si>
  <si>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</si>
  <si>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</si>
  <si>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</si>
  <si>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</si>
  <si>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</si>
  <si>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</si>
  <si>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</si>
  <si>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</si>
  <si>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</si>
  <si>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</si>
  <si>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</si>
  <si>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</si>
  <si>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</si>
  <si>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</si>
  <si>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</si>
  <si>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</si>
  <si>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</si>
  <si>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</si>
  <si>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</si>
  <si>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</si>
  <si>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</si>
  <si>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</si>
  <si>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</si>
  <si>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</si>
  <si>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</si>
  <si>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</si>
  <si>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</si>
  <si>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</si>
  <si>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</si>
  <si>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</si>
  <si>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</si>
  <si>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</si>
  <si>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</si>
  <si>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</si>
  <si>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</si>
  <si>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</si>
  <si>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</si>
  <si>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</si>
  <si>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</si>
  <si>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</si>
  <si>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</si>
  <si>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</si>
  <si>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</si>
  <si>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</si>
  <si>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</si>
  <si>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</si>
  <si>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</si>
  <si>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</si>
  <si>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</si>
  <si>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</si>
  <si>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</si>
  <si>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</si>
  <si>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</si>
  <si>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</si>
  <si>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</si>
  <si>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</si>
  <si>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</si>
  <si>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</si>
  <si>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</si>
  <si>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</si>
  <si>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</si>
  <si>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</si>
  <si>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</si>
  <si>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</si>
  <si>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</si>
  <si>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</si>
  <si>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</si>
  <si>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</si>
  <si>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</si>
  <si>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</si>
  <si>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</si>
  <si>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</si>
  <si>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</si>
  <si>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</si>
  <si>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</si>
  <si>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</si>
  <si>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</si>
  <si>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</si>
  <si>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</si>
  <si>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</si>
  <si>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</si>
  <si>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</si>
  <si>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</si>
  <si>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</si>
  <si>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</si>
  <si>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</si>
  <si>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</si>
  <si>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</si>
  <si>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</si>
  <si>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</si>
  <si>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</si>
  <si>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</si>
  <si>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</si>
  <si>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</si>
  <si>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</si>
  <si>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</si>
  <si>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</si>
  <si>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</si>
  <si>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</si>
  <si>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</si>
  <si>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</si>
  <si>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</si>
  <si>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</si>
  <si>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</si>
  <si>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</si>
  <si>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</si>
  <si>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</si>
  <si>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</si>
  <si>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</si>
  <si>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</si>
  <si>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</si>
  <si>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</si>
  <si>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</si>
  <si>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</si>
  <si>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</si>
  <si>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</si>
  <si>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</si>
  <si>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</si>
  <si>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</si>
  <si>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</si>
  <si>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</si>
  <si>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</si>
  <si>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</si>
  <si>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</si>
  <si>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</si>
  <si>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</si>
  <si>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</si>
  <si>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</si>
  <si>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</si>
  <si>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</si>
  <si>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</si>
  <si>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</si>
  <si>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</si>
  <si>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</si>
  <si>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</si>
  <si>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</si>
  <si>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</si>
  <si>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</si>
  <si>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</si>
  <si>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</si>
  <si>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</si>
  <si>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</si>
  <si>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</si>
  <si>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</si>
  <si>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</si>
  <si>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</si>
  <si>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</si>
  <si>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</si>
  <si>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</si>
  <si>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</si>
  <si>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</si>
  <si>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</si>
  <si>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</si>
  <si>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</si>
  <si>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</si>
  <si>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</si>
  <si>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</si>
  <si>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</si>
  <si>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</si>
  <si>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</si>
  <si>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</si>
  <si>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</si>
  <si>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</si>
  <si>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</si>
  <si>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</si>
  <si>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</si>
  <si>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</si>
  <si>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</si>
  <si>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</si>
  <si>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</si>
  <si>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</si>
  <si>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</si>
  <si>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</si>
  <si>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</si>
  <si>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</si>
  <si>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</si>
  <si>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</si>
  <si>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</si>
  <si>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</si>
  <si>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</si>
  <si>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</si>
  <si>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</si>
  <si>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</si>
  <si>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</si>
  <si>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</si>
  <si>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</si>
  <si>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</si>
  <si>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</si>
  <si>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</si>
  <si>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</si>
  <si>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</si>
  <si>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</si>
  <si>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</si>
  <si>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</si>
  <si>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</si>
  <si>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</si>
  <si>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</si>
  <si>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</si>
  <si>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</si>
  <si>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</si>
  <si>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</si>
  <si>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</si>
  <si>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</si>
  <si>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</si>
  <si>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</si>
  <si>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</si>
  <si>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</si>
  <si>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</si>
  <si>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</si>
  <si>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</si>
  <si>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</si>
  <si>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</si>
  <si>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</si>
  <si>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</si>
  <si>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</si>
  <si>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</si>
  <si>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</si>
  <si>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</si>
  <si>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</si>
  <si>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</si>
  <si>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</si>
  <si>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</si>
  <si>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</si>
  <si>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</si>
  <si>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</si>
  <si>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</si>
  <si>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</si>
  <si>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</si>
  <si>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</si>
  <si>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</si>
  <si>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</si>
  <si>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</si>
  <si>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</si>
  <si>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</si>
  <si>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</si>
  <si>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</si>
  <si>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</si>
  <si>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</si>
  <si>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</si>
  <si>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</si>
  <si>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</si>
  <si>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</si>
  <si>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</si>
  <si>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</si>
  <si>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</si>
  <si>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</si>
  <si>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</si>
  <si>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</si>
  <si>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</si>
  <si>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</si>
  <si>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</si>
  <si>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</si>
  <si>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</si>
  <si>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</si>
  <si>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</si>
  <si>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</si>
  <si>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</si>
  <si>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</si>
  <si>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</si>
  <si>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</si>
  <si>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</si>
  <si>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</si>
  <si>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</si>
  <si>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</si>
  <si>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</si>
  <si>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</si>
  <si>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</si>
  <si>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</si>
  <si>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</si>
  <si>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</si>
  <si>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</si>
  <si>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</si>
  <si>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</si>
  <si>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</si>
  <si>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</si>
  <si>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</si>
  <si>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</si>
  <si>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</si>
  <si>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</si>
  <si>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</si>
  <si>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</si>
  <si>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</si>
  <si>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</si>
  <si>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</si>
  <si>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</si>
  <si>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</si>
  <si>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</si>
  <si>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</si>
  <si>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</si>
  <si>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</si>
  <si>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</si>
  <si>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</si>
  <si>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</si>
  <si>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</si>
  <si>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</si>
  <si>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</si>
  <si>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</si>
  <si>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</si>
  <si>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</si>
  <si>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</si>
  <si>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</si>
  <si>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</si>
  <si>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</si>
  <si>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</si>
  <si>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</si>
  <si>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</si>
  <si>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</si>
  <si>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</si>
  <si>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</si>
  <si>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</si>
  <si>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</si>
  <si>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</si>
  <si>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</si>
  <si>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</si>
  <si>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</si>
  <si>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</si>
  <si>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</si>
  <si>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</si>
  <si>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</si>
  <si>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</si>
  <si>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</si>
  <si>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</si>
  <si>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</si>
  <si>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</si>
  <si>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</si>
  <si>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</si>
  <si>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</si>
  <si>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</si>
  <si>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</si>
  <si>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</si>
  <si>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</si>
  <si>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</si>
  <si>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</si>
  <si>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</si>
  <si>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</si>
  <si>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</si>
  <si>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</si>
  <si>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</si>
  <si>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</si>
  <si>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</si>
  <si>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</si>
  <si>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</si>
  <si>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</si>
  <si>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</si>
  <si>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</si>
  <si>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</si>
  <si>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</si>
  <si>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</si>
  <si>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</si>
  <si>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</si>
  <si>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</si>
  <si>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</si>
  <si>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</si>
  <si>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</si>
  <si>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</si>
  <si>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</si>
  <si>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</si>
  <si>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</si>
  <si>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</si>
  <si>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</si>
  <si>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</si>
  <si>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</si>
  <si>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</si>
  <si>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</si>
  <si>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</si>
  <si>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</si>
  <si>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</si>
  <si>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</si>
  <si>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</si>
  <si>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</si>
  <si>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</si>
  <si>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</si>
  <si>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</si>
  <si>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</si>
  <si>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</si>
  <si>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</si>
  <si>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</si>
  <si>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</si>
  <si>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</si>
  <si>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</si>
  <si>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</si>
  <si>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</si>
  <si>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</si>
  <si>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</si>
  <si>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</si>
  <si>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</si>
  <si>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</si>
  <si>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</si>
  <si>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</si>
  <si>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</si>
  <si>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</si>
  <si>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</si>
  <si>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</si>
  <si>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</si>
  <si>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</si>
  <si>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</si>
  <si>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</si>
  <si>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</si>
  <si>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</si>
  <si>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</si>
  <si>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</si>
  <si>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</si>
  <si>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</si>
  <si>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</si>
  <si>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</si>
  <si>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</si>
  <si>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</si>
  <si>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</si>
  <si>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</si>
  <si>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</si>
  <si>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</si>
  <si>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</si>
  <si>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</si>
  <si>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</si>
  <si>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</si>
  <si>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</si>
  <si>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</si>
  <si>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</si>
  <si>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</si>
  <si>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</si>
  <si>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</si>
  <si>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</si>
  <si>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</si>
  <si>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</si>
  <si>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</si>
  <si>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</si>
  <si>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</si>
  <si>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</si>
  <si>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</si>
  <si>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</si>
  <si>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</si>
  <si>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</si>
  <si>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</si>
  <si>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</si>
  <si>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</si>
  <si>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</si>
  <si>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</si>
  <si>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</si>
  <si>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</si>
  <si>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</si>
  <si>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</si>
  <si>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</si>
  <si>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</si>
  <si>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</si>
  <si>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</si>
  <si>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</si>
  <si>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</si>
  <si>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</si>
  <si>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</si>
  <si>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</si>
  <si>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</si>
  <si>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</si>
  <si>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</si>
  <si>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</si>
  <si>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</si>
  <si>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</si>
  <si>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</si>
  <si>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</si>
  <si>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</si>
  <si>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</si>
  <si>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</si>
  <si>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</si>
  <si>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</si>
  <si>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</si>
  <si>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</si>
  <si>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</si>
  <si>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</si>
  <si>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</si>
  <si>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</si>
  <si>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</si>
  <si>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</si>
  <si>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</si>
  <si>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</si>
  <si>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</si>
  <si>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</si>
  <si>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</si>
  <si>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</si>
  <si>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</si>
  <si>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</si>
  <si>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</si>
  <si>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</si>
  <si>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</si>
  <si>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</si>
  <si>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</si>
  <si>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</si>
  <si>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</si>
  <si>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</si>
  <si>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</si>
  <si>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</si>
  <si>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</si>
  <si>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</si>
  <si>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</si>
  <si>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</si>
  <si>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</si>
  <si>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</si>
  <si>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</si>
  <si>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</si>
  <si>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</si>
  <si>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</si>
  <si>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</si>
  <si>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</si>
  <si>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</si>
  <si>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</si>
  <si>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</si>
  <si>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</si>
  <si>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</si>
  <si>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</si>
  <si>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</si>
  <si>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</si>
  <si>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</si>
  <si>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</si>
  <si>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</si>
  <si>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</si>
  <si>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</si>
  <si>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</si>
  <si>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</si>
  <si>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</si>
  <si>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</si>
  <si>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</si>
  <si>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</si>
  <si>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</si>
  <si>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</si>
  <si>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</si>
  <si>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</si>
  <si>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</si>
  <si>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</si>
  <si>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</si>
  <si>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</si>
  <si>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</si>
  <si>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</si>
  <si>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</si>
  <si>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</si>
  <si>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</si>
  <si>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</si>
  <si>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</si>
  <si>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</si>
  <si>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</si>
  <si>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</si>
  <si>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</si>
  <si>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</si>
  <si>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</si>
  <si>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</si>
  <si>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</si>
  <si>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</si>
  <si>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</si>
  <si>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</si>
  <si>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</si>
  <si>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</si>
  <si>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</si>
  <si>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</si>
  <si>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</si>
  <si>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</si>
  <si>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</si>
  <si>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</si>
  <si>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</si>
  <si>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</si>
  <si>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</si>
  <si>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</si>
  <si>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</si>
  <si>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</si>
  <si>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</si>
  <si>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</si>
  <si>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</si>
  <si>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</si>
  <si>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</si>
  <si>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</si>
  <si>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</si>
  <si>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</si>
  <si>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</si>
  <si>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</si>
  <si>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</si>
  <si>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</si>
  <si>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</si>
  <si>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</si>
  <si>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</si>
  <si>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</si>
  <si>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</si>
  <si>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</si>
  <si>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</si>
  <si>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</si>
  <si>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</si>
  <si>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</si>
  <si>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</si>
  <si>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</si>
  <si>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</si>
  <si>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</si>
  <si>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</si>
  <si>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</si>
  <si>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</si>
  <si>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</si>
  <si>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</si>
  <si>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</si>
  <si>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</si>
  <si>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</si>
  <si>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</si>
  <si>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</si>
  <si>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</si>
  <si>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</si>
  <si>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</si>
  <si>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</si>
  <si>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</si>
  <si>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</si>
  <si>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</si>
  <si>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</si>
  <si>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</si>
  <si>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</si>
  <si>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</si>
  <si>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</si>
  <si>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</si>
  <si>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</si>
  <si>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</si>
  <si>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</si>
  <si>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</si>
  <si>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</si>
  <si>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</si>
  <si>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</si>
  <si>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</si>
  <si>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</si>
  <si>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</si>
  <si>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</si>
  <si>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</si>
  <si>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</si>
  <si>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</si>
  <si>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</si>
  <si>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</si>
  <si>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</si>
  <si>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</si>
  <si>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</si>
  <si>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</si>
  <si>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</si>
  <si>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</si>
  <si>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</si>
  <si>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</si>
  <si>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</si>
  <si>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</si>
  <si>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</si>
  <si>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</si>
  <si>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</si>
  <si>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</si>
  <si>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</si>
  <si>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</si>
  <si>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</si>
  <si>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</si>
  <si>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</si>
  <si>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</si>
  <si>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</si>
  <si>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</si>
  <si>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</si>
  <si>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</si>
  <si>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</si>
  <si>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</si>
  <si>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</si>
  <si>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</si>
  <si>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</si>
  <si>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</si>
  <si>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</si>
  <si>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</si>
  <si>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</si>
  <si>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</si>
  <si>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</si>
  <si>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</si>
  <si>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</si>
  <si>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</si>
  <si>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</si>
  <si>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</si>
  <si>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</si>
  <si>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</si>
  <si>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</si>
  <si>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</si>
  <si>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</si>
  <si>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</si>
  <si>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</si>
  <si>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</si>
  <si>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</si>
  <si>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</si>
  <si>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</si>
  <si>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</si>
  <si>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</si>
  <si>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</si>
  <si>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</si>
  <si>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</si>
  <si>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</si>
  <si>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</si>
  <si>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</si>
  <si>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</si>
  <si>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</si>
  <si>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</si>
  <si>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</si>
  <si>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</si>
  <si>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</si>
  <si>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</si>
  <si>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</si>
  <si>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</si>
  <si>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</si>
  <si>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</si>
  <si>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</si>
  <si>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</si>
  <si>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</si>
  <si>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</si>
  <si>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</si>
  <si>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</si>
  <si>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</si>
  <si>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</si>
  <si>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</si>
  <si>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</si>
  <si>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</si>
  <si>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</si>
  <si>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</si>
  <si>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</si>
  <si>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</si>
  <si>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</si>
  <si>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</si>
  <si>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</si>
  <si>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</si>
  <si>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</si>
  <si>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</si>
  <si>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</si>
  <si>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</si>
  <si>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</si>
  <si>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</si>
  <si>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</si>
  <si>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</si>
  <si>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</si>
  <si>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</si>
  <si>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</si>
  <si>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</si>
  <si>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</si>
  <si>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</si>
  <si>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</si>
  <si>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</si>
  <si>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</si>
  <si>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</si>
  <si>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</si>
  <si>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</si>
  <si>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</si>
  <si>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</si>
  <si>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</si>
  <si>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</si>
  <si>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</si>
  <si>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</si>
  <si>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</si>
  <si>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</si>
  <si>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</si>
  <si>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</si>
  <si>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</si>
  <si>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</si>
  <si>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</si>
  <si>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</si>
  <si>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</si>
  <si>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</si>
  <si>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</si>
  <si>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</si>
  <si>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</si>
  <si>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</si>
  <si>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</si>
  <si>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</si>
  <si>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</si>
  <si>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</si>
  <si>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</si>
  <si>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</si>
  <si>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</si>
  <si>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</si>
  <si>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</si>
  <si>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</si>
  <si>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</si>
  <si>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</si>
  <si>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</si>
  <si>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</si>
  <si>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</si>
  <si>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</si>
  <si>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</si>
  <si>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</si>
  <si>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</si>
  <si>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</si>
  <si>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</si>
  <si>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</si>
  <si>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</si>
  <si>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</si>
  <si>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</si>
  <si>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</si>
  <si>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</si>
  <si>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</si>
  <si>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</si>
  <si>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</si>
  <si>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</si>
  <si>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</si>
  <si>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</si>
  <si>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</si>
  <si>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</si>
  <si>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</si>
  <si>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</si>
  <si>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</si>
  <si>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</si>
  <si>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</si>
  <si>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</si>
  <si>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</si>
  <si>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</si>
  <si>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</si>
  <si>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</si>
  <si>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</si>
  <si>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</si>
  <si>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</si>
  <si>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</si>
  <si>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</si>
  <si>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</si>
  <si>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</si>
  <si>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</si>
  <si>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</si>
  <si>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</si>
  <si>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</si>
  <si>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</si>
  <si>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</si>
  <si>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</si>
  <si>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</si>
  <si>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</si>
  <si>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</si>
  <si>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</si>
  <si>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</si>
  <si>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</si>
  <si>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</si>
  <si>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</si>
  <si>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</si>
  <si>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</si>
  <si>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</si>
  <si>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</si>
  <si>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</si>
  <si>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</si>
  <si>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</si>
  <si>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</si>
  <si>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</si>
  <si>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</si>
  <si>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</si>
  <si>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</si>
  <si>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</si>
  <si>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</si>
  <si>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</si>
  <si>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Percentage Funded</t>
  </si>
  <si>
    <t>Average Donation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</si>
  <si>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</si>
  <si>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</si>
  <si>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</si>
  <si>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</si>
  <si>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</si>
  <si>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</si>
  <si>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</si>
  <si>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</si>
  <si>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</si>
  <si>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</si>
  <si>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</si>
  <si>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</si>
  <si>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</si>
  <si>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</si>
  <si>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</si>
  <si>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</si>
  <si>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</si>
  <si>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</si>
  <si>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</si>
  <si>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</si>
  <si>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</si>
  <si>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</si>
  <si>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</si>
  <si>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</si>
  <si>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</si>
  <si>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</si>
  <si>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</si>
  <si>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</si>
  <si>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</si>
  <si>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</si>
  <si>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</si>
  <si>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</si>
  <si>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</si>
  <si>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</si>
  <si>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</si>
  <si>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</si>
  <si>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</si>
  <si>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</si>
  <si>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</si>
  <si>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</si>
  <si>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</si>
  <si>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</si>
  <si>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</si>
  <si>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</si>
  <si>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</si>
  <si>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</si>
  <si>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</si>
  <si>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</si>
  <si>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</si>
  <si>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</si>
  <si>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</si>
  <si>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</si>
  <si>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</si>
  <si>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</si>
  <si>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</si>
  <si>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</si>
  <si>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</si>
  <si>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</si>
  <si>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</si>
  <si>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</si>
  <si>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</si>
  <si>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</si>
  <si>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</si>
  <si>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</si>
  <si>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</si>
  <si>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</si>
  <si>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</si>
  <si>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</si>
  <si>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</si>
  <si>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</si>
  <si>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</si>
  <si>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Row Labels</t>
  </si>
  <si>
    <t>Grand Total</t>
  </si>
  <si>
    <t>(All)</t>
  </si>
  <si>
    <t>Column Labels</t>
  </si>
  <si>
    <t>Count of Sub-Category</t>
  </si>
  <si>
    <t xml:space="preserve">Pivot Table </t>
  </si>
  <si>
    <t>Parent Category</t>
  </si>
  <si>
    <t>Count of Category</t>
  </si>
  <si>
    <t>Date Created Conversion</t>
  </si>
  <si>
    <t>Date ended Conversion</t>
  </si>
  <si>
    <t>Aug</t>
  </si>
  <si>
    <t>Sep</t>
  </si>
  <si>
    <t>Oct</t>
  </si>
  <si>
    <t>Nov</t>
  </si>
  <si>
    <t>Dec</t>
  </si>
  <si>
    <t>Jan</t>
  </si>
  <si>
    <t>Feb</t>
  </si>
  <si>
    <t>Mar</t>
  </si>
  <si>
    <t>Apr</t>
  </si>
  <si>
    <t>May</t>
  </si>
  <si>
    <t>Jun</t>
  </si>
  <si>
    <t>Jul</t>
  </si>
  <si>
    <t>Count of state</t>
  </si>
  <si>
    <t>Years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</si>
</sst>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9"/>
      <color rgb="FF5C5C5C"/>
      <name val="&amp;quot"/>
    </font>
    <font>
      <sz val="8"/>
      <color rgb="FF000000"/>
      <name val="Courier New"/>
      <family val="3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5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1" fillId="0" borderId="0" xfId="0" applyFont="1"/>
    <xf numFmtId="0" fontId="2" fillId="0" borderId="0" xfId="0" applyFont="1" applyAlignment="1">
      <alignment horizontal="left" vertical="center" wrapText="1" indent="1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3" fillId="0" borderId="0" xfId="0" applyNumberFormat="1" applyFont="1"/>
    <xf numFmtId="14" fontId="0" fillId="0" borderId="0" xfId="0" applyNumberFormat="1"/>
    <xf numFmtId="14" fontId="0" fillId="0" borderId="0" xfId="0" applyNumberFormat="1" applyAlignment="1">
      <alignment horizontal="left"/>
    </xf>
    <xf numFmtId="9" fontId="0" fillId="0" borderId="0" xfId="0" applyNumberFormat="1"/>
  </cellXfs>
  <cellStyles count="1">
    <cellStyle name="Normal" xfId="0" builtinId="0"/>
  </cellStyles>
  <dxfs count="6">
    <dxf>
      <fill>
        <patternFill>
          <bgColor theme="4"/>
        </patternFill>
      </fill>
    </dxf>
    <dxf>
      <fill>
        <patternFill>
          <bgColor theme="5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ont>
        <b/>
        <i val="0"/>
      </font>
      <fill>
        <patternFill>
          <bgColor rgb="FF00B05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 (Home Work).xlsx]Sheet5!PivotTable2</c:name>
    <c:fmtId val="21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Sheet5!$B$4:$B$5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Sheet5!$A$6:$A$15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Sheet5!$B$6:$B$15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0A9-4C0A-B175-34C530104000}"/>
            </c:ext>
          </c:extLst>
        </c:ser>
        <c:ser>
          <c:idx val="1"/>
          <c:order val="1"/>
          <c:tx>
            <c:strRef>
              <c:f>Sheet5!$C$4:$C$5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Sheet5!$A$6:$A$15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Sheet5!$C$6:$C$15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0A9-4C0A-B175-34C530104000}"/>
            </c:ext>
          </c:extLst>
        </c:ser>
        <c:ser>
          <c:idx val="2"/>
          <c:order val="2"/>
          <c:tx>
            <c:strRef>
              <c:f>Sheet5!$D$4:$D$5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Sheet5!$A$6:$A$15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Sheet5!$D$6:$D$15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0A9-4C0A-B175-34C530104000}"/>
            </c:ext>
          </c:extLst>
        </c:ser>
        <c:ser>
          <c:idx val="3"/>
          <c:order val="3"/>
          <c:tx>
            <c:strRef>
              <c:f>Sheet5!$E$4:$E$5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Sheet5!$A$6:$A$15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Sheet5!$E$6:$E$15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0A9-4C0A-B175-34C53010400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716980688"/>
        <c:axId val="716978392"/>
      </c:barChart>
      <c:catAx>
        <c:axId val="7169806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6978392"/>
        <c:crosses val="autoZero"/>
        <c:auto val="1"/>
        <c:lblAlgn val="ctr"/>
        <c:lblOffset val="100"/>
        <c:noMultiLvlLbl val="0"/>
      </c:catAx>
      <c:valAx>
        <c:axId val="7169783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69806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 (Home Work).xlsx]Sheet7!PivotTable4</c:name>
    <c:fmtId val="11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Sheet7!$B$4:$B$5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Sheet7!$A$6:$A$47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Sheet7!$B$6:$B$47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A53-4985-9D10-8507C9858FD7}"/>
            </c:ext>
          </c:extLst>
        </c:ser>
        <c:ser>
          <c:idx val="1"/>
          <c:order val="1"/>
          <c:tx>
            <c:strRef>
              <c:f>Sheet7!$C$4:$C$5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Sheet7!$A$6:$A$47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Sheet7!$C$6:$C$47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A53-4985-9D10-8507C9858FD7}"/>
            </c:ext>
          </c:extLst>
        </c:ser>
        <c:ser>
          <c:idx val="2"/>
          <c:order val="2"/>
          <c:tx>
            <c:strRef>
              <c:f>Sheet7!$D$4:$D$5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Sheet7!$A$6:$A$47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Sheet7!$D$6:$D$47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A53-4985-9D10-8507C9858FD7}"/>
            </c:ext>
          </c:extLst>
        </c:ser>
        <c:ser>
          <c:idx val="3"/>
          <c:order val="3"/>
          <c:tx>
            <c:strRef>
              <c:f>Sheet7!$E$4:$E$5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Sheet7!$A$6:$A$47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Sheet7!$E$6:$E$47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AA53-4985-9D10-8507C9858FD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74890080"/>
        <c:axId val="607630896"/>
      </c:barChart>
      <c:catAx>
        <c:axId val="6748900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7630896"/>
        <c:crosses val="autoZero"/>
        <c:auto val="1"/>
        <c:lblAlgn val="ctr"/>
        <c:lblOffset val="100"/>
        <c:noMultiLvlLbl val="0"/>
      </c:catAx>
      <c:valAx>
        <c:axId val="6076308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48900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 (Home Work).xlsx]Sheet8!PivotTable5</c:name>
    <c:fmtId val="46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Sheet8!$B$4:$B$5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Sheet8!$A$6:$A$18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Sheet8!$B$6:$B$18</c:f>
              <c:numCache>
                <c:formatCode>General</c:formatCode>
                <c:ptCount val="12"/>
                <c:pt idx="0">
                  <c:v>25</c:v>
                </c:pt>
                <c:pt idx="1">
                  <c:v>29</c:v>
                </c:pt>
                <c:pt idx="2">
                  <c:v>29</c:v>
                </c:pt>
                <c:pt idx="3">
                  <c:v>28</c:v>
                </c:pt>
                <c:pt idx="4">
                  <c:v>28</c:v>
                </c:pt>
                <c:pt idx="5">
                  <c:v>23</c:v>
                </c:pt>
                <c:pt idx="6">
                  <c:v>35</c:v>
                </c:pt>
                <c:pt idx="7">
                  <c:v>37</c:v>
                </c:pt>
                <c:pt idx="8">
                  <c:v>25</c:v>
                </c:pt>
                <c:pt idx="9">
                  <c:v>33</c:v>
                </c:pt>
                <c:pt idx="10">
                  <c:v>21</c:v>
                </c:pt>
                <c:pt idx="11">
                  <c:v>36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D77-45B8-8186-DA62D06EB7EB}"/>
            </c:ext>
          </c:extLst>
        </c:ser>
        <c:ser>
          <c:idx val="1"/>
          <c:order val="1"/>
          <c:tx>
            <c:strRef>
              <c:f>Sheet8!$C$4:$C$5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Sheet8!$A$6:$A$18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Sheet8!$C$6:$C$18</c:f>
              <c:numCache>
                <c:formatCode>General</c:formatCode>
                <c:ptCount val="12"/>
                <c:pt idx="0">
                  <c:v>124</c:v>
                </c:pt>
                <c:pt idx="1">
                  <c:v>128</c:v>
                </c:pt>
                <c:pt idx="2">
                  <c:v>122</c:v>
                </c:pt>
                <c:pt idx="3">
                  <c:v>97</c:v>
                </c:pt>
                <c:pt idx="4">
                  <c:v>123</c:v>
                </c:pt>
                <c:pt idx="5">
                  <c:v>118</c:v>
                </c:pt>
                <c:pt idx="6">
                  <c:v>137</c:v>
                </c:pt>
                <c:pt idx="7">
                  <c:v>154</c:v>
                </c:pt>
                <c:pt idx="8">
                  <c:v>137</c:v>
                </c:pt>
                <c:pt idx="9">
                  <c:v>145</c:v>
                </c:pt>
                <c:pt idx="10">
                  <c:v>132</c:v>
                </c:pt>
                <c:pt idx="11">
                  <c:v>113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D77-45B8-8186-DA62D06EB7EB}"/>
            </c:ext>
          </c:extLst>
        </c:ser>
        <c:ser>
          <c:idx val="2"/>
          <c:order val="2"/>
          <c:tx>
            <c:strRef>
              <c:f>Sheet8!$D$4:$D$5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Sheet8!$A$6:$A$18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Sheet8!$D$6:$D$18</c:f>
              <c:numCache>
                <c:formatCode>General</c:formatCode>
                <c:ptCount val="12"/>
                <c:pt idx="0">
                  <c:v>133</c:v>
                </c:pt>
                <c:pt idx="1">
                  <c:v>152</c:v>
                </c:pt>
                <c:pt idx="2">
                  <c:v>208</c:v>
                </c:pt>
                <c:pt idx="3">
                  <c:v>186</c:v>
                </c:pt>
                <c:pt idx="4">
                  <c:v>208</c:v>
                </c:pt>
                <c:pt idx="5">
                  <c:v>215</c:v>
                </c:pt>
                <c:pt idx="6">
                  <c:v>222</c:v>
                </c:pt>
                <c:pt idx="7">
                  <c:v>198</c:v>
                </c:pt>
                <c:pt idx="8">
                  <c:v>160</c:v>
                </c:pt>
                <c:pt idx="9">
                  <c:v>158</c:v>
                </c:pt>
                <c:pt idx="10">
                  <c:v>160</c:v>
                </c:pt>
                <c:pt idx="11">
                  <c:v>185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D77-45B8-8186-DA62D06EB7E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34232816"/>
        <c:axId val="634229208"/>
      </c:lineChart>
      <c:catAx>
        <c:axId val="6342328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4229208"/>
        <c:crosses val="autoZero"/>
        <c:auto val="1"/>
        <c:lblAlgn val="ctr"/>
        <c:lblOffset val="100"/>
        <c:noMultiLvlLbl val="0"/>
      </c:catAx>
      <c:valAx>
        <c:axId val="6342292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42328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none" spc="20" baseline="0">
                <a:solidFill>
                  <a:schemeClr val="dk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Outcome</a:t>
            </a:r>
            <a:r>
              <a:rPr lang="en-US" b="1" baseline="0"/>
              <a:t> based on Goal</a:t>
            </a:r>
            <a:endParaRPr lang="en-US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spc="20" baseline="0">
              <a:solidFill>
                <a:schemeClr val="dk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Sheet2!$F$1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2225" cap="rnd" cmpd="sng" algn="ctr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Sheet2!$A$2:$A$13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Sheet2!$F$2:$F$13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0.65981573352232459</c:v>
                </c:pt>
                <c:pt idx="2">
                  <c:v>0.53295932678821878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0.30769230769230771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F3C-41DE-8A5C-B4A9FA381BA6}"/>
            </c:ext>
          </c:extLst>
        </c:ser>
        <c:ser>
          <c:idx val="1"/>
          <c:order val="1"/>
          <c:tx>
            <c:strRef>
              <c:f>Sheet2!$G$1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2225" cap="rnd" cmpd="sng" algn="ctr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Sheet2!$A$2:$A$13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Sheet2!$G$2:$G$13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0.297661233167966</c:v>
                </c:pt>
                <c:pt idx="2">
                  <c:v>0.39551192145862551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0.56730769230769229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F3C-41DE-8A5C-B4A9FA381BA6}"/>
            </c:ext>
          </c:extLst>
        </c:ser>
        <c:ser>
          <c:idx val="2"/>
          <c:order val="2"/>
          <c:tx>
            <c:strRef>
              <c:f>Sheet2!$H$1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2225" cap="rnd" cmpd="sng" algn="ctr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Sheet2!$A$2:$A$13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Sheet2!$H$2:$H$13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4.2523033309709427E-2</c:v>
                </c:pt>
                <c:pt idx="2">
                  <c:v>7.1528751753155678E-2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0.125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F3C-41DE-8A5C-B4A9FA381BA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dropLines>
          <c:spPr>
            <a:ln w="9525" cap="flat" cmpd="sng" algn="ctr">
              <a:solidFill>
                <a:schemeClr val="dk1">
                  <a:lumMod val="35000"/>
                  <a:lumOff val="65000"/>
                  <a:alpha val="33000"/>
                </a:schemeClr>
              </a:solidFill>
              <a:round/>
            </a:ln>
            <a:effectLst/>
          </c:spPr>
        </c:dropLines>
        <c:smooth val="0"/>
        <c:axId val="765215320"/>
        <c:axId val="765217616"/>
      </c:lineChart>
      <c:catAx>
        <c:axId val="7652153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spc="2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5217616"/>
        <c:crosses val="autoZero"/>
        <c:auto val="1"/>
        <c:lblAlgn val="ctr"/>
        <c:lblOffset val="100"/>
        <c:noMultiLvlLbl val="0"/>
      </c:catAx>
      <c:valAx>
        <c:axId val="765217616"/>
        <c:scaling>
          <c:orientation val="minMax"/>
        </c:scaling>
        <c:delete val="0"/>
        <c:axPos val="l"/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spc="2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5215320"/>
        <c:crosses val="autoZero"/>
        <c:crossBetween val="between"/>
      </c:valAx>
      <c:spPr>
        <a:gradFill>
          <a:gsLst>
            <a:gs pos="100000">
              <a:schemeClr val="lt1">
                <a:lumMod val="95000"/>
              </a:schemeClr>
            </a:gs>
            <a:gs pos="0">
              <a:schemeClr val="lt1"/>
            </a:gs>
          </a:gsLst>
          <a:lin ang="5400000" scaled="0"/>
        </a:gradFill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30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b="0" kern="1200" spc="20" baseline="0"/>
  </cs:categoryAxis>
  <cs:chartArea mods="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>
  <cs:dataPoint3D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 cmpd="sng" algn="ctr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 cap="flat" cmpd="sng" algn="ctr">
        <a:solidFill>
          <a:schemeClr val="phClr"/>
        </a:solidFill>
        <a:round/>
      </a:ln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>
        <a:solidFill>
          <a:schemeClr val="dk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  <a:alpha val="33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dk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dk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gradFill>
        <a:gsLst>
          <a:gs pos="100000">
            <a:schemeClr val="lt1">
              <a:lumMod val="95000"/>
            </a:schemeClr>
          </a:gs>
          <a:gs pos="0">
            <a:schemeClr val="lt1"/>
          </a:gs>
        </a:gsLst>
        <a:lin ang="5400000" scaled="0"/>
      </a:gradFill>
    </cs:spPr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dk1">
        <a:lumMod val="50000"/>
        <a:lumOff val="50000"/>
      </a:schemeClr>
    </cs:fontRef>
    <cs:defRPr sz="1400" kern="1200" cap="none" spc="2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 spc="20" baseline="0"/>
  </cs:valueAxis>
  <cs:wall>
    <cs:lnRef idx="0"/>
    <cs:fillRef idx="0"/>
    <cs:effectRef idx="0"/>
    <cs:fontRef idx="minor">
      <a:schemeClr val="dk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579120</xdr:colOff>
      <xdr:row>1</xdr:row>
      <xdr:rowOff>22860</xdr:rowOff>
    </xdr:from>
    <xdr:to>
      <xdr:col>18</xdr:col>
      <xdr:colOff>190500</xdr:colOff>
      <xdr:row>23</xdr:row>
      <xdr:rowOff>167640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98C38D4A-AC56-468A-966B-80295CBE679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243840</xdr:colOff>
      <xdr:row>5</xdr:row>
      <xdr:rowOff>68580</xdr:rowOff>
    </xdr:from>
    <xdr:to>
      <xdr:col>10</xdr:col>
      <xdr:colOff>2354580</xdr:colOff>
      <xdr:row>30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93497FA-0D43-4334-BAA5-2DA39E61E28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121920</xdr:colOff>
      <xdr:row>2</xdr:row>
      <xdr:rowOff>144780</xdr:rowOff>
    </xdr:from>
    <xdr:to>
      <xdr:col>17</xdr:col>
      <xdr:colOff>464820</xdr:colOff>
      <xdr:row>22</xdr:row>
      <xdr:rowOff>106680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26EB34E-8395-4FB4-8826-7926C9AE4D9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205740</xdr:colOff>
      <xdr:row>15</xdr:row>
      <xdr:rowOff>34290</xdr:rowOff>
    </xdr:from>
    <xdr:to>
      <xdr:col>6</xdr:col>
      <xdr:colOff>403860</xdr:colOff>
      <xdr:row>38</xdr:row>
      <xdr:rowOff>144780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90CC966-95E8-4F11-A4FA-7CA333B13E1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lawre" refreshedDate="43131.583499421293" createdVersion="6" refreshedVersion="6" minRefreshableVersion="3" recordCount="4114" xr:uid="{00E9FEE8-D7ED-4423-8EF5-C403BB3628BC}">
  <cacheSource type="worksheet">
    <worksheetSource ref="A1:R4115" sheet="Sheet1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Percentage Funded" numFmtId="0">
      <sharedItems containsSemiMixedTypes="0" containsString="0" containsNumber="1" minValue="0" maxValue="2260300"/>
    </cacheField>
    <cacheField name="Average Donation" numFmtId="0">
      <sharedItems containsSemiMixedTypes="0" containsString="0" containsNumber="1" minValue="-100000000" maxValue="2314134.67"/>
    </cacheField>
    <cacheField name="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49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lawre" refreshedDate="43131.607739004627" createdVersion="6" refreshedVersion="6" minRefreshableVersion="3" recordCount="4114" xr:uid="{1E2A1A34-5AD6-4F46-BB94-2B6D19266379}">
  <cacheSource type="worksheet">
    <worksheetSource ref="A1:T4115" sheet="Sheet1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 count="13">
        <s v="USD"/>
        <s v="GBP"/>
        <s v="AUD"/>
        <s v="EUR"/>
        <s v="NZD"/>
        <s v="CAD"/>
        <s v="HKD"/>
        <s v="DKK"/>
        <s v="NOK"/>
        <s v="SEK"/>
        <s v="MXN"/>
        <s v="CHF"/>
        <s v="SGD"/>
      </sharedItems>
    </cacheField>
    <cacheField name="deadline" numFmtId="0">
      <sharedItems containsSemiMixedTypes="0" containsString="0" containsNumber="1" containsInteger="1" minValue="1249932360" maxValue="1493838720" count="4092">
        <n v="1437620400"/>
        <n v="1488464683"/>
        <n v="1455555083"/>
        <n v="1407414107"/>
        <n v="1450555279"/>
        <n v="1469770500"/>
        <n v="1402710250"/>
        <n v="1467680867"/>
        <n v="1460754000"/>
        <n v="1460860144"/>
        <n v="1403660279"/>
        <n v="1471834800"/>
        <n v="1405479600"/>
        <n v="1466713620"/>
        <n v="1405259940"/>
        <n v="1443384840"/>
        <n v="1402896600"/>
        <n v="1415126022"/>
        <n v="1410958856"/>
        <n v="1437420934"/>
        <n v="1442167912"/>
        <n v="1411743789"/>
        <n v="1420099140"/>
        <n v="1430407200"/>
        <n v="1442345940"/>
        <n v="1452299761"/>
        <n v="1408278144"/>
        <n v="1416113833"/>
        <n v="1450307284"/>
        <n v="1406045368"/>
        <n v="1408604515"/>
        <n v="1453748434"/>
        <n v="1463111940"/>
        <n v="1447001501"/>
        <n v="1407224601"/>
        <n v="1430179200"/>
        <n v="1428128525"/>
        <n v="1425055079"/>
        <n v="1368235344"/>
        <n v="1401058740"/>
        <n v="1403150400"/>
        <n v="1412516354"/>
        <n v="1419780026"/>
        <n v="1405209600"/>
        <n v="1412648537"/>
        <n v="1461769107"/>
        <n v="1450220974"/>
        <n v="1419021607"/>
        <n v="1425211200"/>
        <n v="1445660045"/>
        <n v="1422637200"/>
        <n v="1439245037"/>
        <n v="1405615846"/>
        <n v="1396648800"/>
        <n v="1451063221"/>
        <n v="1464390916"/>
        <n v="1433779200"/>
        <n v="1429991962"/>
        <n v="1416423172"/>
        <n v="1442264400"/>
        <n v="1395532800"/>
        <n v="1370547157"/>
        <n v="1362337878"/>
        <n v="1388206740"/>
        <n v="1373243181"/>
        <n v="1407736740"/>
        <n v="1468873420"/>
        <n v="1342360804"/>
        <n v="1393162791"/>
        <n v="1317538740"/>
        <n v="1315171845"/>
        <n v="1338186657"/>
        <n v="1352937600"/>
        <n v="1304395140"/>
        <n v="1453376495"/>
        <n v="1366693272"/>
        <n v="1325007358"/>
        <n v="1337569140"/>
        <n v="1472751121"/>
        <n v="1398451093"/>
        <n v="1386640856"/>
        <n v="1342234920"/>
        <n v="1318189261"/>
        <n v="1424604600"/>
        <n v="1305483086"/>
        <n v="1316746837"/>
        <n v="1451226045"/>
        <n v="1275529260"/>
        <n v="1403452131"/>
        <n v="1370196192"/>
        <n v="1310454499"/>
        <n v="1305625164"/>
        <n v="1485936000"/>
        <n v="1341349200"/>
        <n v="1396890822"/>
        <n v="1330214841"/>
        <n v="1280631600"/>
        <n v="1310440482"/>
        <n v="1354923000"/>
        <n v="1390426799"/>
        <n v="1352055886"/>
        <n v="1359052710"/>
        <n v="1293073733"/>
        <n v="1394220030"/>
        <n v="1301792400"/>
        <n v="1463184000"/>
        <n v="1333391901"/>
        <n v="1303688087"/>
        <n v="1370011370"/>
        <n v="1298680630"/>
        <n v="1384408740"/>
        <n v="1433059187"/>
        <n v="1397354400"/>
        <n v="1312642800"/>
        <n v="1326436488"/>
        <n v="1328377444"/>
        <n v="1302260155"/>
        <n v="1276110000"/>
        <n v="1311902236"/>
        <n v="1313276400"/>
        <n v="1475457107"/>
        <n v="1429352160"/>
        <n v="1476094907"/>
        <n v="1414533600"/>
        <n v="1431728242"/>
        <n v="1486165880"/>
        <n v="1433988000"/>
        <n v="1428069541"/>
        <n v="1476941293"/>
        <n v="1414708183"/>
        <n v="1402949760"/>
        <n v="1467763200"/>
        <n v="1415392207"/>
        <n v="1464715860"/>
        <n v="1441386000"/>
        <n v="1404241200"/>
        <n v="1431771360"/>
        <n v="1444657593"/>
        <n v="1438405140"/>
        <n v="1436738772"/>
        <n v="1426823132"/>
        <n v="1433043623"/>
        <n v="1416176778"/>
        <n v="1472882100"/>
        <n v="1428945472"/>
        <n v="1439298052"/>
        <n v="1484698998"/>
        <n v="1420741080"/>
        <n v="1456555536"/>
        <n v="1419494400"/>
        <n v="1432612382"/>
        <n v="1434633191"/>
        <n v="1411437100"/>
        <n v="1417532644"/>
        <n v="1433336895"/>
        <n v="1437657935"/>
        <n v="1407034796"/>
        <n v="1456523572"/>
        <n v="1413942628"/>
        <n v="1467541545"/>
        <n v="1439675691"/>
        <n v="1404318595"/>
        <n v="1408232520"/>
        <n v="1443657600"/>
        <n v="1411150701"/>
        <n v="1452613724"/>
        <n v="1484531362"/>
        <n v="1438726535"/>
        <n v="1426791770"/>
        <n v="1413634059"/>
        <n v="1440912480"/>
        <n v="1470975614"/>
        <n v="1426753723"/>
        <n v="1425131108"/>
        <n v="1431108776"/>
        <n v="1409337611"/>
        <n v="1438803999"/>
        <n v="1427155726"/>
        <n v="1448582145"/>
        <n v="1457056555"/>
        <n v="1428951600"/>
        <n v="1434995295"/>
        <n v="1483748232"/>
        <n v="1417033610"/>
        <n v="1409543940"/>
        <n v="1471557139"/>
        <n v="1488571200"/>
        <n v="1437461940"/>
        <n v="1409891015"/>
        <n v="1472920477"/>
        <n v="1466091446"/>
        <n v="1443782138"/>
        <n v="1413572432"/>
        <n v="1417217166"/>
        <n v="1457308531"/>
        <n v="1436544332"/>
        <n v="1444510800"/>
        <n v="1487365200"/>
        <n v="1412500322"/>
        <n v="1472698702"/>
        <n v="1410746403"/>
        <n v="1423424329"/>
        <n v="1444337940"/>
        <n v="1422562864"/>
        <n v="1470319203"/>
        <n v="1444144222"/>
        <n v="1470441983"/>
        <n v="1420346638"/>
        <n v="1418719967"/>
        <n v="1436566135"/>
        <n v="1443675600"/>
        <n v="1442634617"/>
        <n v="1460837320"/>
        <n v="1439734001"/>
        <n v="1425655349"/>
        <n v="1455753540"/>
        <n v="1429740037"/>
        <n v="1419780149"/>
        <n v="1431702289"/>
        <n v="1459493940"/>
        <n v="1440101160"/>
        <n v="1427569564"/>
        <n v="1427423940"/>
        <n v="1463879100"/>
        <n v="1436506726"/>
        <n v="1460153054"/>
        <n v="1433064540"/>
        <n v="1436477241"/>
        <n v="1433176105"/>
        <n v="1455402297"/>
        <n v="1433443151"/>
        <n v="1451775651"/>
        <n v="1425066546"/>
        <n v="1475185972"/>
        <n v="1434847859"/>
        <n v="1436478497"/>
        <n v="1451952000"/>
        <n v="1457445069"/>
        <n v="1483088400"/>
        <n v="1446984000"/>
        <n v="1367773211"/>
        <n v="1419180304"/>
        <n v="1324381790"/>
        <n v="1393031304"/>
        <n v="1268723160"/>
        <n v="1345079785"/>
        <n v="1292665405"/>
        <n v="1287200340"/>
        <n v="1325961309"/>
        <n v="1282498800"/>
        <n v="1370525691"/>
        <n v="1337194800"/>
        <n v="1275364740"/>
        <n v="1329320235"/>
        <n v="1445047200"/>
        <n v="1300275482"/>
        <n v="1363458467"/>
        <n v="1463670162"/>
        <n v="1308359666"/>
        <n v="1428514969"/>
        <n v="1279360740"/>
        <n v="1339080900"/>
        <n v="1298699828"/>
        <n v="1348786494"/>
        <n v="1336747995"/>
        <n v="1273522560"/>
        <n v="1271994660"/>
        <n v="1403693499"/>
        <n v="1320640778"/>
        <n v="1487738622"/>
        <n v="1306296000"/>
        <n v="1388649600"/>
        <n v="1272480540"/>
        <n v="1309694266"/>
        <n v="1333609140"/>
        <n v="1352511966"/>
        <n v="1335574674"/>
        <n v="1432416219"/>
        <n v="1350003539"/>
        <n v="1488160860"/>
        <n v="1401459035"/>
        <n v="1249932360"/>
        <n v="1266876000"/>
        <n v="1306904340"/>
        <n v="1327167780"/>
        <n v="1379614128"/>
        <n v="1364236524"/>
        <n v="1351828800"/>
        <n v="1340683393"/>
        <n v="1383389834"/>
        <n v="1296633540"/>
        <n v="1367366460"/>
        <n v="1319860740"/>
        <n v="1398009714"/>
        <n v="1279555200"/>
        <n v="1383264000"/>
        <n v="1347017083"/>
        <n v="1430452740"/>
        <n v="1399669200"/>
        <n v="1289975060"/>
        <n v="1303686138"/>
        <n v="1363711335"/>
        <n v="1330115638"/>
        <n v="1338601346"/>
        <n v="1346464800"/>
        <n v="1331392049"/>
        <n v="1363806333"/>
        <n v="1360276801"/>
        <n v="1299775210"/>
        <n v="1346695334"/>
        <n v="1319076000"/>
        <n v="1325404740"/>
        <n v="1365973432"/>
        <n v="1281542340"/>
        <n v="1362167988"/>
        <n v="1345660334"/>
        <n v="1418273940"/>
        <n v="1386778483"/>
        <n v="1364342151"/>
        <n v="1265097540"/>
        <n v="1450825200"/>
        <n v="1478605386"/>
        <n v="1463146848"/>
        <n v="1482307140"/>
        <n v="1438441308"/>
        <n v="1482208233"/>
        <n v="1489532220"/>
        <n v="1427011200"/>
        <n v="1446350400"/>
        <n v="1446868800"/>
        <n v="1368763140"/>
        <n v="1466171834"/>
        <n v="1446019200"/>
        <n v="1460038591"/>
        <n v="1431716400"/>
        <n v="1431122400"/>
        <n v="1447427918"/>
        <n v="1426298708"/>
        <n v="1472864400"/>
        <n v="1430331268"/>
        <n v="1489006800"/>
        <n v="1412135940"/>
        <n v="1461955465"/>
        <n v="1415934000"/>
        <n v="1433125200"/>
        <n v="1432161590"/>
        <n v="1444824021"/>
        <n v="1447505609"/>
        <n v="1440165916"/>
        <n v="1487937508"/>
        <n v="1473566340"/>
        <n v="1460066954"/>
        <n v="1412740868"/>
        <n v="1447963219"/>
        <n v="1460141521"/>
        <n v="1417420994"/>
        <n v="1458152193"/>
        <n v="1429852797"/>
        <n v="1466002800"/>
        <n v="1415941920"/>
        <n v="1437621060"/>
        <n v="1416704506"/>
        <n v="1407456000"/>
        <n v="1272828120"/>
        <n v="1403323140"/>
        <n v="1393597999"/>
        <n v="1337540518"/>
        <n v="1367384340"/>
        <n v="1426426322"/>
        <n v="1326633269"/>
        <n v="1483729500"/>
        <n v="1359743139"/>
        <n v="1459872000"/>
        <n v="1342648398"/>
        <n v="1316208031"/>
        <n v="1393694280"/>
        <n v="1472122316"/>
        <n v="1447484460"/>
        <n v="1453765920"/>
        <n v="1336062672"/>
        <n v="1453569392"/>
        <n v="1343624400"/>
        <n v="1346950900"/>
        <n v="1400467759"/>
        <n v="1420569947"/>
        <n v="1416582101"/>
        <n v="1439246991"/>
        <n v="1439618400"/>
        <n v="1469670580"/>
        <n v="1394233140"/>
        <n v="1431046372"/>
        <n v="1324169940"/>
        <n v="1315450800"/>
        <n v="1381424452"/>
        <n v="1460918282"/>
        <n v="1335562320"/>
        <n v="1341668006"/>
        <n v="1283312640"/>
        <n v="1430334126"/>
        <n v="1481716800"/>
        <n v="1400297400"/>
        <n v="1312747970"/>
        <n v="1446731817"/>
        <n v="1312960080"/>
        <n v="1391641440"/>
        <n v="1394071339"/>
        <n v="1304920740"/>
        <n v="1321739650"/>
        <n v="1383676790"/>
        <n v="1469220144"/>
        <n v="1434670397"/>
        <n v="1387688400"/>
        <n v="1343238578"/>
        <n v="1342731811"/>
        <n v="1381541465"/>
        <n v="1413547200"/>
        <n v="1391851831"/>
        <n v="1365395580"/>
        <n v="1437633997"/>
        <n v="1372536787"/>
        <n v="1394772031"/>
        <n v="1440157656"/>
        <n v="1410416097"/>
        <n v="1370470430"/>
        <n v="1332748899"/>
        <n v="1448660404"/>
        <n v="1456851914"/>
        <n v="1445540340"/>
        <n v="1402956000"/>
        <n v="1259297940"/>
        <n v="1378866867"/>
        <n v="1467752083"/>
        <n v="1445448381"/>
        <n v="1444576022"/>
        <n v="1385931702"/>
        <n v="1379094980"/>
        <n v="1375260113"/>
        <n v="1475912326"/>
        <n v="1447830958"/>
        <n v="1413569818"/>
        <n v="1458859153"/>
        <n v="1383418996"/>
        <n v="1424380783"/>
        <n v="1391991701"/>
        <n v="1329342361"/>
        <n v="1432195375"/>
        <n v="1425434420"/>
        <n v="1364041163"/>
        <n v="1400091095"/>
        <n v="1382017085"/>
        <n v="1392417800"/>
        <n v="1390669791"/>
        <n v="1431536015"/>
        <n v="1424375279"/>
        <n v="1417007640"/>
        <n v="1334622660"/>
        <n v="1382414340"/>
        <n v="1408213512"/>
        <n v="1368550060"/>
        <n v="1321201327"/>
        <n v="1401595200"/>
        <n v="1370204367"/>
        <n v="1312945341"/>
        <n v="1316883753"/>
        <n v="1463602935"/>
        <n v="1403837574"/>
        <n v="1347057464"/>
        <n v="1348849134"/>
        <n v="1341978665"/>
        <n v="1409960724"/>
        <n v="1389844800"/>
        <n v="1397924379"/>
        <n v="1408831718"/>
        <n v="1410972319"/>
        <n v="1487318029"/>
        <n v="1430877843"/>
        <n v="1401767940"/>
        <n v="1337371334"/>
        <n v="1427921509"/>
        <n v="1416566835"/>
        <n v="1376049615"/>
        <n v="1349885289"/>
        <n v="1460644440"/>
        <n v="1359434672"/>
        <n v="1446766372"/>
        <n v="1368792499"/>
        <n v="1401662239"/>
        <n v="1482678994"/>
        <n v="1483924700"/>
        <n v="1325763180"/>
        <n v="1345677285"/>
        <n v="1453937699"/>
        <n v="1476319830"/>
        <n v="1432142738"/>
        <n v="1404356400"/>
        <n v="1437076305"/>
        <n v="1392070874"/>
        <n v="1419483600"/>
        <n v="1324664249"/>
        <n v="1255381140"/>
        <n v="1273356960"/>
        <n v="1310189851"/>
        <n v="1332073025"/>
        <n v="1421498303"/>
        <n v="1334097387"/>
        <n v="1451010086"/>
        <n v="1376140520"/>
        <n v="1350687657"/>
        <n v="1337955240"/>
        <n v="1435504170"/>
        <n v="1456805639"/>
        <n v="1365228982"/>
        <n v="1479667727"/>
        <n v="1471244400"/>
        <n v="1407595447"/>
        <n v="1451389601"/>
        <n v="1432752080"/>
        <n v="1486046761"/>
        <n v="1441550760"/>
        <n v="1354699421"/>
        <n v="1449766261"/>
        <n v="1477976340"/>
        <n v="1458518325"/>
        <n v="1442805076"/>
        <n v="1464801169"/>
        <n v="1410601041"/>
        <n v="1438966800"/>
        <n v="1487347500"/>
        <n v="1434921600"/>
        <n v="1484110800"/>
        <n v="1435111200"/>
        <n v="1481957940"/>
        <n v="1463098208"/>
        <n v="1463394365"/>
        <n v="1446418800"/>
        <n v="1483707905"/>
        <n v="1438624800"/>
        <n v="1446665191"/>
        <n v="1463166263"/>
        <n v="1467681107"/>
        <n v="1423078606"/>
        <n v="1446080834"/>
        <n v="1462293716"/>
        <n v="1414807962"/>
        <n v="1467647160"/>
        <n v="1447600389"/>
        <n v="1445097715"/>
        <n v="1455122564"/>
        <n v="1446154848"/>
        <n v="1436368622"/>
        <n v="1485838800"/>
        <n v="1438451580"/>
        <n v="1452350896"/>
        <n v="1415988991"/>
        <n v="1413735972"/>
        <n v="1465720143"/>
        <n v="1452112717"/>
        <n v="1480721803"/>
        <n v="1427227905"/>
        <n v="1449989260"/>
        <n v="1418841045"/>
        <n v="1445874513"/>
        <n v="1482052815"/>
        <n v="1424137247"/>
        <n v="1457822275"/>
        <n v="1436554249"/>
        <n v="1468513533"/>
        <n v="1420143194"/>
        <n v="1452942000"/>
        <n v="1451679612"/>
        <n v="1455822569"/>
        <n v="1437969540"/>
        <n v="1446660688"/>
        <n v="1421543520"/>
        <n v="1476873507"/>
        <n v="1434213443"/>
        <n v="1427537952"/>
        <n v="1463753302"/>
        <n v="1441633993"/>
        <n v="1419539223"/>
        <n v="1474580867"/>
        <n v="1438474704"/>
        <n v="1426442400"/>
        <n v="1426800687"/>
        <n v="1426522316"/>
        <n v="1448928000"/>
        <n v="1424032207"/>
        <n v="1429207833"/>
        <n v="1479410886"/>
        <n v="1436366699"/>
        <n v="1454936460"/>
        <n v="1437570130"/>
        <n v="1417584860"/>
        <n v="1428333345"/>
        <n v="1460832206"/>
        <n v="1430703638"/>
        <n v="1478122292"/>
        <n v="1469980800"/>
        <n v="1417737781"/>
        <n v="1425827760"/>
        <n v="1431198562"/>
        <n v="1419626139"/>
        <n v="1434654215"/>
        <n v="1408029623"/>
        <n v="1409187056"/>
        <n v="1440318908"/>
        <n v="1432479600"/>
        <n v="1448225336"/>
        <n v="1434405980"/>
        <n v="1448761744"/>
        <n v="1429732586"/>
        <n v="1453210037"/>
        <n v="1472777146"/>
        <n v="1443675540"/>
        <n v="1466731740"/>
        <n v="1443149759"/>
        <n v="1488013307"/>
        <n v="1431072843"/>
        <n v="1449689203"/>
        <n v="1416933390"/>
        <n v="1408986738"/>
        <n v="1467934937"/>
        <n v="1467398138"/>
        <n v="1432771997"/>
        <n v="1431647041"/>
        <n v="1490560177"/>
        <n v="1439644920"/>
        <n v="1457996400"/>
        <n v="1405269457"/>
        <n v="1463239108"/>
        <n v="1441516200"/>
        <n v="1464460329"/>
        <n v="1448470165"/>
        <n v="1466204400"/>
        <n v="1424989029"/>
        <n v="1428804762"/>
        <n v="1433587620"/>
        <n v="1488063840"/>
        <n v="1490447662"/>
        <n v="1413208795"/>
        <n v="1480028400"/>
        <n v="1439473248"/>
        <n v="1439998674"/>
        <n v="1433085875"/>
        <n v="1414544400"/>
        <n v="1470962274"/>
        <n v="1407788867"/>
        <n v="1458235549"/>
        <n v="1413304708"/>
        <n v="1410904413"/>
        <n v="1418953984"/>
        <n v="1418430311"/>
        <n v="1480613650"/>
        <n v="1440082240"/>
        <n v="1436396313"/>
        <n v="1426197512"/>
        <n v="1460917119"/>
        <n v="1450901872"/>
        <n v="1437933600"/>
        <n v="1440339295"/>
        <n v="1415558879"/>
        <n v="1477236559"/>
        <n v="1421404247"/>
        <n v="1437250456"/>
        <n v="1428940775"/>
        <n v="1484327061"/>
        <n v="1408305498"/>
        <n v="1477731463"/>
        <n v="1431374222"/>
        <n v="1467817258"/>
        <n v="1466323800"/>
        <n v="1421208000"/>
        <n v="1420088340"/>
        <n v="1409602217"/>
        <n v="1407811627"/>
        <n v="1420095540"/>
        <n v="1423333581"/>
        <n v="1467106895"/>
        <n v="1463821338"/>
        <n v="1472920909"/>
        <n v="1410955331"/>
        <n v="1477509604"/>
        <n v="1489512122"/>
        <n v="1477949764"/>
        <n v="1406257200"/>
        <n v="1421095672"/>
        <n v="1438618170"/>
        <n v="1486317653"/>
        <n v="1444876253"/>
        <n v="1481173140"/>
        <n v="1473400800"/>
        <n v="1435711246"/>
        <n v="1482397263"/>
        <n v="1430421827"/>
        <n v="1485964559"/>
        <n v="1414758620"/>
        <n v="1406326502"/>
        <n v="1454502789"/>
        <n v="1411005600"/>
        <n v="1385136000"/>
        <n v="1484065881"/>
        <n v="1406130880"/>
        <n v="1480011987"/>
        <n v="1485905520"/>
        <n v="1487565468"/>
        <n v="1484999278"/>
        <n v="1481740740"/>
        <n v="1483286127"/>
        <n v="1410616600"/>
        <n v="1417741159"/>
        <n v="1408495440"/>
        <n v="1481716868"/>
        <n v="1455466832"/>
        <n v="1465130532"/>
        <n v="1488308082"/>
        <n v="1446693040"/>
        <n v="1417392000"/>
        <n v="1409949002"/>
        <n v="1487397540"/>
        <n v="1456189076"/>
        <n v="1327851291"/>
        <n v="1406900607"/>
        <n v="1333909178"/>
        <n v="1438228740"/>
        <n v="1309447163"/>
        <n v="1450018912"/>
        <n v="1365728487"/>
        <n v="1358198400"/>
        <n v="1313957157"/>
        <n v="1348028861"/>
        <n v="1323280391"/>
        <n v="1327212000"/>
        <n v="1380449461"/>
        <n v="1387533892"/>
        <n v="1431147600"/>
        <n v="1417653540"/>
        <n v="1385009940"/>
        <n v="1392408000"/>
        <n v="1417409940"/>
        <n v="1407758629"/>
        <n v="1434857482"/>
        <n v="1370964806"/>
        <n v="1395435712"/>
        <n v="1334610000"/>
        <n v="1355439503"/>
        <n v="1367588645"/>
        <n v="1348372740"/>
        <n v="1421319240"/>
        <n v="1407701966"/>
        <n v="1485642930"/>
        <n v="1361739872"/>
        <n v="1312470475"/>
        <n v="1476615600"/>
        <n v="1423922991"/>
        <n v="1357408721"/>
        <n v="1369010460"/>
        <n v="1303147459"/>
        <n v="1354756714"/>
        <n v="1286568268"/>
        <n v="1404892539"/>
        <n v="1480188013"/>
        <n v="1391364126"/>
        <n v="1480831200"/>
        <n v="1376563408"/>
        <n v="1441858161"/>
        <n v="1413723684"/>
        <n v="1424112483"/>
        <n v="1432178810"/>
        <n v="1387169890"/>
        <n v="1388102094"/>
        <n v="1361750369"/>
        <n v="1454183202"/>
        <n v="1257047940"/>
        <n v="1431298860"/>
        <n v="1393181018"/>
        <n v="1323998795"/>
        <n v="1444539600"/>
        <n v="1375313577"/>
        <n v="1398876680"/>
        <n v="1287115200"/>
        <n v="1304439025"/>
        <n v="1370649674"/>
        <n v="1345918302"/>
        <n v="1335564000"/>
        <n v="1395023719"/>
        <n v="1362060915"/>
        <n v="1336751220"/>
        <n v="1383318226"/>
        <n v="1341633540"/>
        <n v="1358755140"/>
        <n v="1359680939"/>
        <n v="1384322340"/>
        <n v="1383861483"/>
        <n v="1372827540"/>
        <n v="1315242360"/>
        <n v="1333774740"/>
        <n v="1379279400"/>
        <n v="1335672000"/>
        <n v="1412086187"/>
        <n v="1335542446"/>
        <n v="1410431054"/>
        <n v="1309547120"/>
        <n v="1347854700"/>
        <n v="1306630800"/>
        <n v="1311393540"/>
        <n v="1310857200"/>
        <n v="1315413339"/>
        <n v="1488333600"/>
        <n v="1419224340"/>
        <n v="1390161630"/>
        <n v="1346462462"/>
        <n v="1373475120"/>
        <n v="1362146280"/>
        <n v="1342825365"/>
        <n v="1306865040"/>
        <n v="1414879303"/>
        <n v="1365489000"/>
        <n v="1331441940"/>
        <n v="1344358860"/>
        <n v="1387601040"/>
        <n v="1402290000"/>
        <n v="1430712060"/>
        <n v="1349477050"/>
        <n v="1427062852"/>
        <n v="1271573940"/>
        <n v="1351495284"/>
        <n v="1332719730"/>
        <n v="1329248940"/>
        <n v="1340641440"/>
        <n v="1468437240"/>
        <n v="1363952225"/>
        <n v="1335540694"/>
        <n v="1327133580"/>
        <n v="1397941475"/>
        <n v="1372651140"/>
        <n v="1337396400"/>
        <n v="1381108918"/>
        <n v="1398988662"/>
        <n v="1326835985"/>
        <n v="1348337956"/>
        <n v="1474694787"/>
        <n v="1415653663"/>
        <n v="1381723140"/>
        <n v="1481184000"/>
        <n v="1414817940"/>
        <n v="1473047940"/>
        <n v="1394460000"/>
        <n v="1436555376"/>
        <n v="1429038033"/>
        <n v="1426473264"/>
        <n v="1461560340"/>
        <n v="1469994300"/>
        <n v="1477342800"/>
        <n v="1424116709"/>
        <n v="1482901546"/>
        <n v="1469329217"/>
        <n v="1477422000"/>
        <n v="1448463431"/>
        <n v="1429138740"/>
        <n v="1433376000"/>
        <n v="1385123713"/>
        <n v="1474067404"/>
        <n v="1384179548"/>
        <n v="1329014966"/>
        <n v="1381917540"/>
        <n v="1358361197"/>
        <n v="1425136200"/>
        <n v="1259643540"/>
        <n v="1389055198"/>
        <n v="1365448657"/>
        <n v="1377995523"/>
        <n v="1385735295"/>
        <n v="1299786527"/>
        <n v="1352610040"/>
        <n v="1367676034"/>
        <n v="1442856131"/>
        <n v="1359978927"/>
        <n v="1387479360"/>
        <n v="1293082524"/>
        <n v="1338321305"/>
        <n v="1351582938"/>
        <n v="1326520886"/>
        <n v="1315341550"/>
        <n v="1456957635"/>
        <n v="1336789860"/>
        <n v="1483137311"/>
        <n v="1473972813"/>
        <n v="1338159655"/>
        <n v="1314856800"/>
        <n v="1412534943"/>
        <n v="1385055979"/>
        <n v="1408581930"/>
        <n v="1280635200"/>
        <n v="1427920363"/>
        <n v="1465169610"/>
        <n v="1287975829"/>
        <n v="1440734400"/>
        <n v="1354123908"/>
        <n v="1326651110"/>
        <n v="1306549362"/>
        <n v="1459365802"/>
        <n v="1276024260"/>
        <n v="1409412600"/>
        <n v="1348367100"/>
        <n v="1451786137"/>
        <n v="1295847926"/>
        <n v="1394681590"/>
        <n v="1315715823"/>
        <n v="1280206740"/>
        <n v="1343016000"/>
        <n v="1488546319"/>
        <n v="1390522045"/>
        <n v="1355197047"/>
        <n v="1336188019"/>
        <n v="1345918747"/>
        <n v="1330577940"/>
        <n v="1287723600"/>
        <n v="1405305000"/>
        <n v="1417474761"/>
        <n v="1355930645"/>
        <n v="1384448822"/>
        <n v="1323666376"/>
        <n v="1412167393"/>
        <n v="1416614523"/>
        <n v="1360795069"/>
        <n v="1385590111"/>
        <n v="1278628800"/>
        <n v="1337024695"/>
        <n v="1353196800"/>
        <n v="1333946569"/>
        <n v="1277501520"/>
        <n v="1395007200"/>
        <n v="1363990545"/>
        <n v="1399867409"/>
        <n v="1399183200"/>
        <n v="1454054429"/>
        <n v="1326916800"/>
        <n v="1383509357"/>
        <n v="1346585448"/>
        <n v="1372622280"/>
        <n v="1439251926"/>
        <n v="1486693145"/>
        <n v="1455826460"/>
        <n v="1480438905"/>
        <n v="1460988000"/>
        <n v="1487462340"/>
        <n v="1473444048"/>
        <n v="1467312306"/>
        <n v="1457812364"/>
        <n v="1456016576"/>
        <n v="1453053661"/>
        <n v="1465054872"/>
        <n v="1479483812"/>
        <n v="1422158199"/>
        <n v="1440100839"/>
        <n v="1473750300"/>
        <n v="1430081759"/>
        <n v="1479392133"/>
        <n v="1428641940"/>
        <n v="1421640665"/>
        <n v="1489500155"/>
        <n v="1487617200"/>
        <n v="1455210353"/>
        <n v="1476717319"/>
        <n v="1441119919"/>
        <n v="1477454340"/>
        <n v="1475766932"/>
        <n v="1461301574"/>
        <n v="1408134034"/>
        <n v="1486624607"/>
        <n v="1485147540"/>
        <n v="1433178060"/>
        <n v="1409813940"/>
        <n v="1447032093"/>
        <n v="1458925156"/>
        <n v="1467132185"/>
        <n v="1439515497"/>
        <n v="1456094197"/>
        <n v="1456385101"/>
        <n v="1466449140"/>
        <n v="1417387322"/>
        <n v="1407624222"/>
        <n v="1475431486"/>
        <n v="1471985640"/>
        <n v="1427507208"/>
        <n v="1451602800"/>
        <n v="1452384000"/>
        <n v="1403507050"/>
        <n v="1475310825"/>
        <n v="1475101495"/>
        <n v="1409770164"/>
        <n v="1468349460"/>
        <n v="1462655519"/>
        <n v="1478926800"/>
        <n v="1417388340"/>
        <n v="1417276800"/>
        <n v="1406474820"/>
        <n v="1417145297"/>
        <n v="1447909401"/>
        <n v="1415865720"/>
        <n v="1489537560"/>
        <n v="1485796613"/>
        <n v="1450331940"/>
        <n v="1489680061"/>
        <n v="1455814827"/>
        <n v="1446217183"/>
        <n v="1418368260"/>
        <n v="1481727623"/>
        <n v="1482953115"/>
        <n v="1466346646"/>
        <n v="1473044340"/>
        <n v="1418938395"/>
        <n v="1485254052"/>
        <n v="1451419200"/>
        <n v="1420070615"/>
        <n v="1448489095"/>
        <n v="1459992856"/>
        <n v="1448125935"/>
        <n v="1468496933"/>
        <n v="1423092149"/>
        <n v="1433206020"/>
        <n v="1445054400"/>
        <n v="1431876677"/>
        <n v="1434837861"/>
        <n v="1454248563"/>
        <n v="1426532437"/>
        <n v="1459414016"/>
        <n v="1414025347"/>
        <n v="1488830400"/>
        <n v="1428184740"/>
        <n v="1473680149"/>
        <n v="1450290010"/>
        <n v="1466697625"/>
        <n v="1481564080"/>
        <n v="1470369540"/>
        <n v="1423668220"/>
        <n v="1357545600"/>
        <n v="1431925200"/>
        <n v="1458362023"/>
        <n v="1481615940"/>
        <n v="1472317209"/>
        <n v="1406769992"/>
        <n v="1410516000"/>
        <n v="1432101855"/>
        <n v="1425587220"/>
        <n v="1408827550"/>
        <n v="1451161560"/>
        <n v="1415219915"/>
        <n v="1474766189"/>
        <n v="1455272445"/>
        <n v="1442257677"/>
        <n v="1409098825"/>
        <n v="1465243740"/>
        <n v="1488773332"/>
        <n v="1407708000"/>
        <n v="1457394545"/>
        <n v="1429892177"/>
        <n v="1480888483"/>
        <n v="1427328000"/>
        <n v="1426269456"/>
        <n v="1429134893"/>
        <n v="1462150800"/>
        <n v="1468351341"/>
        <n v="1472604262"/>
        <n v="1373174903"/>
        <n v="1392800922"/>
        <n v="1375657582"/>
        <n v="1387657931"/>
        <n v="1460274864"/>
        <n v="1385447459"/>
        <n v="1349050622"/>
        <n v="1447787093"/>
        <n v="1391630297"/>
        <n v="1318806541"/>
        <n v="1388808545"/>
        <n v="1336340516"/>
        <n v="1410426250"/>
        <n v="1452744011"/>
        <n v="1311309721"/>
        <n v="1463232936"/>
        <n v="1399778333"/>
        <n v="1422483292"/>
        <n v="1344635088"/>
        <n v="1406994583"/>
        <n v="1407534804"/>
        <n v="1457967975"/>
        <n v="1408913291"/>
        <n v="1402852087"/>
        <n v="1398366667"/>
        <n v="1435293175"/>
        <n v="1432873653"/>
        <n v="1460313672"/>
        <n v="1357432638"/>
        <n v="1455232937"/>
        <n v="1318180033"/>
        <n v="1377867220"/>
        <n v="1412393400"/>
        <n v="1393786877"/>
        <n v="1397413095"/>
        <n v="1431547468"/>
        <n v="1455417571"/>
        <n v="1468519920"/>
        <n v="1386568740"/>
        <n v="1466227190"/>
        <n v="1402480221"/>
        <n v="1395627327"/>
        <n v="1333557975"/>
        <n v="1406148024"/>
        <n v="1334326635"/>
        <n v="1479495790"/>
        <n v="1354919022"/>
        <n v="1452228790"/>
        <n v="1421656200"/>
        <n v="1408058820"/>
        <n v="1381306687"/>
        <n v="1459352495"/>
        <n v="1339273208"/>
        <n v="1451053313"/>
        <n v="1396666779"/>
        <n v="1396810864"/>
        <n v="1319835400"/>
        <n v="1457904316"/>
        <n v="1369932825"/>
        <n v="1397910848"/>
        <n v="1430409651"/>
        <n v="1443193130"/>
        <n v="1468482694"/>
        <n v="1416000600"/>
        <n v="1407425717"/>
        <n v="1465107693"/>
        <n v="1416963300"/>
        <n v="1450993668"/>
        <n v="1483238771"/>
        <n v="1406799981"/>
        <n v="1417235580"/>
        <n v="1470527094"/>
        <n v="1450541229"/>
        <n v="1461440421"/>
        <n v="1485035131"/>
        <n v="1420100426"/>
        <n v="1438859121"/>
        <n v="1436460450"/>
        <n v="1424131727"/>
        <n v="1450327126"/>
        <n v="1430281320"/>
        <n v="1412272592"/>
        <n v="1399071173"/>
        <n v="1413760783"/>
        <n v="1480568781"/>
        <n v="1466096566"/>
        <n v="1452293675"/>
        <n v="1441592863"/>
        <n v="1431709312"/>
        <n v="1434647305"/>
        <n v="1441507006"/>
        <n v="1408040408"/>
        <n v="1424742162"/>
        <n v="1417795480"/>
        <n v="1418091128"/>
        <n v="1435679100"/>
        <n v="1427510586"/>
        <n v="1432047989"/>
        <n v="1411662264"/>
        <n v="1407604920"/>
        <n v="1466270582"/>
        <n v="1404623330"/>
        <n v="1435291200"/>
        <n v="1410543495"/>
        <n v="1474507065"/>
        <n v="1424593763"/>
        <n v="1433021171"/>
        <n v="1415909927"/>
        <n v="1408551752"/>
        <n v="1438576057"/>
        <n v="1462738327"/>
        <n v="1436981339"/>
        <n v="1488805200"/>
        <n v="1413388296"/>
        <n v="1408225452"/>
        <n v="1446052627"/>
        <n v="1403983314"/>
        <n v="1425197321"/>
        <n v="1484239320"/>
        <n v="1478059140"/>
        <n v="1486391011"/>
        <n v="1433736000"/>
        <n v="1433198520"/>
        <n v="1431885600"/>
        <n v="1482943740"/>
        <n v="1467242995"/>
        <n v="1409500725"/>
        <n v="1458480560"/>
        <n v="1486814978"/>
        <n v="1460223453"/>
        <n v="1428493379"/>
        <n v="1450602000"/>
        <n v="1450467539"/>
        <n v="1465797540"/>
        <n v="1451530800"/>
        <n v="1436380200"/>
        <n v="1429183656"/>
        <n v="1468593246"/>
        <n v="1435388154"/>
        <n v="1433083527"/>
        <n v="1449205200"/>
        <n v="1434197351"/>
        <n v="1489238940"/>
        <n v="1459418400"/>
        <n v="1458835264"/>
        <n v="1488053905"/>
        <n v="1433106000"/>
        <n v="1465505261"/>
        <n v="1448586000"/>
        <n v="1485886100"/>
        <n v="1433880605"/>
        <n v="1401487756"/>
        <n v="1443826980"/>
        <n v="1468524340"/>
        <n v="1446346800"/>
        <n v="1476961513"/>
        <n v="1440515112"/>
        <n v="1480809600"/>
        <n v="1459483200"/>
        <n v="1478754909"/>
        <n v="1402060302"/>
        <n v="1382478278"/>
        <n v="1398042000"/>
        <n v="1407394800"/>
        <n v="1317231008"/>
        <n v="1334592000"/>
        <n v="1298589630"/>
        <n v="1440723600"/>
        <n v="1381090870"/>
        <n v="1329864374"/>
        <n v="1422903342"/>
        <n v="1387077299"/>
        <n v="1343491200"/>
        <n v="1345790865"/>
        <n v="1312641536"/>
        <n v="1325804767"/>
        <n v="1373665860"/>
        <n v="1414994340"/>
        <n v="1315747080"/>
        <n v="1310158800"/>
        <n v="1366664400"/>
        <n v="1402755834"/>
        <n v="1323136949"/>
        <n v="1367823655"/>
        <n v="1402642740"/>
        <n v="1341683211"/>
        <n v="1410017131"/>
        <n v="1316979167"/>
        <n v="1382658169"/>
        <n v="1409770107"/>
        <n v="1293857940"/>
        <n v="1385932652"/>
        <n v="1329084231"/>
        <n v="1301792590"/>
        <n v="1377960012"/>
        <n v="1402286340"/>
        <n v="1393445620"/>
        <n v="1390983227"/>
        <n v="1392574692"/>
        <n v="1396054800"/>
        <n v="1383062083"/>
        <n v="1291131815"/>
        <n v="1389474145"/>
        <n v="1374674558"/>
        <n v="1379708247"/>
        <n v="1460764800"/>
        <n v="1332704042"/>
        <n v="1384363459"/>
        <n v="1276574400"/>
        <n v="1409506291"/>
        <n v="1346344425"/>
        <n v="1375908587"/>
        <n v="1251777600"/>
        <n v="1346765347"/>
        <n v="1403661600"/>
        <n v="1395624170"/>
        <n v="1299003054"/>
        <n v="1375033836"/>
        <n v="1386565140"/>
        <n v="1362974400"/>
        <n v="1483203540"/>
        <n v="1434808775"/>
        <n v="1424181600"/>
        <n v="1434120856"/>
        <n v="1470801600"/>
        <n v="1483499645"/>
        <n v="1429772340"/>
        <n v="1428390000"/>
        <n v="1444172340"/>
        <n v="1447523371"/>
        <n v="1445252400"/>
        <n v="1438189200"/>
        <n v="1457914373"/>
        <n v="1462125358"/>
        <n v="1461860432"/>
        <n v="1436902359"/>
        <n v="1464807420"/>
        <n v="1437447600"/>
        <n v="1480559011"/>
        <n v="1469962800"/>
        <n v="1489376405"/>
        <n v="1469122200"/>
        <n v="1417690734"/>
        <n v="1455710679"/>
        <n v="1475937812"/>
        <n v="1444943468"/>
        <n v="1471622450"/>
        <n v="1480536919"/>
        <n v="1429375922"/>
        <n v="1457024514"/>
        <n v="1477065860"/>
        <n v="1446771600"/>
        <n v="1456700709"/>
        <n v="1469109600"/>
        <n v="1420938172"/>
        <n v="1405094400"/>
        <n v="1483138800"/>
        <n v="1482515937"/>
        <n v="1432223125"/>
        <n v="1461653700"/>
        <n v="1476371552"/>
        <n v="1483063435"/>
        <n v="1421348428"/>
        <n v="1432916235"/>
        <n v="1476458734"/>
        <n v="1417501145"/>
        <n v="1467432000"/>
        <n v="1471435554"/>
        <n v="1485480408"/>
        <n v="1405478025"/>
        <n v="1457721287"/>
        <n v="1449354502"/>
        <n v="1418849028"/>
        <n v="1488549079"/>
        <n v="1438543033"/>
        <n v="1418056315"/>
        <n v="1408112253"/>
        <n v="1475333917"/>
        <n v="1437161739"/>
        <n v="1471579140"/>
        <n v="1467313039"/>
        <n v="1405366359"/>
        <n v="1372297751"/>
        <n v="1425741525"/>
        <n v="1418904533"/>
        <n v="1450249140"/>
        <n v="1451089134"/>
        <n v="1455299144"/>
        <n v="1441425540"/>
        <n v="1362960000"/>
        <n v="1465672979"/>
        <n v="1354269600"/>
        <n v="1372985760"/>
        <n v="1362117540"/>
        <n v="1309009323"/>
        <n v="1309980790"/>
        <n v="1343943420"/>
        <n v="1403370772"/>
        <n v="1378592731"/>
        <n v="1455523140"/>
        <n v="1420648906"/>
        <n v="1426523752"/>
        <n v="1417049663"/>
        <n v="1447463050"/>
        <n v="1434342894"/>
        <n v="1397225746"/>
        <n v="1381881890"/>
        <n v="1431022342"/>
        <n v="1342115132"/>
        <n v="1483138233"/>
        <n v="1458874388"/>
        <n v="1484444119"/>
        <n v="1480784606"/>
        <n v="1486095060"/>
        <n v="1470075210"/>
        <n v="1433504876"/>
        <n v="1433815200"/>
        <n v="1482988125"/>
        <n v="1367867536"/>
        <n v="1482457678"/>
        <n v="1436117922"/>
        <n v="1461931860"/>
        <n v="1438183889"/>
        <n v="1433305800"/>
        <n v="1476720840"/>
        <n v="1471087957"/>
        <n v="1430154720"/>
        <n v="1440219540"/>
        <n v="1456976586"/>
        <n v="1470068523"/>
        <n v="1488337200"/>
        <n v="1484430481"/>
        <n v="1423871882"/>
        <n v="1477603140"/>
        <n v="1467752334"/>
        <n v="1412640373"/>
        <n v="1465709400"/>
        <n v="1369612474"/>
        <n v="1430439411"/>
        <n v="1374802235"/>
        <n v="1424607285"/>
        <n v="1417195201"/>
        <n v="1449914400"/>
        <n v="1407847978"/>
        <n v="1447451756"/>
        <n v="1420085535"/>
        <n v="1464939520"/>
        <n v="1423185900"/>
        <n v="1417656699"/>
        <n v="1455964170"/>
        <n v="1483423467"/>
        <n v="1439741591"/>
        <n v="1448147619"/>
        <n v="1442315460"/>
        <n v="1456397834"/>
        <n v="1476010619"/>
        <n v="1467129686"/>
        <n v="1423432709"/>
        <n v="1474436704"/>
        <n v="1451637531"/>
        <n v="1479233602"/>
        <n v="1430276959"/>
        <n v="1440408120"/>
        <n v="1474230385"/>
        <n v="1459584417"/>
        <n v="1428629242"/>
        <n v="1419017488"/>
        <n v="1448517816"/>
        <n v="1437417828"/>
        <n v="1481367600"/>
        <n v="1433775600"/>
        <n v="1444589020"/>
        <n v="1456043057"/>
        <n v="1405227540"/>
        <n v="1461765300"/>
        <n v="1425758101"/>
        <n v="1464285463"/>
        <n v="1441995769"/>
        <n v="1464190158"/>
        <n v="1483395209"/>
        <n v="1442091462"/>
        <n v="1434286855"/>
        <n v="1461235478"/>
        <n v="1467999134"/>
        <n v="1432272300"/>
        <n v="1431286105"/>
        <n v="1455941197"/>
        <n v="1416355259"/>
        <n v="1406566363"/>
        <n v="1492270947"/>
        <n v="1461535140"/>
        <n v="1409924340"/>
        <n v="1483459365"/>
        <n v="1447281044"/>
        <n v="1407729600"/>
        <n v="1449077100"/>
        <n v="1417391100"/>
        <n v="1413849600"/>
        <n v="1365609271"/>
        <n v="1365367938"/>
        <n v="1361029958"/>
        <n v="1332385200"/>
        <n v="1452574800"/>
        <n v="1332699285"/>
        <n v="1307838049"/>
        <n v="1360938109"/>
        <n v="1356724263"/>
        <n v="1428620334"/>
        <n v="1381928503"/>
        <n v="1330644639"/>
        <n v="1379093292"/>
        <n v="1419051540"/>
        <n v="1315616422"/>
        <n v="1324609200"/>
        <n v="1368564913"/>
        <n v="1399694340"/>
        <n v="1374858000"/>
        <n v="1383430145"/>
        <n v="1347004260"/>
        <n v="1469162275"/>
        <n v="1342882260"/>
        <n v="1434827173"/>
        <n v="1425009761"/>
        <n v="1470175271"/>
        <n v="1388928660"/>
        <n v="1352994052"/>
        <n v="1380720474"/>
        <n v="1424014680"/>
        <n v="1308431646"/>
        <n v="1371415675"/>
        <n v="1428075480"/>
        <n v="1314471431"/>
        <n v="1410866659"/>
        <n v="1375299780"/>
        <n v="1409787378"/>
        <n v="1470355833"/>
        <n v="1367444557"/>
        <n v="1436364023"/>
        <n v="1458943200"/>
        <n v="1477210801"/>
        <n v="1402389180"/>
        <n v="1458676860"/>
        <n v="1406227904"/>
        <n v="1273911000"/>
        <n v="1403880281"/>
        <n v="1487113140"/>
        <n v="1405761278"/>
        <n v="1447858804"/>
        <n v="1486311939"/>
        <n v="1405523866"/>
        <n v="1443363640"/>
        <n v="1458104697"/>
        <n v="1475762400"/>
        <n v="1417845600"/>
        <n v="1401565252"/>
        <n v="1403301540"/>
        <n v="1418961600"/>
        <n v="1465272091"/>
        <n v="1413575739"/>
        <n v="1419292800"/>
        <n v="1487592090"/>
        <n v="1471539138"/>
        <n v="1453185447"/>
        <n v="1489497886"/>
        <n v="1485907200"/>
        <n v="1426773920"/>
        <n v="1445624695"/>
        <n v="1417402800"/>
        <n v="1455548400"/>
        <n v="1462161540"/>
        <n v="1441383062"/>
        <n v="1464040800"/>
        <n v="1440702910"/>
        <n v="1470506400"/>
        <n v="1421952370"/>
        <n v="1483481019"/>
        <n v="1416964500"/>
        <n v="1420045538"/>
        <n v="1435708500"/>
        <n v="1416662034"/>
        <n v="1427847480"/>
        <n v="1425330960"/>
        <n v="1410930399"/>
        <n v="1487844882"/>
        <n v="1447020620"/>
        <n v="1446524159"/>
        <n v="1463050034"/>
        <n v="1432756039"/>
        <n v="1441176447"/>
        <n v="1438495390"/>
        <n v="1442509200"/>
        <n v="1467603624"/>
        <n v="1411227633"/>
        <n v="1440763920"/>
        <n v="1430270199"/>
        <n v="1415842193"/>
        <n v="1383789603"/>
        <n v="1259715000"/>
        <n v="1394815751"/>
        <n v="1432843500"/>
        <n v="1307554261"/>
        <n v="1469656800"/>
        <n v="1392595200"/>
        <n v="1419384585"/>
        <n v="1369498714"/>
        <n v="1460140282"/>
        <n v="1434738483"/>
        <n v="1456703940"/>
        <n v="1491019140"/>
        <n v="1424211329"/>
        <n v="1404909296"/>
        <n v="1435698368"/>
        <n v="1343161248"/>
        <n v="1283392800"/>
        <n v="1377734091"/>
        <n v="1337562726"/>
        <n v="1450521990"/>
        <n v="1445894400"/>
        <n v="1411681391"/>
        <n v="1401464101"/>
        <n v="1482663600"/>
        <n v="1428197422"/>
        <n v="1418510965"/>
        <n v="1422735120"/>
        <n v="1444433886"/>
        <n v="1443040464"/>
        <n v="1459700741"/>
        <n v="1427503485"/>
        <n v="1425154655"/>
        <n v="1463329260"/>
        <n v="1403122380"/>
        <n v="1418469569"/>
        <n v="1474360197"/>
        <n v="1437926458"/>
        <n v="1460116576"/>
        <n v="1405401060"/>
        <n v="1304561633"/>
        <n v="1318633200"/>
        <n v="1327723459"/>
        <n v="1332011835"/>
        <n v="1312182000"/>
        <n v="1300930838"/>
        <n v="1339701851"/>
        <n v="1388553960"/>
        <n v="1320220800"/>
        <n v="1355609510"/>
        <n v="1370390432"/>
        <n v="1357160384"/>
        <n v="1342921202"/>
        <n v="1407085200"/>
        <n v="1323742396"/>
        <n v="1353621600"/>
        <n v="1383332400"/>
        <n v="1362757335"/>
        <n v="1410755286"/>
        <n v="1361606940"/>
        <n v="1338177540"/>
        <n v="1418803140"/>
        <n v="1377621089"/>
        <n v="1357721335"/>
        <n v="1347382053"/>
        <n v="1385932867"/>
        <n v="1353905940"/>
        <n v="1403026882"/>
        <n v="1392929333"/>
        <n v="1330671540"/>
        <n v="1350074261"/>
        <n v="1316851854"/>
        <n v="1326690000"/>
        <n v="1306994340"/>
        <n v="1468270261"/>
        <n v="1307851200"/>
        <n v="1262302740"/>
        <n v="1362086700"/>
        <n v="1330789165"/>
        <n v="1280800740"/>
        <n v="1418998744"/>
        <n v="1308011727"/>
        <n v="1348516012"/>
        <n v="1353551160"/>
        <n v="1379515740"/>
        <n v="1408039860"/>
        <n v="1339235377"/>
        <n v="1300636482"/>
        <n v="1400862355"/>
        <n v="1381314437"/>
        <n v="1303801140"/>
        <n v="1385297393"/>
        <n v="1303675296"/>
        <n v="1334784160"/>
        <n v="1333648820"/>
        <n v="1355437052"/>
        <n v="1337885168"/>
        <n v="1355840400"/>
        <n v="1387281600"/>
        <n v="1462053540"/>
        <n v="1453064400"/>
        <n v="1325310336"/>
        <n v="1422750707"/>
        <n v="1331870340"/>
        <n v="1298343600"/>
        <n v="1364447073"/>
        <n v="1394521140"/>
        <n v="1322454939"/>
        <n v="1464729276"/>
        <n v="1278302400"/>
        <n v="1470056614"/>
        <n v="1338824730"/>
        <n v="1425675892"/>
        <n v="1471503540"/>
        <n v="1318802580"/>
        <n v="1334980740"/>
        <n v="1460786340"/>
        <n v="1391718671"/>
        <n v="1311298745"/>
        <n v="1405188667"/>
        <n v="1490752800"/>
        <n v="1492142860"/>
        <n v="1491590738"/>
        <n v="1489775641"/>
        <n v="1490331623"/>
        <n v="1493320519"/>
        <n v="1491855300"/>
        <n v="1491738594"/>
        <n v="1489700230"/>
        <n v="1491470442"/>
        <n v="1491181200"/>
        <n v="1490572740"/>
        <n v="1491768000"/>
        <n v="1490589360"/>
        <n v="1491786000"/>
        <n v="1491007211"/>
        <n v="1491781648"/>
        <n v="1490499180"/>
        <n v="1491943445"/>
        <n v="1491019200"/>
        <n v="1421337405"/>
        <n v="1427745150"/>
        <n v="1441003537"/>
        <n v="1424056873"/>
        <n v="1441814400"/>
        <n v="1440314472"/>
        <n v="1459181895"/>
        <n v="1462135706"/>
        <n v="1409513940"/>
        <n v="1453122000"/>
        <n v="1409585434"/>
        <n v="1435701353"/>
        <n v="1412536412"/>
        <n v="1430517761"/>
        <n v="1427772120"/>
        <n v="1481295099"/>
        <n v="1461211200"/>
        <n v="1463201940"/>
        <n v="1410958191"/>
        <n v="1415562471"/>
        <n v="1449831863"/>
        <n v="1459642200"/>
        <n v="1435730400"/>
        <n v="1414707762"/>
        <n v="1408922049"/>
        <n v="1403906664"/>
        <n v="1428231600"/>
        <n v="1445439674"/>
        <n v="1465521306"/>
        <n v="1445738783"/>
        <n v="1434034800"/>
        <n v="1452920400"/>
        <n v="1473802200"/>
        <n v="1431046356"/>
        <n v="1470598345"/>
        <n v="1447018833"/>
        <n v="1437432392"/>
        <n v="1412283542"/>
        <n v="1462391932"/>
        <n v="1437075422"/>
        <n v="1433948671"/>
        <n v="1483822800"/>
        <n v="1472270340"/>
        <n v="1425821477"/>
        <n v="1482372000"/>
        <n v="1479952800"/>
        <n v="1447426800"/>
        <n v="1441234143"/>
        <n v="1488394800"/>
        <n v="1461096304"/>
        <n v="1426787123"/>
        <n v="1476425082"/>
        <n v="1458579568"/>
        <n v="1428091353"/>
        <n v="1444071361"/>
        <n v="1472443269"/>
        <n v="1485631740"/>
        <n v="1468536992"/>
        <n v="1427309629"/>
        <n v="1456416513"/>
        <n v="1442065060"/>
        <n v="1457739245"/>
        <n v="1477255840"/>
        <n v="1407065979"/>
        <n v="1407972712"/>
        <n v="1408999088"/>
        <n v="1407080884"/>
        <n v="1411824444"/>
        <n v="1421177959"/>
        <n v="1413312194"/>
        <n v="1414107040"/>
        <n v="1404666836"/>
        <n v="1421691298"/>
        <n v="1417273140"/>
        <n v="1414193160"/>
        <n v="1414623471"/>
        <n v="1424421253"/>
        <n v="1427485395"/>
        <n v="1472834180"/>
        <n v="1467469510"/>
        <n v="1473950945"/>
        <n v="1456062489"/>
        <n v="1432248478"/>
        <n v="1422674700"/>
        <n v="1413417600"/>
        <n v="1418649177"/>
        <n v="1428158637"/>
        <n v="1414795542"/>
        <n v="1421042403"/>
        <n v="1423152678"/>
        <n v="1422553565"/>
        <n v="1439189940"/>
        <n v="1417127040"/>
        <n v="1423660422"/>
        <n v="1476460800"/>
        <n v="1469356366"/>
        <n v="1481809189"/>
        <n v="1454572233"/>
        <n v="1415740408"/>
        <n v="1476109970"/>
        <n v="1450181400"/>
        <n v="1435442340"/>
        <n v="1423878182"/>
        <n v="1447521404"/>
        <n v="1443808800"/>
        <n v="1412090349"/>
        <n v="1411868313"/>
        <n v="1486830030"/>
        <n v="1425246439"/>
        <n v="1408657826"/>
        <n v="1414123200"/>
        <n v="1467531536"/>
        <n v="1407532812"/>
        <n v="1425108736"/>
        <n v="1435787137"/>
        <n v="1469473200"/>
        <n v="1485759540"/>
        <n v="1428035850"/>
        <n v="1406743396"/>
        <n v="1427850090"/>
        <n v="1330760367"/>
        <n v="1391194860"/>
        <n v="1351095976"/>
        <n v="1389146880"/>
        <n v="1373572903"/>
        <n v="1392675017"/>
        <n v="1299138561"/>
        <n v="1399672800"/>
        <n v="1295647200"/>
        <n v="1393259107"/>
        <n v="1336866863"/>
        <n v="1299243427"/>
        <n v="1362211140"/>
        <n v="1422140895"/>
        <n v="1459439471"/>
        <n v="1361129129"/>
        <n v="1332029335"/>
        <n v="1317438000"/>
        <n v="1475342382"/>
        <n v="1367902740"/>
        <n v="1400561940"/>
        <n v="1425275940"/>
        <n v="1298245954"/>
        <n v="1307761200"/>
        <n v="1466139300"/>
        <n v="1355585777"/>
        <n v="1429594832"/>
        <n v="1312095540"/>
        <n v="1350505059"/>
        <n v="1405033300"/>
        <n v="1406509200"/>
        <n v="1429920000"/>
        <n v="1352860017"/>
        <n v="1369355437"/>
        <n v="1389012940"/>
        <n v="1405715472"/>
        <n v="1410546413"/>
        <n v="1324014521"/>
        <n v="1316716129"/>
        <n v="1391706084"/>
        <n v="1422256341"/>
        <n v="1488958200"/>
        <n v="1402600085"/>
        <n v="1399223500"/>
        <n v="1478425747"/>
        <n v="1488340800"/>
        <n v="1478383912"/>
        <n v="1450166340"/>
        <n v="1483488249"/>
        <n v="1454213820"/>
        <n v="1416512901"/>
        <n v="1435633602"/>
        <n v="1436373900"/>
        <n v="1467155733"/>
        <n v="1470519308"/>
        <n v="1402901405"/>
        <n v="1425170525"/>
        <n v="1402618355"/>
        <n v="1457966129"/>
        <n v="1459341380"/>
        <n v="1425955189"/>
        <n v="1341964080"/>
        <n v="1333921508"/>
        <n v="1354017600"/>
        <n v="1344636000"/>
        <n v="1415832338"/>
        <n v="1449178200"/>
        <n v="1275368340"/>
        <n v="1363024946"/>
        <n v="1355597528"/>
        <n v="1279778400"/>
        <n v="1307459881"/>
        <n v="1302926340"/>
        <n v="1329082983"/>
        <n v="1445363722"/>
        <n v="1334250165"/>
        <n v="1393966800"/>
        <n v="1454349600"/>
        <n v="1427319366"/>
        <n v="1349517540"/>
        <n v="1432299600"/>
        <n v="1425495447"/>
        <n v="1485541791"/>
        <n v="1451752021"/>
        <n v="1410127994"/>
        <n v="1466697983"/>
        <n v="1400853925"/>
        <n v="1483048900"/>
        <n v="1414059479"/>
        <n v="1446331500"/>
        <n v="1407545334"/>
        <n v="1433395560"/>
        <n v="1412770578"/>
        <n v="1414814340"/>
        <n v="1409620222"/>
        <n v="1478542375"/>
        <n v="1486708133"/>
        <n v="1407869851"/>
        <n v="1432069249"/>
        <n v="1445468400"/>
        <n v="1342243143"/>
        <n v="1386828507"/>
        <n v="1317099540"/>
        <n v="1389814380"/>
        <n v="1381449600"/>
        <n v="1288657560"/>
        <n v="1331182740"/>
        <n v="1367940794"/>
        <n v="1309825866"/>
        <n v="1373203482"/>
        <n v="1337657400"/>
        <n v="1327433173"/>
        <n v="1411787307"/>
        <n v="1324789200"/>
        <n v="1403326740"/>
        <n v="1323151140"/>
        <n v="1339732740"/>
        <n v="1372741200"/>
        <n v="1362955108"/>
        <n v="1308110340"/>
        <n v="1400137131"/>
        <n v="1309809140"/>
        <n v="1470896916"/>
        <n v="1398952890"/>
        <n v="1436680958"/>
        <n v="1397961361"/>
        <n v="1258955940"/>
        <n v="1465232520"/>
        <n v="1404986951"/>
        <n v="1303446073"/>
        <n v="1478516737"/>
        <n v="1381934015"/>
        <n v="1330657200"/>
        <n v="1457758800"/>
        <n v="1337799600"/>
        <n v="1429391405"/>
        <n v="1351304513"/>
        <n v="1364078561"/>
        <n v="1412121600"/>
        <n v="1419151341"/>
        <n v="1349495940"/>
        <n v="1400006636"/>
        <n v="1410862734"/>
        <n v="1461306772"/>
        <n v="1326330000"/>
        <n v="1408021098"/>
        <n v="1398959729"/>
        <n v="1480777515"/>
        <n v="1470423668"/>
        <n v="1366429101"/>
        <n v="1384488000"/>
        <n v="1353201444"/>
        <n v="1470466800"/>
        <n v="1376899269"/>
        <n v="1362938851"/>
        <n v="1373751325"/>
        <n v="1450511940"/>
        <n v="1339484400"/>
        <n v="1447909140"/>
        <n v="1459684862"/>
        <n v="1404926665"/>
        <n v="1480863887"/>
        <n v="1472799600"/>
        <n v="1417377481"/>
        <n v="1470178800"/>
        <n v="1457947483"/>
        <n v="1425223276"/>
        <n v="1440094742"/>
        <n v="1481473208"/>
        <n v="1455338532"/>
        <n v="1435958786"/>
        <n v="1424229991"/>
        <n v="1450706837"/>
        <n v="1481072942"/>
        <n v="1437082736"/>
        <n v="1405021211"/>
        <n v="1409091612"/>
        <n v="1406861438"/>
        <n v="1415882108"/>
        <n v="1452120613"/>
        <n v="1434139200"/>
        <n v="1485191143"/>
        <n v="1278111600"/>
        <n v="1405002663"/>
        <n v="1381895940"/>
        <n v="1417611645"/>
        <n v="1282622400"/>
        <n v="1316442622"/>
        <n v="1479890743"/>
        <n v="1471564491"/>
        <n v="1452553200"/>
        <n v="1423165441"/>
        <n v="1468019014"/>
        <n v="1364184539"/>
        <n v="1315602163"/>
        <n v="1362863299"/>
        <n v="1332561600"/>
        <n v="1439455609"/>
        <n v="1474563621"/>
        <n v="1400108640"/>
        <n v="1411522897"/>
        <n v="1465652372"/>
        <n v="1434017153"/>
        <n v="1344826800"/>
        <n v="1433996746"/>
        <n v="1398052740"/>
        <n v="1427740319"/>
        <n v="1268690100"/>
        <n v="1409099481"/>
        <n v="1354233296"/>
        <n v="1420765200"/>
        <n v="1481778000"/>
        <n v="1398477518"/>
        <n v="1430981880"/>
        <n v="1450486800"/>
        <n v="1399668319"/>
        <n v="1388383353"/>
        <n v="1372701600"/>
        <n v="1480568340"/>
        <n v="1384557303"/>
        <n v="1478785027"/>
        <n v="1453481974"/>
        <n v="1481432340"/>
        <n v="1434212714"/>
        <n v="1341799647"/>
        <n v="1369282044"/>
        <n v="1429228800"/>
        <n v="1369323491"/>
        <n v="1386025140"/>
        <n v="1433036578"/>
        <n v="1388017937"/>
        <n v="1455933653"/>
        <n v="1448466551"/>
        <n v="1399033810"/>
        <n v="1417579200"/>
        <n v="1366222542"/>
        <n v="1456487532"/>
        <n v="1425326400"/>
        <n v="1454277540"/>
        <n v="1406129150"/>
        <n v="1483208454"/>
        <n v="1458807098"/>
        <n v="1463333701"/>
        <n v="1370001600"/>
        <n v="1387958429"/>
        <n v="1408818683"/>
        <n v="1432499376"/>
        <n v="1476994315"/>
        <n v="1451776791"/>
        <n v="1467128723"/>
        <n v="1475390484"/>
        <n v="1462629432"/>
        <n v="1431100918"/>
        <n v="1462564182"/>
        <n v="1374769288"/>
        <n v="1406149689"/>
        <n v="1433538000"/>
        <n v="1482085857"/>
        <n v="1435258800"/>
        <n v="1447286300"/>
        <n v="1337144340"/>
        <n v="1322106796"/>
        <n v="1338830395"/>
        <n v="1399186740"/>
        <n v="1342382587"/>
        <n v="1323838740"/>
        <n v="1315457658"/>
        <n v="1284177540"/>
        <n v="1375408194"/>
        <n v="1361696955"/>
        <n v="1299009600"/>
        <n v="1318006732"/>
        <n v="1356211832"/>
        <n v="1330916400"/>
        <n v="1317576973"/>
        <n v="1351223940"/>
        <n v="1322751735"/>
        <n v="1331174635"/>
        <n v="1435808400"/>
        <n v="1341028740"/>
        <n v="1329104114"/>
        <n v="1304628648"/>
        <n v="1352488027"/>
        <n v="1369958400"/>
        <n v="1416542400"/>
        <n v="1359176974"/>
        <n v="1415815393"/>
        <n v="1347249300"/>
        <n v="1436115617"/>
        <n v="1401253140"/>
        <n v="1313370000"/>
        <n v="1366064193"/>
        <n v="1411505176"/>
        <n v="1291870740"/>
        <n v="1298167001"/>
        <n v="1349203203"/>
        <n v="1445921940"/>
        <n v="1311538136"/>
        <n v="1345086445"/>
        <n v="1388617736"/>
        <n v="1484156948"/>
        <n v="1483773169"/>
        <n v="1268636340"/>
        <n v="1291093200"/>
        <n v="1438734833"/>
        <n v="1418080887"/>
        <n v="1426158463"/>
        <n v="1411324369"/>
        <n v="1457570100"/>
        <n v="1408154663"/>
        <n v="1436677091"/>
        <n v="1391427692"/>
        <n v="1303628340"/>
        <n v="1367097391"/>
        <n v="1349392033"/>
        <n v="1382184786"/>
        <n v="1417804229"/>
        <n v="1383959939"/>
        <n v="1478196008"/>
        <n v="1357934424"/>
        <n v="1415947159"/>
        <n v="1451494210"/>
        <n v="1279738800"/>
        <n v="1379164040"/>
        <n v="1385534514"/>
        <n v="1455207510"/>
        <n v="1416125148"/>
        <n v="1427992582"/>
        <n v="1280534400"/>
        <n v="1468392599"/>
        <n v="1467231614"/>
        <n v="1394909909"/>
        <n v="1420876740"/>
        <n v="1390921827"/>
        <n v="1459443385"/>
        <n v="1379363406"/>
        <n v="1482479940"/>
        <n v="1360009774"/>
        <n v="1310837574"/>
        <n v="1337447105"/>
        <n v="1443040059"/>
        <n v="1406226191"/>
        <n v="1433735400"/>
        <n v="1466827140"/>
        <n v="1460127635"/>
        <n v="1417813618"/>
        <n v="1347672937"/>
        <n v="1486702800"/>
        <n v="1488473351"/>
        <n v="1440266422"/>
        <n v="1434949200"/>
        <n v="1429365320"/>
        <n v="1378785540"/>
        <n v="1462453307"/>
        <n v="1469059986"/>
        <n v="1430579509"/>
        <n v="1465192867"/>
        <n v="1484752597"/>
        <n v="1428725192"/>
        <n v="1447434268"/>
        <n v="1487635653"/>
        <n v="1412285825"/>
        <n v="1486616400"/>
        <n v="1453737600"/>
        <n v="1364286239"/>
        <n v="1473213600"/>
        <n v="1428033540"/>
        <n v="1477414800"/>
        <n v="1461276000"/>
        <n v="1458716340"/>
        <n v="1487102427"/>
        <n v="1481842800"/>
        <n v="1479704340"/>
        <n v="1459012290"/>
        <n v="1439317900"/>
        <n v="1480662000"/>
        <n v="1425132059"/>
        <n v="1447507200"/>
        <n v="1444903198"/>
        <n v="1436151600"/>
        <n v="1358367565"/>
        <n v="1351801368"/>
        <n v="1443127082"/>
        <n v="1362814119"/>
        <n v="1338579789"/>
        <n v="1334556624"/>
        <n v="1384580373"/>
        <n v="1333771200"/>
        <n v="1397516400"/>
        <n v="1334424960"/>
        <n v="1397113140"/>
        <n v="1383526800"/>
        <n v="1431719379"/>
        <n v="1391713248"/>
        <n v="1331621940"/>
        <n v="1437674545"/>
        <n v="1446451200"/>
        <n v="1346198400"/>
        <n v="1440004512"/>
        <n v="1374888436"/>
        <n v="1461369600"/>
        <n v="1327776847"/>
        <n v="1435418568"/>
        <n v="1477767600"/>
        <n v="1411326015"/>
        <n v="1455253140"/>
        <n v="1384374155"/>
        <n v="1439707236"/>
        <n v="1378180800"/>
        <n v="1398460127"/>
        <n v="1372136400"/>
        <n v="1405738800"/>
        <n v="1450051200"/>
        <n v="1483645647"/>
        <n v="1427585511"/>
        <n v="1454338123"/>
        <n v="1415779140"/>
        <n v="1489157716"/>
        <n v="1385870520"/>
        <n v="1461354544"/>
        <n v="1488484300"/>
        <n v="1385521320"/>
        <n v="1489374000"/>
        <n v="1476649800"/>
        <n v="1393005600"/>
        <n v="1441393210"/>
        <n v="1438185565"/>
        <n v="1481749278"/>
        <n v="1364917965"/>
        <n v="1480727273"/>
        <n v="1408177077"/>
        <n v="1470469938"/>
        <n v="1447862947"/>
        <n v="1485271968"/>
        <n v="1462661451"/>
        <n v="1479811846"/>
        <n v="1466377200"/>
        <n v="1434045687"/>
        <n v="1481224736"/>
        <n v="1395876250"/>
        <n v="1487093020"/>
        <n v="1416268800"/>
        <n v="1422734313"/>
        <n v="1463972400"/>
        <n v="1479846507"/>
        <n v="1461722400"/>
        <n v="1419123600"/>
        <n v="1489283915"/>
        <n v="1488862800"/>
        <n v="1484085540"/>
        <n v="1481328004"/>
        <n v="1449506836"/>
        <n v="1489320642"/>
        <n v="1393156857"/>
        <n v="1419259679"/>
        <n v="1388936289"/>
        <n v="1330359423"/>
        <n v="1451861940"/>
        <n v="1423022400"/>
        <n v="1442501991"/>
        <n v="1311576600"/>
        <n v="1452744686"/>
        <n v="1336528804"/>
        <n v="1299902400"/>
        <n v="1340944043"/>
        <n v="1378439940"/>
        <n v="1403539260"/>
        <n v="1340733600"/>
        <n v="1386372120"/>
        <n v="1259686800"/>
        <n v="1335153600"/>
        <n v="1334767476"/>
        <n v="1348545540"/>
        <n v="1358702480"/>
        <n v="1359240856"/>
        <n v="1330018426"/>
        <n v="1331697540"/>
        <n v="1395861033"/>
        <n v="1296953209"/>
        <n v="1340904416"/>
        <n v="1371785496"/>
        <n v="1388473200"/>
        <n v="1323747596"/>
        <n v="1407520800"/>
        <n v="1331352129"/>
        <n v="1336245328"/>
        <n v="1409274000"/>
        <n v="1362872537"/>
        <n v="1363889015"/>
        <n v="1399421189"/>
        <n v="1397862000"/>
        <n v="1336086026"/>
        <n v="1339074857"/>
        <n v="1336238743"/>
        <n v="1260383040"/>
        <n v="1266210000"/>
        <n v="1253937540"/>
        <n v="1387072685"/>
        <n v="1396463800"/>
        <n v="1491282901"/>
        <n v="1491769769"/>
        <n v="1490033247"/>
        <n v="1490559285"/>
        <n v="1490830331"/>
        <n v="1493571600"/>
        <n v="1409090440"/>
        <n v="1434307537"/>
        <n v="1405609146"/>
        <n v="1451001600"/>
        <n v="1408320490"/>
        <n v="1423235071"/>
        <n v="1401385800"/>
        <n v="1415208840"/>
        <n v="1402494243"/>
        <n v="1394316695"/>
        <n v="1403796143"/>
        <n v="1404077484"/>
        <n v="1482134340"/>
        <n v="1477841138"/>
        <n v="1436729504"/>
        <n v="1412571600"/>
        <n v="1452282420"/>
        <n v="1466789269"/>
        <n v="1427845140"/>
        <n v="1476731431"/>
        <n v="1472135676"/>
        <n v="1456006938"/>
        <n v="1439318228"/>
        <n v="1483474370"/>
        <n v="1430360739"/>
        <n v="1433603552"/>
        <n v="1429632822"/>
        <n v="1420910460"/>
        <n v="1430604136"/>
        <n v="1433530104"/>
        <n v="1445093578"/>
        <n v="1422664740"/>
        <n v="1438616124"/>
        <n v="1454864280"/>
        <n v="1462053600"/>
        <n v="1418315470"/>
        <n v="1451348200"/>
        <n v="1445898356"/>
        <n v="1453071600"/>
        <n v="1445431533"/>
        <n v="1461622616"/>
        <n v="1429028365"/>
        <n v="1455132611"/>
        <n v="1418877141"/>
        <n v="1435257596"/>
        <n v="1429839571"/>
        <n v="1440863624"/>
        <n v="1423772060"/>
        <n v="1473451437"/>
        <n v="1449785566"/>
        <n v="1480110783"/>
        <n v="1440548330"/>
        <n v="1444004616"/>
        <n v="1443726142"/>
        <n v="1428704848"/>
        <n v="1438662603"/>
        <n v="1424568107"/>
        <n v="1415932643"/>
        <n v="1438793432"/>
        <n v="1420920424"/>
        <n v="1469199740"/>
        <n v="1421350140"/>
        <n v="1437861540"/>
        <n v="1420352264"/>
        <n v="1427825044"/>
        <n v="1446087223"/>
        <n v="1439048017"/>
        <n v="1424940093"/>
        <n v="1484038620"/>
        <n v="1444940558"/>
        <n v="1420233256"/>
        <n v="1435874384"/>
        <n v="1418934506"/>
        <n v="1460615164"/>
        <n v="1457207096"/>
        <n v="1431533931"/>
        <n v="1459368658"/>
        <n v="1451782607"/>
        <n v="1472911375"/>
        <n v="1421635190"/>
        <n v="1428732000"/>
        <n v="1415247757"/>
        <n v="1439931675"/>
        <n v="1441619275"/>
        <n v="1440524082"/>
        <n v="1480185673"/>
        <n v="1401579000"/>
        <n v="1440215940"/>
        <n v="1468615346"/>
        <n v="1426345200"/>
        <n v="1407705187"/>
        <n v="1427225644"/>
        <n v="1424281389"/>
        <n v="1415583695"/>
        <n v="1424536196"/>
        <n v="1426091036"/>
        <n v="1420044890"/>
        <n v="1414445108"/>
        <n v="1464386640"/>
        <n v="1439006692"/>
        <n v="1458715133"/>
        <n v="1426182551"/>
        <n v="1486313040"/>
        <n v="1455246504"/>
        <n v="1467080613"/>
        <n v="1425791697"/>
        <n v="1456608943"/>
        <n v="1438662474"/>
        <n v="1444027186"/>
        <n v="1454078770"/>
        <n v="1426615200"/>
        <n v="1449529062"/>
        <n v="1445197129"/>
        <n v="1455399313"/>
        <n v="1437627540"/>
        <n v="1426777228"/>
        <n v="1408114822"/>
        <n v="1464199591"/>
        <n v="1443242021"/>
        <n v="1480174071"/>
        <n v="1478923200"/>
        <n v="1472621760"/>
        <n v="1417321515"/>
        <n v="1414465860"/>
        <n v="1488750490"/>
        <n v="1451430000"/>
        <n v="1486053409"/>
        <n v="1489207808"/>
        <n v="1461177950"/>
        <n v="1488063839"/>
        <n v="1458826056"/>
        <n v="1465498800"/>
        <n v="1458742685"/>
        <n v="1483417020"/>
        <n v="1342672096"/>
        <n v="1366138800"/>
        <n v="1443641340"/>
        <n v="1348420548"/>
        <n v="1368066453"/>
        <n v="1336669200"/>
        <n v="1351400400"/>
        <n v="1297160329"/>
        <n v="1337824055"/>
        <n v="1327535392"/>
        <n v="1283562180"/>
        <n v="1352573869"/>
        <n v="1286756176"/>
        <n v="1278799200"/>
        <n v="1415004770"/>
        <n v="1344789345"/>
        <n v="1358117313"/>
        <n v="1343440800"/>
        <n v="1444516084"/>
        <n v="1335799808"/>
        <n v="1312224383"/>
        <n v="1335891603"/>
        <n v="1316124003"/>
        <n v="1318463879"/>
        <n v="1335113976"/>
        <n v="1338083997"/>
        <n v="1321459908"/>
        <n v="1368117239"/>
        <n v="1340429276"/>
        <n v="1295142660"/>
        <n v="1339840740"/>
        <n v="1367208140"/>
        <n v="1337786944"/>
        <n v="1339022575"/>
        <n v="1364597692"/>
        <n v="1312578338"/>
        <n v="1422400387"/>
        <n v="1356976800"/>
        <n v="1340476375"/>
        <n v="1443379104"/>
        <n v="1411328918"/>
        <n v="1465333560"/>
        <n v="1416014534"/>
        <n v="1426292416"/>
        <n v="1443906000"/>
        <n v="1431308704"/>
        <n v="1408056634"/>
        <n v="1429554349"/>
        <n v="1431647772"/>
        <n v="1454323413"/>
        <n v="1418504561"/>
        <n v="1488067789"/>
        <n v="1408526477"/>
        <n v="1424635753"/>
        <n v="1417279252"/>
        <n v="1426788930"/>
        <n v="1415899228"/>
        <n v="1405741404"/>
        <n v="1476559260"/>
        <n v="1444778021"/>
        <n v="1461336720"/>
        <n v="1416270292"/>
        <n v="1419136200"/>
        <n v="1340914571"/>
        <n v="1418014740"/>
        <n v="1382068740"/>
        <n v="1440068400"/>
        <n v="1332636975"/>
        <n v="1429505400"/>
        <n v="1439611140"/>
        <n v="1345148566"/>
        <n v="1362160868"/>
        <n v="1262325600"/>
        <n v="1417463945"/>
        <n v="1375151566"/>
        <n v="1312212855"/>
        <n v="1361681940"/>
        <n v="1422913152"/>
        <n v="1319904721"/>
        <n v="1380192418"/>
        <n v="1380599940"/>
        <n v="1293937200"/>
        <n v="1341750569"/>
        <n v="1424997000"/>
        <n v="1380949200"/>
        <n v="1333560803"/>
        <n v="1475209620"/>
        <n v="1370019600"/>
        <n v="1444276740"/>
        <n v="1332362880"/>
        <n v="1488741981"/>
        <n v="1348202807"/>
        <n v="1433131140"/>
        <n v="1338219793"/>
        <n v="1356392857"/>
        <n v="1400176386"/>
        <n v="1430488740"/>
        <n v="1321385820"/>
        <n v="1425682174"/>
        <n v="1444740089"/>
        <n v="1476189339"/>
        <n v="1438226451"/>
        <n v="1406854699"/>
        <n v="1462827000"/>
        <n v="1408663948"/>
        <n v="1429823138"/>
        <n v="1472745594"/>
        <n v="1442457112"/>
        <n v="1486590035"/>
        <n v="1463645521"/>
        <n v="1428893517"/>
        <n v="1408803149"/>
        <n v="1463600945"/>
        <n v="1421030194"/>
        <n v="1428707647"/>
        <n v="1407181297"/>
        <n v="1444410000"/>
        <n v="1410810903"/>
        <n v="1431745200"/>
        <n v="1447689898"/>
        <n v="1477784634"/>
        <n v="1426526880"/>
        <n v="1434341369"/>
        <n v="1404601632"/>
        <n v="1451030136"/>
        <n v="1451491953"/>
        <n v="1427807640"/>
        <n v="1458733927"/>
        <n v="1453817297"/>
        <n v="1457901924"/>
        <n v="1412536421"/>
        <n v="1429993026"/>
        <n v="1407453228"/>
        <n v="1487915500"/>
        <n v="1407427009"/>
        <n v="1466323917"/>
        <n v="1443039001"/>
        <n v="1407089147"/>
        <n v="1458938200"/>
        <n v="1347508740"/>
        <n v="1415827200"/>
        <n v="1387835654"/>
        <n v="1335662023"/>
        <n v="1466168390"/>
        <n v="1398791182"/>
        <n v="1439344800"/>
        <n v="1489536000"/>
        <n v="1342330951"/>
        <n v="1471849140"/>
        <n v="1483397940"/>
        <n v="1420773970"/>
        <n v="1348256294"/>
        <n v="1398834000"/>
        <n v="1462017600"/>
        <n v="1440546729"/>
        <n v="1413838751"/>
        <n v="1449000061"/>
        <n v="1445598000"/>
        <n v="1444525200"/>
        <n v="1432230988"/>
        <n v="1483120216"/>
        <n v="1480658966"/>
        <n v="1347530822"/>
        <n v="1478723208"/>
        <n v="1433343869"/>
        <n v="1448571261"/>
        <n v="1417389067"/>
        <n v="1431608122"/>
        <n v="1467280800"/>
        <n v="1440907427"/>
        <n v="1464485339"/>
        <n v="1393542000"/>
        <n v="1475163921"/>
        <n v="1425937761"/>
        <n v="1476579600"/>
        <n v="1476277875"/>
        <n v="1421358895"/>
        <n v="1424378748"/>
        <n v="1433735474"/>
        <n v="1410811740"/>
        <n v="1468565820"/>
        <n v="1489172435"/>
        <n v="1415481203"/>
        <n v="1441783869"/>
        <n v="1439533019"/>
        <n v="1457543360"/>
        <n v="1454370941"/>
        <n v="1482332343"/>
        <n v="1450380009"/>
        <n v="1418183325"/>
        <n v="1402632000"/>
        <n v="1429622726"/>
        <n v="1455048000"/>
        <n v="1489345200"/>
        <n v="1470187800"/>
        <n v="1469913194"/>
        <n v="1429321210"/>
        <n v="1448388418"/>
        <n v="1382742010"/>
        <n v="1440179713"/>
        <n v="1441378800"/>
        <n v="1449644340"/>
        <n v="1430774974"/>
        <n v="1443214800"/>
        <n v="1455142416"/>
        <n v="1447079520"/>
        <n v="1452387096"/>
        <n v="1406593780"/>
        <n v="1419017880"/>
        <n v="1451282400"/>
        <n v="1414622700"/>
        <n v="1467694740"/>
        <n v="1415655289"/>
        <n v="1463929174"/>
        <n v="1404348143"/>
        <n v="1443121765"/>
        <n v="1425081694"/>
        <n v="1459915491"/>
        <n v="1405027750"/>
        <n v="1416635940"/>
        <n v="1425233240"/>
        <n v="1407621425"/>
        <n v="1430149330"/>
        <n v="1412119423"/>
        <n v="1435591318"/>
        <n v="1424746800"/>
        <n v="1469919890"/>
        <n v="1433298676"/>
        <n v="1431278557"/>
        <n v="1427266860"/>
        <n v="1407899966"/>
        <n v="1411701739"/>
        <n v="1428981718"/>
        <n v="1419538560"/>
        <n v="1438552800"/>
        <n v="1403904808"/>
        <n v="1407533463"/>
        <n v="1411073972"/>
        <n v="1491586534"/>
        <n v="1491416077"/>
        <n v="1490196830"/>
        <n v="1491421314"/>
        <n v="1490389158"/>
        <n v="1413442740"/>
        <n v="1369637940"/>
        <n v="1469119526"/>
        <n v="1475553540"/>
        <n v="1407549600"/>
        <n v="1403301660"/>
        <n v="1373738400"/>
        <n v="1450971684"/>
        <n v="1476486000"/>
        <n v="1456047228"/>
        <n v="1444291193"/>
        <n v="1417906649"/>
        <n v="1462316400"/>
        <n v="1460936694"/>
        <n v="1478866253"/>
        <n v="1378494000"/>
        <n v="1485722053"/>
        <n v="1420060088"/>
        <n v="1439625059"/>
        <n v="1488390735"/>
        <n v="1461333311"/>
        <n v="1438964063"/>
        <n v="1451485434"/>
        <n v="1430459197"/>
        <n v="1366635575"/>
        <n v="1413604800"/>
        <n v="1369699200"/>
        <n v="1428643974"/>
        <n v="1476395940"/>
        <n v="1363204800"/>
        <n v="1398268773"/>
        <n v="1389812400"/>
        <n v="1478402804"/>
        <n v="1399324717"/>
        <n v="1426117552"/>
        <n v="1413770820"/>
        <n v="1337102187"/>
        <n v="1476863607"/>
        <n v="1330478998"/>
        <n v="1342309368"/>
        <n v="1409337911"/>
        <n v="1339816200"/>
        <n v="1472835802"/>
        <n v="1428171037"/>
        <n v="1341086400"/>
        <n v="1403039842"/>
        <n v="1324232504"/>
        <n v="1346017023"/>
        <n v="1410448551"/>
        <n v="1428519527"/>
        <n v="1389476201"/>
        <n v="1470498332"/>
        <n v="1476095783"/>
        <n v="1468658866"/>
        <n v="1371726258"/>
        <n v="1357176693"/>
        <n v="1332114795"/>
        <n v="1369403684"/>
        <n v="1338404400"/>
        <n v="1351432428"/>
        <n v="1313078518"/>
        <n v="1439766050"/>
        <n v="1333028723"/>
        <n v="1401997790"/>
        <n v="1395158130"/>
        <n v="1359738000"/>
        <n v="1381006294"/>
        <n v="1461530721"/>
        <n v="1362711728"/>
        <n v="1323994754"/>
        <n v="1434092876"/>
        <n v="1437149004"/>
        <n v="1409009306"/>
        <n v="1448204621"/>
        <n v="1489142688"/>
        <n v="1423724400"/>
        <n v="1424149140"/>
        <n v="1429793446"/>
        <n v="1414608843"/>
        <n v="1470430800"/>
        <n v="1404913180"/>
        <n v="1405658752"/>
        <n v="1469811043"/>
        <n v="1426132800"/>
        <n v="1423693903"/>
        <n v="1473393600"/>
        <n v="1439357559"/>
        <n v="1437473005"/>
        <n v="1457031600"/>
        <n v="1402095600"/>
        <n v="1404564028"/>
        <n v="1404858840"/>
        <n v="1438358400"/>
        <n v="1466179200"/>
        <n v="1420377366"/>
        <n v="1412938800"/>
        <n v="1438875107"/>
        <n v="1437004800"/>
        <n v="1411987990"/>
        <n v="1440245273"/>
        <n v="1438772400"/>
        <n v="1435611438"/>
        <n v="1440274735"/>
        <n v="1459348740"/>
        <n v="1401595140"/>
        <n v="1424692503"/>
        <n v="1428292800"/>
        <n v="1481737761"/>
        <n v="1431164115"/>
        <n v="1470595109"/>
        <n v="1438531200"/>
        <n v="1425136462"/>
        <n v="1443018086"/>
        <n v="1434285409"/>
        <n v="1456444800"/>
        <n v="1411510135"/>
        <n v="1427469892"/>
        <n v="1427842740"/>
        <n v="1434159780"/>
        <n v="1449255686"/>
        <n v="1436511600"/>
        <n v="1464971400"/>
        <n v="1443826800"/>
        <n v="1464863118"/>
        <n v="1399867140"/>
        <n v="1437076070"/>
        <n v="1416780000"/>
        <n v="1444528800"/>
        <n v="1422658930"/>
        <n v="1449273600"/>
        <n v="1487393940"/>
        <n v="1449701284"/>
        <n v="1407967200"/>
        <n v="1408942740"/>
        <n v="1426698000"/>
        <n v="1450032297"/>
        <n v="1403348400"/>
        <n v="1465790400"/>
        <n v="1483535180"/>
        <n v="1433723033"/>
        <n v="1432917394"/>
        <n v="1464031265"/>
        <n v="1432913659"/>
        <n v="1461406600"/>
        <n v="1409962211"/>
        <n v="1454109420"/>
        <n v="1403312703"/>
        <n v="1410669297"/>
        <n v="1431018719"/>
        <n v="1454110440"/>
        <n v="1439069640"/>
        <n v="1487613600"/>
        <n v="1417778880"/>
        <n v="1444984904"/>
        <n v="1466363576"/>
        <n v="1443103848"/>
        <n v="1403636229"/>
        <n v="1410279123"/>
        <n v="1437139080"/>
        <n v="1420512259"/>
        <n v="1476482400"/>
        <n v="1467604800"/>
        <n v="1475697054"/>
        <n v="1468937681"/>
        <n v="1400301165"/>
        <n v="1419183813"/>
        <n v="1434768438"/>
        <n v="1422473831"/>
        <n v="1484684186"/>
        <n v="1462417493"/>
        <n v="1437069079"/>
        <n v="1480525200"/>
        <n v="1435934795"/>
        <n v="1453310661"/>
        <n v="1440090300"/>
        <n v="1417620036"/>
        <n v="1462112318"/>
        <n v="1454734740"/>
        <n v="1417800435"/>
        <n v="1426294201"/>
        <n v="1442635140"/>
        <n v="1420971324"/>
        <n v="1413608340"/>
        <n v="1409344985"/>
        <n v="1407553200"/>
        <n v="1460751128"/>
        <n v="1409000400"/>
        <n v="1420768800"/>
        <n v="1428100815"/>
        <n v="1403470800"/>
        <n v="1481522400"/>
        <n v="1444577345"/>
        <n v="1446307053"/>
        <n v="1469325158"/>
        <n v="1407562632"/>
        <n v="1423345339"/>
        <n v="1440412396"/>
        <n v="1441771218"/>
        <n v="1415534400"/>
        <n v="1473211313"/>
        <n v="1438390800"/>
        <n v="1463259837"/>
        <n v="1465407219"/>
        <n v="1416944760"/>
        <n v="1434139887"/>
        <n v="1435429626"/>
        <n v="1452827374"/>
        <n v="1410041339"/>
        <n v="1426365994"/>
        <n v="1458117190"/>
        <n v="1400498789"/>
        <n v="1442381847"/>
        <n v="1446131207"/>
        <n v="1407250329"/>
        <n v="1427306470"/>
        <n v="1411679804"/>
        <n v="1431982727"/>
        <n v="1422068400"/>
        <n v="1431143940"/>
        <n v="1410444068"/>
        <n v="1424715779"/>
        <n v="1405400400"/>
        <n v="1457135846"/>
        <n v="1401024758"/>
        <n v="1431007264"/>
        <n v="1410761280"/>
        <n v="1424516400"/>
        <n v="1465081053"/>
        <n v="1402845364"/>
        <n v="1472490000"/>
        <n v="1413176340"/>
        <n v="1405249113"/>
        <n v="1422636814"/>
        <n v="1409187600"/>
        <n v="1421606018"/>
        <n v="1425250955"/>
        <n v="1450297080"/>
        <n v="1428894380"/>
        <n v="1433714198"/>
        <n v="1432437660"/>
        <n v="1471265092"/>
        <n v="1480007460"/>
        <n v="1433259293"/>
        <n v="1447965917"/>
        <n v="1453538752"/>
        <n v="1412536573"/>
        <n v="1476676800"/>
        <n v="1444330821"/>
        <n v="1489669203"/>
        <n v="1434476849"/>
        <n v="1462402850"/>
        <n v="1427498172"/>
        <n v="1462729317"/>
        <n v="1465258325"/>
        <n v="1410459023"/>
        <n v="1427342400"/>
        <n v="1425193140"/>
        <n v="1435835824"/>
        <n v="1407360720"/>
        <n v="1436290233"/>
        <n v="1442425412"/>
        <n v="1425872692"/>
        <n v="1471406340"/>
        <n v="1430693460"/>
        <n v="1405699451"/>
        <n v="1409500078"/>
        <n v="1480899600"/>
        <n v="1451620800"/>
        <n v="1411695300"/>
        <n v="1417057200"/>
        <n v="1457870400"/>
        <n v="1427076840"/>
        <n v="1413784740"/>
        <n v="1420524000"/>
        <n v="1440381600"/>
        <n v="1443014756"/>
        <n v="1455208143"/>
        <n v="1415722236"/>
        <n v="1472020881"/>
        <n v="1477886400"/>
        <n v="1462100406"/>
        <n v="1476316800"/>
        <n v="1466412081"/>
        <n v="1450673940"/>
        <n v="1452174420"/>
        <n v="1485547530"/>
        <n v="1476037510"/>
        <n v="1455998867"/>
        <n v="1412335772"/>
        <n v="1484841471"/>
        <n v="1432677240"/>
        <n v="1488171540"/>
        <n v="1402892700"/>
        <n v="1485885600"/>
        <n v="1468445382"/>
        <n v="1356552252"/>
        <n v="1456811940"/>
        <n v="1416089324"/>
        <n v="1412611905"/>
        <n v="1418580591"/>
        <n v="1429938683"/>
        <n v="1453352719"/>
        <n v="1417012840"/>
        <n v="1424548719"/>
        <n v="1450911540"/>
        <n v="1423587130"/>
        <n v="1434917049"/>
        <n v="1415163600"/>
        <n v="1402459200"/>
        <n v="1405688952"/>
        <n v="1408566243"/>
        <n v="1437429600"/>
        <n v="1401159600"/>
        <n v="1439583533"/>
        <n v="1479794340"/>
        <n v="1472338409"/>
        <n v="1434039186"/>
        <n v="1349567475"/>
        <n v="1401465600"/>
        <n v="1488538892"/>
        <n v="1426866851"/>
        <n v="1471242025"/>
        <n v="1416285300"/>
        <n v="1442426171"/>
        <n v="1476479447"/>
        <n v="1441933459"/>
        <n v="1471487925"/>
        <n v="1477972740"/>
        <n v="1367674009"/>
        <n v="1376654340"/>
        <n v="1285995540"/>
        <n v="1457071397"/>
        <n v="1388303940"/>
        <n v="1435359600"/>
        <n v="1453323048"/>
        <n v="1444149047"/>
        <n v="1429152600"/>
        <n v="1454433998"/>
        <n v="1408679055"/>
        <n v="1410324720"/>
        <n v="1461762960"/>
        <n v="1420060920"/>
        <n v="1434241255"/>
        <n v="1462420960"/>
        <n v="1486547945"/>
        <n v="1432828740"/>
        <n v="1412222340"/>
        <n v="1425258240"/>
        <n v="1420844390"/>
        <n v="1412003784"/>
        <n v="1459694211"/>
        <n v="1463734740"/>
        <n v="1407536846"/>
        <n v="1443422134"/>
        <n v="1407955748"/>
        <n v="1443636000"/>
        <n v="1477174138"/>
        <n v="1448175540"/>
        <n v="1406683172"/>
        <n v="1468128537"/>
        <n v="1441837879"/>
        <n v="1445013352"/>
        <n v="1418587234"/>
        <n v="1481132169"/>
        <n v="1429595940"/>
        <n v="1477791960"/>
        <n v="1434309540"/>
        <n v="1457617359"/>
        <n v="1471573640"/>
        <n v="1444405123"/>
        <n v="1488495478"/>
        <n v="1424920795"/>
        <n v="1427040435"/>
        <n v="1419644444"/>
        <n v="1442722891"/>
        <n v="1447628946"/>
        <n v="1409547600"/>
        <n v="1430851680"/>
        <n v="1443561159"/>
        <n v="1439827559"/>
        <n v="1482294990"/>
        <n v="1420724460"/>
        <n v="1468029540"/>
        <n v="1430505545"/>
        <n v="1471214743"/>
        <n v="1444946400"/>
        <n v="1442775956"/>
        <n v="1470011780"/>
        <n v="1432151326"/>
        <n v="1475848800"/>
        <n v="1454890620"/>
        <n v="1455251591"/>
        <n v="1413816975"/>
        <n v="1437033360"/>
        <n v="1471939818"/>
        <n v="1434080706"/>
        <n v="1422928800"/>
        <n v="1413694800"/>
        <n v="1442440800"/>
        <n v="1431372751"/>
        <n v="1430234394"/>
        <n v="1409194810"/>
        <n v="1487465119"/>
        <n v="1412432220"/>
        <n v="1477968934"/>
        <n v="1429291982"/>
        <n v="1411312250"/>
        <n v="1465123427"/>
        <n v="1427890925"/>
        <n v="1464354720"/>
        <n v="1467473723"/>
        <n v="1427414732"/>
        <n v="1462484196"/>
        <n v="1411748335"/>
        <n v="1478733732"/>
        <n v="1468108198"/>
        <n v="1422902601"/>
        <n v="1452142672"/>
        <n v="1459121162"/>
        <n v="1425242029"/>
        <n v="1489690141"/>
        <n v="1492542819"/>
        <n v="1492145940"/>
        <n v="1491656045"/>
        <n v="1492759460"/>
        <n v="1490358834"/>
        <n v="1490631419"/>
        <n v="1491277121"/>
        <n v="1491001140"/>
        <n v="1493838720"/>
        <n v="1491233407"/>
        <n v="1490416380"/>
        <n v="1491581703"/>
        <n v="1492372800"/>
        <n v="1489922339"/>
        <n v="1491726956"/>
        <n v="1489903200"/>
        <n v="1490659134"/>
        <n v="1492356166"/>
        <n v="1415319355"/>
        <n v="1412136000"/>
        <n v="1354845600"/>
        <n v="1295928000"/>
        <n v="1410379774"/>
        <n v="1383425367"/>
        <n v="1304225940"/>
        <n v="1333310458"/>
        <n v="1356004725"/>
        <n v="1338591144"/>
        <n v="1405746000"/>
        <n v="1374523752"/>
        <n v="1326927600"/>
        <n v="1407905940"/>
        <n v="1413377522"/>
        <n v="1404698400"/>
        <n v="1402855525"/>
        <n v="1402341615"/>
        <n v="1416988740"/>
        <n v="1406952781"/>
        <n v="1402696800"/>
        <n v="1386910740"/>
        <n v="1404273600"/>
        <n v="1462545358"/>
        <n v="1329240668"/>
        <n v="1411765492"/>
        <n v="1408999508"/>
        <n v="1297977427"/>
        <n v="1376838000"/>
        <n v="1403366409"/>
        <n v="1405521075"/>
        <n v="1367859071"/>
        <n v="1403258049"/>
        <n v="1402848000"/>
        <n v="1328029200"/>
        <n v="1377284669"/>
        <n v="1404258631"/>
        <n v="1405553241"/>
        <n v="1410901200"/>
        <n v="1407167973"/>
        <n v="1433930302"/>
        <n v="1432455532"/>
        <n v="1481258275"/>
        <n v="1471370869"/>
        <n v="1425160800"/>
        <n v="1424474056"/>
        <n v="1437960598"/>
        <n v="1423750542"/>
        <n v="1438437600"/>
        <n v="1423050618"/>
        <n v="1424081477"/>
        <n v="1410037200"/>
        <n v="1461994440"/>
        <n v="1409509477"/>
        <n v="1450072740"/>
        <n v="1443224622"/>
        <n v="1437149640"/>
        <n v="1430470772"/>
        <n v="1442644651"/>
        <n v="1429767607"/>
        <n v="1406557877"/>
        <n v="1403305200"/>
        <n v="1338523140"/>
        <n v="1408068000"/>
        <n v="1407524751"/>
        <n v="1437934759"/>
        <n v="1452038100"/>
        <n v="1441857540"/>
        <n v="1436625000"/>
        <n v="1478264784"/>
        <n v="1419984000"/>
        <n v="1427063747"/>
        <n v="1489352400"/>
        <n v="1436114603"/>
        <n v="1445722140"/>
        <n v="1440100976"/>
        <n v="1484024400"/>
        <n v="1464987600"/>
        <n v="1446213612"/>
        <n v="1484687436"/>
        <n v="1450328340"/>
        <n v="1416470398"/>
        <n v="1460846347"/>
        <n v="1462334340"/>
        <n v="1488482355"/>
        <n v="1485991860"/>
        <n v="1467361251"/>
        <n v="1482962433"/>
        <n v="1443499140"/>
        <n v="1435752898"/>
        <n v="1445817540"/>
        <n v="1487286000"/>
        <n v="1413269940"/>
        <n v="1411150092"/>
        <n v="1444348800"/>
        <n v="1480613982"/>
        <n v="1434074400"/>
        <n v="1442030340"/>
        <n v="1436696712"/>
        <n v="1428178757"/>
        <n v="1434822914"/>
        <n v="1415213324"/>
        <n v="1434907966"/>
        <n v="1473247240"/>
        <n v="1473306300"/>
        <n v="1427331809"/>
        <n v="1412706375"/>
        <n v="1433995140"/>
        <n v="1487769952"/>
        <n v="1420751861"/>
        <n v="1475294340"/>
        <n v="1448903318"/>
        <n v="1437067476"/>
        <n v="1419220800"/>
        <n v="1446238800"/>
        <n v="1422482400"/>
        <n v="1449162000"/>
        <n v="1434142800"/>
        <n v="1437156660"/>
        <n v="1472074928"/>
        <n v="1434452400"/>
        <n v="1436705265"/>
        <n v="1414927775"/>
        <n v="1446814809"/>
        <n v="1473879600"/>
        <n v="1458075600"/>
        <n v="1423456200"/>
        <n v="1459483140"/>
        <n v="1416331406"/>
        <n v="1433017303"/>
        <n v="1459474059"/>
        <n v="1433134800"/>
        <n v="1441153705"/>
        <n v="1461904788"/>
        <n v="1455138000"/>
        <n v="1454047140"/>
        <n v="1488258000"/>
        <n v="1471291782"/>
        <n v="1448733628"/>
        <n v="1466463600"/>
        <n v="1487580602"/>
        <n v="1489234891"/>
        <n v="1442462340"/>
        <n v="1449257348"/>
        <n v="1488622352"/>
        <n v="1434459554"/>
        <n v="1474886229"/>
        <n v="1448229600"/>
        <n v="1438037940"/>
        <n v="1442102400"/>
        <n v="1444860063"/>
        <n v="1430329862"/>
        <n v="1470034740"/>
        <n v="1481099176"/>
        <n v="1427553484"/>
        <n v="1482418752"/>
        <n v="1438374748"/>
        <n v="1465527600"/>
        <n v="1463275339"/>
        <n v="1460581365"/>
        <n v="1476632178"/>
        <n v="1444169825"/>
        <n v="1445065210"/>
        <n v="1478901600"/>
        <n v="1453856400"/>
        <n v="1431115500"/>
        <n v="1462519041"/>
        <n v="1407506040"/>
        <n v="1465347424"/>
        <n v="1460341800"/>
        <n v="1422712986"/>
        <n v="1466557557"/>
        <n v="1413431940"/>
        <n v="1466567700"/>
        <n v="1474793208"/>
        <n v="1465135190"/>
        <n v="1428256277"/>
        <n v="1425830905"/>
        <n v="1462697966"/>
        <n v="1404522000"/>
        <n v="1406502000"/>
        <n v="1427919468"/>
        <n v="1444149886"/>
        <n v="1405802330"/>
        <n v="1434384880"/>
        <n v="1438259422"/>
        <n v="1407106800"/>
        <n v="1459845246"/>
        <n v="1412974800"/>
        <n v="1487944080"/>
        <n v="1469721518"/>
        <n v="1481066554"/>
        <n v="1465750800"/>
        <n v="1427864340"/>
        <n v="1460553480"/>
        <n v="1409374093"/>
        <n v="1429317420"/>
        <n v="1424910910"/>
        <n v="1462741200"/>
        <n v="1461988740"/>
        <n v="1465837200"/>
        <n v="1448838000"/>
        <n v="1406113200"/>
        <n v="1467414000"/>
        <n v="1462230000"/>
        <n v="1446091260"/>
        <n v="1462879020"/>
        <n v="1468611272"/>
        <n v="1406887310"/>
        <n v="1416385679"/>
        <n v="1487985734"/>
        <n v="1481731140"/>
        <n v="1409587140"/>
        <n v="1425704100"/>
        <n v="1408464000"/>
        <n v="1449973592"/>
        <n v="1431481037"/>
        <n v="1438467894"/>
        <n v="1420088400"/>
        <n v="1484441980"/>
        <n v="1481961600"/>
        <n v="1449089965"/>
        <n v="1437235200"/>
        <n v="1446053616"/>
        <n v="1400423973"/>
        <n v="1429976994"/>
        <n v="1426870560"/>
        <n v="1409490480"/>
        <n v="1440630000"/>
        <n v="1417305178"/>
        <n v="1426044383"/>
        <n v="1470092340"/>
        <n v="1466707620"/>
        <n v="1448074800"/>
        <n v="1418244552"/>
        <n v="1417620506"/>
        <n v="1418581088"/>
        <n v="1434625441"/>
        <n v="1464960682"/>
        <n v="1405017345"/>
        <n v="1407536880"/>
        <n v="1462565855"/>
        <n v="1415234760"/>
        <n v="1406470645"/>
        <n v="1433009400"/>
        <n v="1455832800"/>
        <n v="1416589200"/>
        <n v="1424556325"/>
        <n v="1409266414"/>
        <n v="1438968146"/>
        <n v="1447295460"/>
        <n v="1435230324"/>
        <n v="1434542702"/>
        <n v="1456876740"/>
        <n v="1405511376"/>
        <n v="1404641289"/>
        <n v="1405727304"/>
        <n v="1469998680"/>
        <n v="1465196400"/>
        <n v="1444264372"/>
        <n v="1411858862"/>
        <n v="1425099540"/>
        <n v="1480579140"/>
        <n v="1460935800"/>
        <n v="1429813800"/>
        <n v="1414284180"/>
        <n v="1400875307"/>
        <n v="1459978200"/>
        <n v="1455408000"/>
        <n v="1425495563"/>
        <n v="1429912341"/>
        <n v="1423119540"/>
        <n v="1412434136"/>
        <n v="1411264800"/>
        <n v="1404314952"/>
        <n v="1425142800"/>
        <n v="1478046661"/>
        <n v="1406760101"/>
        <n v="1408383153"/>
        <n v="1454709600"/>
        <n v="1402974000"/>
        <n v="1404983269"/>
        <n v="1470538800"/>
        <n v="1408638480"/>
        <n v="1440003820"/>
        <n v="1430600400"/>
        <n v="1453179540"/>
        <n v="1405095300"/>
        <n v="1447445820"/>
        <n v="1433016672"/>
        <n v="1410266146"/>
        <n v="1465394340"/>
        <n v="1445604236"/>
        <n v="1423138800"/>
        <n v="1458332412"/>
        <n v="1418784689"/>
        <n v="1468036800"/>
        <n v="1427990071"/>
        <n v="1429636927"/>
        <n v="1406087940"/>
        <n v="1471130956"/>
        <n v="1406825159"/>
        <n v="1476381627"/>
        <n v="1406876340"/>
        <n v="1423720740"/>
        <n v="1422937620"/>
        <n v="1463743860"/>
        <n v="1408106352"/>
        <n v="1477710000"/>
        <n v="1436551200"/>
        <n v="1476158340"/>
        <n v="1471921637"/>
        <n v="1439136000"/>
        <n v="1461108450"/>
        <n v="1426864032"/>
        <n v="1474426800"/>
        <n v="1461857045"/>
        <n v="1468618680"/>
        <n v="1409515200"/>
        <n v="1415253540"/>
        <n v="1426883220"/>
        <n v="1469016131"/>
        <n v="1414972800"/>
        <n v="1414378800"/>
        <n v="1431831600"/>
        <n v="1426539600"/>
        <n v="1403382680"/>
        <n v="1436562000"/>
        <n v="1420178188"/>
        <n v="1404671466"/>
        <n v="1404403381"/>
        <n v="1466014499"/>
        <n v="1454431080"/>
        <n v="1433314740"/>
        <n v="1435185252"/>
        <n v="1429286400"/>
        <n v="1400965200"/>
        <n v="1460574924"/>
        <n v="1431928784"/>
        <n v="1445818397"/>
        <n v="1408252260"/>
        <n v="1480140000"/>
        <n v="1414862280"/>
        <n v="1473625166"/>
        <n v="1464904800"/>
        <n v="1464471840"/>
        <n v="1435733940"/>
        <n v="1457326740"/>
        <n v="1441995595"/>
        <n v="1458100740"/>
        <n v="1469359728"/>
        <n v="1447959491"/>
        <n v="1399953600"/>
        <n v="1408815440"/>
        <n v="1464732537"/>
        <n v="1462914000"/>
        <n v="1416545700"/>
        <n v="1404312846"/>
        <n v="1415385000"/>
        <n v="1429789992"/>
        <n v="1401857940"/>
        <n v="1422853140"/>
        <n v="1433097171"/>
        <n v="1410145200"/>
        <n v="1404471600"/>
        <n v="1412259660"/>
        <n v="1425478950"/>
        <n v="1441547220"/>
        <n v="1411980020"/>
        <n v="1442311560"/>
        <n v="1474844400"/>
        <n v="1410580800"/>
        <n v="1461823140"/>
        <n v="1436587140"/>
        <n v="1484740918"/>
        <n v="1436749200"/>
        <n v="1460318400"/>
        <n v="1467301334"/>
        <n v="1411012740"/>
        <n v="1447269367"/>
        <n v="1443711623"/>
        <n v="1450612740"/>
        <n v="1416211140"/>
        <n v="1471428340"/>
        <n v="1473358122"/>
        <n v="1466899491"/>
        <n v="1441042275"/>
        <n v="1410099822"/>
        <n v="1435255659"/>
        <n v="1425758257"/>
        <n v="1428780159"/>
        <n v="1427860740"/>
        <n v="1463198340"/>
        <n v="1457139600"/>
        <n v="1441358873"/>
        <n v="1462224398"/>
        <n v="1400796420"/>
        <n v="1403964324"/>
        <n v="1439337600"/>
        <n v="1423674000"/>
        <n v="1479382594"/>
        <n v="1408289724"/>
        <n v="1399271911"/>
        <n v="1435352400"/>
        <n v="1438333080"/>
        <n v="1432694700"/>
        <n v="1438799760"/>
        <n v="1457906400"/>
        <n v="1470078000"/>
        <n v="1444060800"/>
        <n v="1420048208"/>
        <n v="1422015083"/>
        <n v="1433964444"/>
        <n v="1410975994"/>
        <n v="1420734696"/>
        <n v="1420009200"/>
        <n v="1414701413"/>
        <n v="1434894082"/>
        <n v="1415440846"/>
        <n v="1415921848"/>
        <n v="1470887940"/>
        <n v="1480947054"/>
        <n v="1430029680"/>
        <n v="1462037777"/>
        <n v="1459444656"/>
        <n v="1425185940"/>
        <n v="1406719110"/>
        <n v="1459822682"/>
        <n v="1460970805"/>
        <n v="1436772944"/>
        <n v="1419181890"/>
        <n v="1474649070"/>
        <n v="1467054000"/>
        <n v="1430348400"/>
        <n v="1432654347"/>
        <n v="1413792034"/>
        <n v="1422075540"/>
        <n v="1423630740"/>
        <n v="1420489560"/>
        <n v="1472952982"/>
        <n v="1426229940"/>
        <n v="1409072982"/>
        <n v="1456984740"/>
        <n v="1409720340"/>
        <n v="1440892800"/>
        <n v="1476390164"/>
        <n v="1421452682"/>
        <n v="1463520479"/>
        <n v="1446759880"/>
        <n v="1461913140"/>
        <n v="1455390126"/>
        <n v="1471185057"/>
        <n v="1450137600"/>
        <n v="1466172000"/>
        <n v="1459378085"/>
        <n v="1439806936"/>
        <n v="1428483201"/>
        <n v="1402334811"/>
        <n v="1403964574"/>
        <n v="1434675616"/>
        <n v="1449756896"/>
        <n v="1426801664"/>
        <n v="1488240000"/>
        <n v="1433343850"/>
        <n v="1479592800"/>
        <n v="1425528000"/>
        <n v="1475269200"/>
        <n v="1411874580"/>
        <n v="1406358000"/>
        <n v="1471977290"/>
        <n v="1435851577"/>
        <n v="1408204857"/>
        <n v="1463803140"/>
        <n v="1450040396"/>
        <n v="1462467600"/>
        <n v="1417295990"/>
        <n v="1411444740"/>
        <n v="1416781749"/>
        <n v="1479517200"/>
        <n v="1484366340"/>
        <n v="1461186676"/>
        <n v="1442248829"/>
        <n v="1420130935"/>
        <n v="1429456132"/>
        <n v="1475853060"/>
        <n v="1431283530"/>
        <n v="1412485200"/>
        <n v="1448902800"/>
        <n v="1447734439"/>
        <n v="1457413140"/>
        <n v="1479773838"/>
        <n v="1434497400"/>
        <n v="1475258327"/>
        <n v="1412492445"/>
        <n v="1402938394"/>
        <n v="1454412584"/>
        <n v="1407686340"/>
        <n v="1472097540"/>
        <n v="1438764207"/>
        <n v="1459702800"/>
        <n v="1437202740"/>
        <n v="1485989940"/>
        <n v="1464817320"/>
        <n v="1404273540"/>
        <n v="1426775940"/>
        <n v="1419368925"/>
        <n v="1460260800"/>
        <n v="1427775414"/>
        <n v="1482321030"/>
        <n v="1466056689"/>
        <n v="1446062040"/>
        <n v="1406185200"/>
        <n v="1437261419"/>
        <n v="1437676380"/>
        <n v="1434039137"/>
        <n v="1433113200"/>
        <n v="1405915140"/>
        <n v="1411771384"/>
        <n v="1415191920"/>
        <n v="1472936229"/>
        <n v="1463353200"/>
        <n v="1410550484"/>
        <n v="1404359940"/>
        <n v="1433076298"/>
        <n v="1404190740"/>
        <n v="1475664834"/>
        <n v="1452872290"/>
        <n v="1402901940"/>
        <n v="1476931696"/>
        <n v="1441167586"/>
        <n v="1400533200"/>
        <n v="1440820740"/>
        <n v="1403846055"/>
        <n v="1407524004"/>
        <n v="1434925500"/>
        <n v="1417101683"/>
        <n v="1425272340"/>
        <n v="1411084800"/>
        <n v="1448922600"/>
        <n v="1465178400"/>
        <n v="1421009610"/>
        <n v="1423838916"/>
        <n v="1462878648"/>
        <n v="1456946487"/>
        <n v="1413383216"/>
        <n v="1412092800"/>
        <n v="1433422793"/>
        <n v="1468191540"/>
        <n v="1471071540"/>
        <n v="1464712394"/>
        <n v="1403546400"/>
        <n v="1410558949"/>
        <n v="1469165160"/>
        <n v="1404444286"/>
        <n v="1403715546"/>
        <n v="1428068988"/>
        <n v="1433055540"/>
        <n v="1465062166"/>
        <n v="1432612740"/>
        <n v="1427806320"/>
        <n v="1453411109"/>
        <n v="1431204449"/>
        <n v="1425057075"/>
        <n v="1434994266"/>
        <n v="1435881006"/>
        <n v="1415230084"/>
        <n v="1455231540"/>
        <n v="1417374262"/>
        <n v="1462402800"/>
        <n v="1455831000"/>
        <n v="1461963600"/>
        <n v="1476939300"/>
        <n v="1439957176"/>
        <n v="1427082912"/>
        <n v="1439828159"/>
        <n v="1420860180"/>
        <n v="1422100800"/>
        <n v="1429396200"/>
        <n v="1432589896"/>
        <n v="1432831089"/>
        <n v="1427133600"/>
        <n v="1447311540"/>
        <n v="1405461600"/>
        <n v="1468752468"/>
        <n v="1407808438"/>
        <n v="1450389950"/>
        <n v="1409980144"/>
        <n v="1404406964"/>
        <n v="1404532740"/>
        <n v="1407689102"/>
        <n v="1475918439"/>
        <n v="1436137140"/>
        <n v="1455602340"/>
        <n v="1461902340"/>
        <n v="1423555140"/>
        <n v="1459641073"/>
        <n v="1476651600"/>
        <n v="1433289600"/>
        <n v="1406350740"/>
        <n v="1460753307"/>
        <n v="1402515198"/>
        <n v="1417465515"/>
        <n v="1400475600"/>
        <n v="1440556553"/>
        <n v="1399293386"/>
        <n v="1439247600"/>
        <n v="1438543889"/>
        <n v="1427907626"/>
        <n v="1464482160"/>
        <n v="1406745482"/>
        <n v="1404360045"/>
        <n v="1402594090"/>
        <n v="1460730079"/>
        <n v="1434234010"/>
        <n v="1463529600"/>
        <n v="1480399200"/>
        <n v="1479175680"/>
        <n v="1428606055"/>
        <n v="1428552000"/>
        <n v="1406854800"/>
        <n v="1411790400"/>
        <n v="1423942780"/>
        <n v="1459010340"/>
        <n v="1436817960"/>
        <n v="1410210685"/>
        <n v="1469401200"/>
        <n v="1458057600"/>
        <n v="1468193532"/>
        <n v="1470132180"/>
        <n v="1464310475"/>
        <n v="1450887480"/>
        <n v="1434395418"/>
        <n v="1479834023"/>
        <n v="1404664592"/>
        <n v="1436957022"/>
        <n v="1418769129"/>
        <n v="1433685354"/>
        <n v="1440801000"/>
        <n v="1484354556"/>
        <n v="1429564165"/>
        <n v="1407691248"/>
        <n v="1457734843"/>
        <n v="1420952340"/>
        <n v="1420215216"/>
        <n v="1445482906"/>
        <n v="1457133568"/>
        <n v="1469948400"/>
        <n v="1411852640"/>
        <n v="1404022381"/>
        <n v="1428097739"/>
        <n v="1429955619"/>
        <n v="1406761200"/>
        <n v="1426965758"/>
        <n v="1464692400"/>
        <n v="1465940580"/>
        <n v="1440111600"/>
        <n v="1405614823"/>
        <n v="1445659140"/>
        <n v="1426187582"/>
        <n v="1437166920"/>
        <n v="1436110717"/>
        <n v="1451881207"/>
        <n v="1453244340"/>
        <n v="1437364740"/>
        <n v="1470058860"/>
        <n v="1434505214"/>
        <n v="1430993394"/>
        <n v="1427414400"/>
        <n v="1420033187"/>
        <n v="1472676371"/>
        <n v="1464371211"/>
        <n v="1415222545"/>
        <n v="1455936335"/>
        <n v="1417460940"/>
        <n v="1434624067"/>
        <n v="1461278208"/>
        <n v="1470197340"/>
        <n v="1435947758"/>
        <n v="1432314209"/>
        <n v="1438226724"/>
        <n v="1459180229"/>
        <n v="1405882287"/>
        <n v="1399809052"/>
        <n v="1401587064"/>
        <n v="1401778740"/>
        <n v="1443711774"/>
        <n v="1412405940"/>
        <n v="1437283391"/>
        <n v="1445196989"/>
        <n v="1434047084"/>
        <n v="1420081143"/>
        <n v="1437129179"/>
        <n v="1427427276"/>
        <n v="1409602178"/>
        <n v="1431206058"/>
        <n v="1427408271"/>
        <n v="1425833403"/>
        <n v="1406913120"/>
        <n v="1432328400"/>
        <n v="1403730000"/>
        <n v="1407858710"/>
        <n v="1415828820"/>
        <n v="1473699540"/>
        <n v="1446739905"/>
        <n v="1447799054"/>
        <n v="1409376600"/>
        <n v="1458703740"/>
        <n v="1466278339"/>
        <n v="1410191405"/>
        <n v="1426302660"/>
        <n v="1404360478"/>
        <n v="1490809450"/>
        <n v="1439522996"/>
        <n v="1444322535"/>
        <n v="1422061200"/>
        <n v="1472896800"/>
        <n v="1454425128"/>
        <n v="1481213752"/>
        <n v="1435636740"/>
        <n v="1422218396"/>
        <n v="1487550399"/>
        <n v="1454281380"/>
        <n v="1409668069"/>
        <n v="1427479192"/>
        <n v="1462834191"/>
        <n v="1418275702"/>
        <n v="1430517600"/>
        <n v="1488114358"/>
        <n v="1420413960"/>
        <n v="1439662344"/>
        <n v="1427086740"/>
        <n v="1408863600"/>
        <n v="1404194400"/>
        <n v="1481000340"/>
        <n v="1425103218"/>
        <n v="1402979778"/>
        <n v="1420750683"/>
        <n v="1439827200"/>
        <n v="1407868561"/>
        <n v="1433988791"/>
        <n v="1450554599"/>
        <n v="1479125642"/>
        <n v="1439581080"/>
        <n v="1429074240"/>
        <n v="1434063600"/>
        <n v="1435325100"/>
        <n v="1414354080"/>
        <n v="1406603696"/>
        <n v="1410424642"/>
        <n v="1441649397"/>
        <n v="1417033777"/>
        <n v="1429936500"/>
        <n v="1448863449"/>
        <n v="1431298740"/>
        <n v="1464824309"/>
        <n v="1464952752"/>
        <n v="1410439161"/>
        <n v="1407168000"/>
        <n v="1453075200"/>
        <n v="1479032260"/>
        <n v="1414346400"/>
        <n v="1425337200"/>
        <n v="1428622271"/>
        <n v="1403823722"/>
        <n v="1406753639"/>
        <n v="1419645748"/>
        <n v="1407565504"/>
        <n v="1444971540"/>
        <n v="1474228265"/>
        <n v="1459490400"/>
        <n v="1441510707"/>
        <n v="1458097364"/>
        <n v="1468716180"/>
        <n v="1443704400"/>
        <n v="1443973546"/>
        <n v="1480576720"/>
        <n v="1468249760"/>
        <n v="1435441454"/>
        <n v="1412656200"/>
        <n v="1420199351"/>
        <n v="1416877200"/>
        <n v="1434490914"/>
        <n v="1446483000"/>
        <n v="1440690875"/>
        <n v="1431717268"/>
        <n v="1425110400"/>
        <n v="1475378744"/>
        <n v="1410076123"/>
        <n v="1423623221"/>
        <n v="1460140500"/>
        <n v="1462301342"/>
        <n v="1445885890"/>
        <n v="1469834940"/>
        <n v="1405352264"/>
        <n v="1448745741"/>
        <n v="1461543600"/>
        <n v="1468020354"/>
        <n v="1406988000"/>
        <n v="1411930556"/>
        <n v="1451852256"/>
        <n v="1399584210"/>
        <n v="1448722494"/>
        <n v="1447821717"/>
        <n v="1429460386"/>
        <n v="1460608780"/>
        <n v="1406170740"/>
        <n v="1488783507"/>
        <n v="1463945673"/>
        <n v="1472442900"/>
        <n v="1460925811"/>
        <n v="1405947126"/>
        <n v="1423186634"/>
        <n v="1462766400"/>
        <n v="1464872848"/>
        <n v="1468442898"/>
        <n v="1406876400"/>
        <n v="1469213732"/>
        <n v="1422717953"/>
        <n v="1427659200"/>
        <n v="1404570147"/>
        <n v="1468729149"/>
        <n v="1436297180"/>
        <n v="1400569140"/>
        <n v="1415404800"/>
        <n v="1456002300"/>
        <n v="1462539840"/>
        <n v="1400278290"/>
        <n v="1440813413"/>
        <n v="1447009181"/>
        <n v="1456934893"/>
        <n v="1433086082"/>
        <n v="1449876859"/>
        <n v="1431549912"/>
        <n v="1405761690"/>
        <n v="1423913220"/>
        <n v="1416499440"/>
        <n v="1428222221"/>
        <n v="1427580426"/>
        <n v="1409514709"/>
        <n v="1462631358"/>
        <n v="1411779761"/>
        <n v="1424009147"/>
        <n v="1412740457"/>
        <n v="1413832985"/>
        <n v="1455647587"/>
        <n v="1409070480"/>
        <n v="1437606507"/>
        <n v="1410281360"/>
        <n v="1414348166"/>
        <n v="1422450278"/>
        <n v="1430571849"/>
        <n v="1424070823"/>
        <n v="1457157269"/>
        <n v="1437331463"/>
        <n v="1410987400"/>
        <n v="1409846874"/>
        <n v="1475877108"/>
        <n v="1460737680"/>
        <n v="1427168099"/>
        <n v="1414360358"/>
        <n v="1422759240"/>
        <n v="1458860363"/>
        <n v="1441037097"/>
        <n v="1437889336"/>
        <n v="1449247439"/>
        <n v="1487811600"/>
        <n v="1402007500"/>
        <n v="1450053370"/>
        <n v="1454525340"/>
        <n v="1418914964"/>
        <n v="1450211116"/>
        <n v="1475398800"/>
        <n v="1428097450"/>
        <n v="1413925887"/>
        <n v="1404253800"/>
        <n v="1464099900"/>
        <n v="1413573010"/>
        <n v="1448949540"/>
        <n v="1437188400"/>
        <n v="1473160954"/>
        <n v="1421781360"/>
        <n v="1416524325"/>
        <n v="1428642000"/>
        <n v="1408596589"/>
        <n v="1413992210"/>
        <n v="1420938000"/>
        <n v="1460373187"/>
        <n v="1436914815"/>
        <n v="1414077391"/>
        <n v="1399618380"/>
        <n v="1413234316"/>
        <n v="1416081600"/>
        <n v="1475294400"/>
        <n v="1403192031"/>
        <n v="1467575940"/>
        <n v="1448492400"/>
        <n v="1410836400"/>
        <n v="1403539200"/>
        <n v="1461205423"/>
        <n v="1467481468"/>
        <n v="1403886084"/>
        <n v="1430316426"/>
        <n v="1407883811"/>
        <n v="1463619388"/>
        <n v="1443408550"/>
        <n v="1484348700"/>
        <n v="1425124800"/>
        <n v="1425178800"/>
        <n v="1482779931"/>
        <n v="1408646111"/>
        <n v="1431144000"/>
        <n v="1446732975"/>
        <n v="1404149280"/>
        <n v="1413921060"/>
        <n v="1482339794"/>
        <n v="1485543242"/>
        <n v="1466375521"/>
        <n v="1465930440"/>
        <n v="1425819425"/>
        <n v="1447542000"/>
        <n v="1452795416"/>
        <n v="1476008906"/>
        <n v="1427169540"/>
        <n v="1448078400"/>
        <n v="1468777786"/>
        <n v="1421403960"/>
        <n v="1433093700"/>
        <n v="1438959600"/>
        <n v="1421410151"/>
        <n v="1428205247"/>
        <n v="1440272093"/>
        <n v="1413953940"/>
        <n v="1482108350"/>
        <n v="1488271860"/>
        <n v="1454284500"/>
        <n v="1465060797"/>
        <n v="1472847873"/>
        <n v="1414205990"/>
        <n v="1485380482"/>
        <n v="1463343673"/>
        <n v="1440613920"/>
        <n v="1477550434"/>
        <n v="1482711309"/>
        <n v="1427936400"/>
        <n v="1411596001"/>
        <n v="1488517200"/>
        <n v="1448805404"/>
        <n v="1469113351"/>
        <n v="1424747740"/>
        <n v="1456617600"/>
        <n v="1452234840"/>
      </sharedItems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age Funded" numFmtId="0">
      <sharedItems containsSemiMixedTypes="0" containsString="0" containsNumber="1" minValue="0" maxValue="2260300"/>
    </cacheField>
    <cacheField name="Average Donation" numFmtId="0">
      <sharedItems containsSemiMixedTypes="0" containsString="0" containsNumber="1" minValue="-100000000" maxValue="2314134.67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49">
      <sharedItems/>
    </cacheField>
    <cacheField name="Date Created Conversion" numFmtId="14">
      <sharedItems containsSemiMixedTypes="0" containsNonDate="0" containsDate="1" containsString="0" minDate="2009-08-10T14:26:00" maxDate="2017-05-03T14:12:00" count="4092">
        <d v="2015-07-22T22:00:00"/>
        <d v="2017-03-02T09:24:43"/>
        <d v="2016-02-15T11:51:23"/>
        <d v="2014-08-07T07:21:47"/>
        <d v="2015-12-19T15:01:19"/>
        <d v="2016-07-29T00:35:00"/>
        <d v="2014-06-13T20:44:10"/>
        <d v="2016-07-04T20:07:47"/>
        <d v="2016-04-15T16:00:00"/>
        <d v="2016-04-16T21:29:04"/>
        <d v="2014-06-24T20:37:59"/>
        <d v="2016-08-21T22:00:00"/>
        <d v="2014-07-15T22:00:00"/>
        <d v="2016-06-23T15:27:00"/>
        <d v="2014-07-13T08:59:00"/>
        <d v="2015-09-27T15:14:00"/>
        <d v="2014-06-16T00:30:00"/>
        <d v="2014-11-04T13:33:42"/>
        <d v="2014-09-17T08:00:56"/>
        <d v="2015-07-20T14:35:34"/>
        <d v="2015-09-13T13:11:52"/>
        <d v="2014-09-26T10:03:09"/>
        <d v="2015-01-01T02:59:00"/>
        <d v="2015-04-30T10:20:00"/>
        <d v="2015-09-15T14:39:00"/>
        <d v="2016-01-08T19:36:01"/>
        <d v="2014-08-17T07:22:24"/>
        <d v="2014-11-15T23:57:13"/>
        <d v="2015-12-16T18:08:04"/>
        <d v="2014-07-22T11:09:28"/>
        <d v="2014-08-21T02:01:55"/>
        <d v="2016-01-25T14:00:34"/>
        <d v="2016-05-12T22:59:00"/>
        <d v="2015-11-08T11:51:41"/>
        <d v="2014-08-05T02:43:21"/>
        <d v="2015-04-27T19:00:00"/>
        <d v="2015-04-04T01:22:05"/>
        <d v="2015-02-27T11:37:59"/>
        <d v="2013-05-10T20:22:24"/>
        <d v="2014-05-25T17:59:00"/>
        <d v="2014-06-18T23:00:00"/>
        <d v="2014-10-05T08:39:14"/>
        <d v="2014-12-28T10:20:26"/>
        <d v="2014-07-12T19:00:00"/>
        <d v="2014-10-06T21:22:17"/>
        <d v="2016-04-27T09:58:27"/>
        <d v="2015-12-15T18:09:34"/>
        <d v="2014-12-19T15:40:07"/>
        <d v="2015-03-01T07:00:00"/>
        <d v="2015-10-23T23:14:05"/>
        <d v="2015-01-30T12:00:00"/>
        <d v="2015-08-10T17:17:17"/>
        <d v="2014-07-17T11:50:46"/>
        <d v="2014-04-04T17:00:00"/>
        <d v="2015-12-25T12:07:01"/>
        <d v="2016-05-27T18:15:16"/>
        <d v="2015-06-08T11:00:00"/>
        <d v="2015-04-25T14:59:22"/>
        <d v="2014-11-19T13:52:52"/>
        <d v="2015-09-14T16:00:00"/>
        <d v="2014-03-22T19:00:00"/>
        <d v="2013-06-06T14:32:37"/>
        <d v="2013-03-03T14:11:18"/>
        <d v="2013-12-27T23:59:00"/>
        <d v="2013-07-07T19:26:21"/>
        <d v="2014-08-11T00:59:00"/>
        <d v="2016-07-18T15:23:40"/>
        <d v="2012-07-15T09:00:04"/>
        <d v="2014-02-23T08:39:51"/>
        <d v="2011-10-02T01:59:00"/>
        <d v="2011-09-04T16:30:45"/>
        <d v="2012-05-28T01:30:57"/>
        <d v="2012-11-14T19:00:00"/>
        <d v="2011-05-02T22:59:00"/>
        <d v="2016-01-21T06:41:35"/>
        <d v="2013-04-23T00:01:12"/>
        <d v="2011-12-27T12:35:58"/>
        <d v="2012-05-20T21:59:00"/>
        <d v="2016-09-01T12:32:01"/>
        <d v="2014-04-25T13:38:13"/>
        <d v="2013-12-09T21:00:56"/>
        <d v="2012-07-13T22:02:00"/>
        <d v="2011-10-09T14:41:01"/>
        <d v="2015-02-22T06:30:00"/>
        <d v="2011-05-15T13:11:26"/>
        <d v="2011-09-22T22:00:37"/>
        <d v="2015-12-27T09:20:45"/>
        <d v="2010-06-02T20:41:00"/>
        <d v="2014-06-22T10:48:51"/>
        <d v="2013-06-02T13:03:12"/>
        <d v="2011-07-12T02:08:19"/>
        <d v="2011-05-17T04:39:24"/>
        <d v="2017-02-01T03:00:00"/>
        <d v="2012-07-03T16:00:00"/>
        <d v="2014-04-07T12:13:42"/>
        <d v="2012-02-25T19:07:21"/>
        <d v="2010-07-31T22:00:00"/>
        <d v="2011-07-11T22:14:42"/>
        <d v="2012-12-07T18:30:00"/>
        <d v="2014-01-22T16:39:59"/>
        <d v="2012-11-04T14:04:46"/>
        <d v="2013-01-24T13:38:30"/>
        <d v="2010-12-22T22:08:53"/>
        <d v="2014-03-07T14:20:30"/>
        <d v="2011-04-02T20:00:00"/>
        <d v="2016-05-13T19:00:00"/>
        <d v="2012-04-02T13:38:21"/>
        <d v="2011-04-24T18:34:47"/>
        <d v="2013-05-31T09:42:50"/>
        <d v="2011-02-25T19:37:10"/>
        <d v="2013-11-14T00:59:00"/>
        <d v="2015-05-31T02:59:47"/>
        <d v="2014-04-12T21:00:00"/>
        <d v="2011-08-06T10:00:00"/>
        <d v="2012-01-13T01:34:48"/>
        <d v="2012-02-04T12:44:04"/>
        <d v="2011-04-08T05:55:55"/>
        <d v="2010-06-09T14:00:00"/>
        <d v="2011-07-28T20:17:16"/>
        <d v="2011-08-13T18:00:00"/>
        <d v="2016-10-02T20:11:47"/>
        <d v="2015-04-18T05:16:00"/>
        <d v="2016-10-10T05:21:47"/>
        <d v="2014-10-28T17:00:00"/>
        <d v="2015-05-15T17:17:22"/>
        <d v="2017-02-03T18:51:20"/>
        <d v="2015-06-10T21:00:00"/>
        <d v="2015-04-03T08:59:01"/>
        <d v="2016-10-20T00:28:13"/>
        <d v="2014-10-30T17:29:43"/>
        <d v="2014-06-16T15:16:00"/>
        <d v="2016-07-05T19:00:00"/>
        <d v="2014-11-07T15:30:07"/>
        <d v="2016-05-31T12:31:00"/>
        <d v="2015-09-04T12:00:00"/>
        <d v="2014-07-01T14:00:00"/>
        <d v="2015-05-16T05:16:00"/>
        <d v="2015-10-12T08:46:33"/>
        <d v="2015-07-31T23:59:00"/>
        <d v="2015-07-12T17:06:12"/>
        <d v="2015-03-19T22:45:32"/>
        <d v="2015-05-30T22:40:23"/>
        <d v="2014-11-16T17:26:18"/>
        <d v="2016-09-03T00:55:00"/>
        <d v="2015-04-13T12:17:52"/>
        <d v="2015-08-11T08:00:52"/>
        <d v="2017-01-17T19:23:18"/>
        <d v="2015-01-08T13:18:00"/>
        <d v="2016-02-27T01:45:36"/>
        <d v="2014-12-25T03:00:00"/>
        <d v="2015-05-25T22:53:02"/>
        <d v="2015-06-18T08:13:11"/>
        <d v="2014-09-22T20:51:40"/>
        <d v="2014-12-02T10:04:04"/>
        <d v="2015-06-03T08:08:15"/>
        <d v="2015-07-23T08:25:35"/>
        <d v="2014-08-02T21:59:56"/>
        <d v="2016-02-26T16:52:52"/>
        <d v="2014-10-21T20:50:28"/>
        <d v="2016-07-03T05:25:45"/>
        <d v="2015-08-15T16:54:51"/>
        <d v="2014-07-02T11:29:55"/>
        <d v="2014-08-16T18:42:00"/>
        <d v="2015-09-30T19:00:00"/>
        <d v="2014-09-19T13:18:21"/>
        <d v="2016-01-12T10:48:44"/>
        <d v="2017-01-15T20:49:22"/>
        <d v="2015-08-04T17:15:35"/>
        <d v="2015-03-19T14:02:50"/>
        <d v="2014-10-18T07:07:39"/>
        <d v="2015-08-30T00:28:00"/>
        <d v="2016-08-11T23:20:14"/>
        <d v="2015-03-19T03:28:43"/>
        <d v="2015-02-28T08:45:08"/>
        <d v="2015-05-08T13:12:56"/>
        <d v="2014-08-29T13:40:11"/>
        <d v="2015-08-05T14:46:39"/>
        <d v="2015-03-23T19:08:46"/>
        <d v="2015-11-26T18:55:45"/>
        <d v="2016-03-03T20:55:55"/>
        <d v="2015-04-13T14:00:00"/>
        <d v="2015-06-22T12:48:15"/>
        <d v="2017-01-06T19:17:12"/>
        <d v="2014-11-26T15:26:50"/>
        <d v="2014-08-31T22:59:00"/>
        <d v="2016-08-18T16:52:19"/>
        <d v="2017-03-03T15:00:00"/>
        <d v="2015-07-21T01:59:00"/>
        <d v="2014-09-04T23:23:35"/>
        <d v="2016-09-03T11:34:37"/>
        <d v="2016-06-16T10:37:26"/>
        <d v="2015-10-02T05:35:38"/>
        <d v="2014-10-17T14:00:32"/>
        <d v="2014-11-28T18:26:06"/>
        <d v="2016-03-06T18:55:31"/>
        <d v="2015-07-10T11:05:32"/>
        <d v="2015-10-10T16:00:00"/>
        <d v="2017-02-17T16:00:00"/>
        <d v="2014-10-05T04:12:02"/>
        <d v="2016-08-31T21:58:22"/>
        <d v="2014-09-14T21:00:03"/>
        <d v="2015-02-08T14:38:49"/>
        <d v="2015-10-08T15:59:00"/>
        <d v="2015-01-29T15:21:04"/>
        <d v="2016-08-04T09:00:03"/>
        <d v="2015-10-06T10:10:22"/>
        <d v="2016-08-05T19:06:23"/>
        <d v="2015-01-03T23:43:58"/>
        <d v="2014-12-16T03:52:47"/>
        <d v="2015-07-10T17:08:55"/>
        <d v="2015-10-01T00:00:00"/>
        <d v="2015-09-18T22:50:17"/>
        <d v="2016-04-16T15:08:40"/>
        <d v="2015-08-16T09:06:41"/>
        <d v="2015-03-06T10:22:29"/>
        <d v="2016-02-17T18:59:00"/>
        <d v="2015-04-22T17:00:37"/>
        <d v="2014-12-28T10:22:29"/>
        <d v="2015-05-15T10:04:49"/>
        <d v="2016-04-01T01:59:00"/>
        <d v="2015-08-20T15:06:00"/>
        <d v="2015-03-28T14:06:04"/>
        <d v="2015-03-26T21:39:00"/>
        <d v="2016-05-21T20:05:00"/>
        <d v="2015-07-10T00:38:46"/>
        <d v="2016-04-08T17:04:14"/>
        <d v="2015-05-31T04:29:00"/>
        <d v="2015-07-09T16:27:21"/>
        <d v="2015-06-01T11:28:25"/>
        <d v="2016-02-13T17:24:57"/>
        <d v="2015-06-04T13:39:11"/>
        <d v="2016-01-02T18:00:51"/>
        <d v="2015-02-27T14:49:06"/>
        <d v="2016-09-29T16:52:52"/>
        <d v="2015-06-20T19:50:59"/>
        <d v="2015-07-09T16:48:17"/>
        <d v="2016-01-04T19:00:00"/>
        <d v="2016-03-08T08:51:09"/>
        <d v="2016-12-30T04:00:00"/>
        <d v="2015-11-08T07:00:00"/>
        <d v="2013-05-05T12:00:11"/>
        <d v="2014-12-21T11:45:04"/>
        <d v="2011-12-20T06:49:50"/>
        <d v="2014-02-21T20:08:24"/>
        <d v="2010-03-16T02:06:00"/>
        <d v="2012-08-15T20:16:25"/>
        <d v="2010-12-18T04:43:25"/>
        <d v="2010-10-15T22:39:00"/>
        <d v="2012-01-07T13:35:09"/>
        <d v="2010-08-22T12:40:00"/>
        <d v="2013-06-06T08:34:51"/>
        <d v="2012-05-16T14:00:00"/>
        <d v="2010-05-31T22:59:00"/>
        <d v="2012-02-15T10:37:15"/>
        <d v="2015-10-16T21:00:00"/>
        <d v="2011-03-16T06:38:02"/>
        <d v="2013-03-16T13:27:47"/>
        <d v="2016-05-19T10:02:42"/>
        <d v="2011-06-17T20:14:26"/>
        <d v="2015-04-08T12:42:49"/>
        <d v="2010-07-17T04:59:00"/>
        <d v="2012-06-07T09:55:00"/>
        <d v="2011-02-26T00:57:08"/>
        <d v="2012-09-27T17:54:54"/>
        <d v="2012-05-11T09:53:15"/>
        <d v="2010-05-10T15:16:00"/>
        <d v="2010-04-22T22:51:00"/>
        <d v="2014-06-25T05:51:39"/>
        <d v="2011-11-06T23:39:38"/>
        <d v="2017-02-21T23:43:42"/>
        <d v="2011-05-24T23:00:00"/>
        <d v="2014-01-02T03:00:00"/>
        <d v="2010-04-28T13:49:00"/>
        <d v="2011-07-03T06:57:46"/>
        <d v="2012-04-05T01:59:00"/>
        <d v="2012-11-09T20:46:06"/>
        <d v="2012-04-27T19:57:54"/>
        <d v="2015-05-23T16:23:39"/>
        <d v="2012-10-11T19:58:59"/>
        <d v="2017-02-26T21:01:00"/>
        <d v="2014-05-30T09:10:35"/>
        <d v="2009-08-10T14:26:00"/>
        <d v="2010-02-22T17:00:00"/>
        <d v="2011-05-31T23:59:00"/>
        <d v="2012-01-21T12:43:00"/>
        <d v="2013-09-19T13:08:48"/>
        <d v="2013-03-25T13:35:24"/>
        <d v="2012-11-01T23:00:00"/>
        <d v="2012-06-25T23:03:13"/>
        <d v="2013-11-02T05:57:14"/>
        <d v="2011-02-02T02:59:00"/>
        <d v="2013-04-30T19:01:00"/>
        <d v="2011-10-28T22:59:00"/>
        <d v="2014-04-20T11:01:54"/>
        <d v="2010-07-19T11:00:00"/>
        <d v="2013-10-31T19:00:00"/>
        <d v="2012-09-07T06:24:43"/>
        <d v="2015-04-30T22:59:00"/>
        <d v="2014-05-09T16:00:00"/>
        <d v="2010-11-17T01:24:20"/>
        <d v="2011-04-24T18:02:18"/>
        <d v="2013-03-19T11:42:15"/>
        <d v="2012-02-24T15:33:58"/>
        <d v="2012-06-01T20:42:26"/>
        <d v="2012-08-31T21:00:00"/>
        <d v="2012-03-10T10:07:29"/>
        <d v="2013-03-20T14:05:33"/>
        <d v="2013-02-07T17:40:01"/>
        <d v="2011-03-10T11:40:10"/>
        <d v="2012-09-03T13:02:14"/>
        <d v="2011-10-19T21:00:00"/>
        <d v="2012-01-01T02:59:00"/>
        <d v="2013-04-14T16:03:52"/>
        <d v="2010-08-11T10:59:00"/>
        <d v="2013-03-01T14:59:48"/>
        <d v="2012-08-22T13:32:14"/>
        <d v="2014-12-10T23:59:00"/>
        <d v="2013-12-11T11:14:43"/>
        <d v="2013-03-26T18:55:51"/>
        <d v="2010-02-02T02:59:00"/>
        <d v="2015-12-22T18:00:00"/>
        <d v="2016-11-08T06:43:06"/>
        <d v="2016-05-13T08:40:48"/>
        <d v="2016-12-21T02:59:00"/>
        <d v="2015-08-01T10:01:48"/>
        <d v="2016-12-19T23:30:33"/>
        <d v="2017-03-14T17:57:00"/>
        <d v="2015-03-22T03:00:00"/>
        <d v="2015-10-31T23:00:00"/>
        <d v="2015-11-06T23:00:00"/>
        <d v="2013-05-16T22:59:00"/>
        <d v="2016-06-17T08:57:14"/>
        <d v="2015-10-28T03:00:00"/>
        <d v="2016-04-07T09:16:31"/>
        <d v="2015-05-15T14:00:00"/>
        <d v="2015-05-08T17:00:00"/>
        <d v="2015-11-13T10:18:38"/>
        <d v="2015-03-13T21:05:08"/>
        <d v="2016-09-02T20:00:00"/>
        <d v="2015-04-29T13:14:28"/>
        <d v="2017-03-08T16:00:00"/>
        <d v="2014-09-30T22:59:00"/>
        <d v="2016-04-29T13:44:25"/>
        <d v="2014-11-13T22:00:00"/>
        <d v="2015-05-31T21:20:00"/>
        <d v="2015-05-20T17:39:50"/>
        <d v="2015-10-14T07:00:21"/>
        <d v="2015-11-14T07:53:29"/>
        <d v="2015-08-21T09:05:16"/>
        <d v="2017-02-24T06:58:28"/>
        <d v="2016-09-10T22:59:00"/>
        <d v="2016-04-07T17:09:14"/>
        <d v="2014-10-07T23:01:08"/>
        <d v="2015-11-19T15:00:19"/>
        <d v="2016-04-08T13:52:01"/>
        <d v="2014-12-01T03:03:14"/>
        <d v="2016-03-16T13:16:33"/>
        <d v="2015-04-24T00:19:57"/>
        <d v="2016-06-15T10:00:00"/>
        <d v="2014-11-14T00:12:00"/>
        <d v="2015-07-22T22:11:00"/>
        <d v="2014-11-22T20:01:46"/>
        <d v="2014-08-07T19:00:00"/>
        <d v="2010-05-02T14:22:00"/>
        <d v="2014-06-20T22:59:00"/>
        <d v="2014-02-28T09:33:19"/>
        <d v="2012-05-20T14:01:58"/>
        <d v="2013-04-30T23:59:00"/>
        <d v="2015-03-15T08:32:02"/>
        <d v="2012-01-15T08:14:29"/>
        <d v="2017-01-06T14:05:00"/>
        <d v="2013-02-01T13:25:39"/>
        <d v="2016-04-05T11:00:00"/>
        <d v="2012-07-18T16:53:18"/>
        <d v="2011-09-16T16:20:31"/>
        <d v="2014-03-01T12:18:00"/>
        <d v="2016-08-25T05:51:56"/>
        <d v="2015-11-14T02:01:00"/>
        <d v="2016-01-25T18:52:00"/>
        <d v="2012-05-03T11:31:12"/>
        <d v="2016-01-23T12:16:32"/>
        <d v="2012-07-30T00:00:00"/>
        <d v="2012-09-06T12:01:40"/>
        <d v="2014-05-18T21:49:19"/>
        <d v="2015-01-06T13:45:47"/>
        <d v="2014-11-21T10:01:41"/>
        <d v="2015-08-10T17:49:51"/>
        <d v="2015-08-15T01:00:00"/>
        <d v="2016-07-27T20:49:40"/>
        <d v="2014-03-07T17:59:00"/>
        <d v="2015-05-07T19:52:52"/>
        <d v="2011-12-17T19:59:00"/>
        <d v="2011-09-07T22:00:00"/>
        <d v="2013-10-10T12:00:52"/>
        <d v="2016-04-17T13:38:02"/>
        <d v="2012-04-27T16:32:00"/>
        <d v="2012-07-07T08:33:26"/>
        <d v="2010-08-31T22:44:00"/>
        <d v="2015-04-29T14:02:06"/>
        <d v="2016-12-14T07:00:00"/>
        <d v="2014-05-16T22:30:00"/>
        <d v="2011-08-07T15:12:50"/>
        <d v="2015-11-05T08:56:57"/>
        <d v="2011-08-10T02:08:00"/>
        <d v="2014-02-05T18:04:00"/>
        <d v="2014-03-05T21:02:19"/>
        <d v="2011-05-09T00:59:00"/>
        <d v="2011-11-19T16:54:10"/>
        <d v="2013-11-05T13:39:50"/>
        <d v="2016-07-22T15:42:24"/>
        <d v="2015-06-18T18:33:17"/>
        <d v="2013-12-22T00:00:00"/>
        <d v="2012-07-25T12:49:38"/>
        <d v="2012-07-19T16:03:31"/>
        <d v="2013-10-11T20:31:05"/>
        <d v="2014-10-17T07:00:00"/>
        <d v="2014-02-08T04:30:31"/>
        <d v="2013-04-07T23:33:00"/>
        <d v="2015-07-23T01:46:37"/>
        <d v="2013-06-29T15:13:07"/>
        <d v="2014-03-13T23:40:31"/>
        <d v="2015-08-21T06:47:36"/>
        <d v="2014-09-11T01:14:57"/>
        <d v="2013-06-05T17:13:50"/>
        <d v="2012-03-26T03:01:39"/>
        <d v="2015-11-27T16:40:04"/>
        <d v="2016-03-01T12:05:14"/>
        <d v="2015-10-22T13:59:00"/>
        <d v="2014-06-16T17:00:00"/>
        <d v="2009-11-26T23:59:00"/>
        <d v="2013-09-10T21:34:27"/>
        <d v="2016-07-05T15:54:43"/>
        <d v="2015-10-21T12:26:21"/>
        <d v="2015-10-11T10:07:02"/>
        <d v="2013-12-01T16:01:42"/>
        <d v="2013-09-13T12:56:20"/>
        <d v="2013-07-31T03:41:53"/>
        <d v="2016-10-08T02:38:46"/>
        <d v="2015-11-18T02:15:58"/>
        <d v="2014-10-17T13:16:58"/>
        <d v="2016-03-24T17:39:13"/>
        <d v="2013-11-02T14:03:16"/>
        <d v="2015-02-19T16:19:43"/>
        <d v="2014-02-09T19:21:41"/>
        <d v="2012-02-15T16:46:01"/>
        <d v="2015-05-21T03:02:55"/>
        <d v="2015-03-03T21:00:20"/>
        <d v="2013-03-23T07:19:23"/>
        <d v="2014-05-14T13:11:35"/>
        <d v="2013-10-17T08:38:05"/>
        <d v="2014-02-14T17:43:20"/>
        <d v="2014-01-25T12:09:51"/>
        <d v="2015-05-13T11:53:35"/>
        <d v="2015-02-19T14:47:59"/>
        <d v="2014-11-26T08:14:00"/>
        <d v="2012-04-16T19:31:00"/>
        <d v="2013-10-21T22:59:00"/>
        <d v="2014-08-16T13:25:12"/>
        <d v="2013-05-14T11:47:40"/>
        <d v="2011-11-13T11:22:07"/>
        <d v="2014-05-31T23:00:00"/>
        <d v="2013-06-02T15:19:27"/>
        <d v="2011-08-09T22:02:21"/>
        <d v="2011-09-24T12:02:33"/>
        <d v="2016-05-18T15:22:15"/>
        <d v="2014-06-26T21:52:54"/>
        <d v="2012-09-07T17:37:44"/>
        <d v="2012-09-28T11:18:54"/>
        <d v="2012-07-10T22:51:05"/>
        <d v="2014-09-05T18:45:24"/>
        <d v="2014-01-15T23:00:00"/>
        <d v="2014-04-19T11:19:39"/>
        <d v="2014-08-23T17:08:38"/>
        <d v="2014-09-17T11:45:19"/>
        <d v="2017-02-17T02:53:49"/>
        <d v="2015-05-05T21:04:03"/>
        <d v="2014-06-02T22:59:00"/>
        <d v="2012-05-18T15:02:14"/>
        <d v="2015-04-01T15:51:49"/>
        <d v="2014-11-21T05:47:15"/>
        <d v="2013-08-09T07:00:15"/>
        <d v="2012-10-10T11:08:09"/>
        <d v="2016-04-14T09:34:00"/>
        <d v="2013-01-28T23:44:32"/>
        <d v="2015-11-05T18:32:52"/>
        <d v="2013-05-17T07:08:19"/>
        <d v="2014-06-01T17:37:19"/>
        <d v="2016-12-25T10:16:34"/>
        <d v="2017-01-08T20:18:20"/>
        <d v="2012-01-05T06:33:00"/>
        <d v="2012-08-22T18:14:45"/>
        <d v="2016-01-27T18:34:59"/>
        <d v="2016-10-12T19:50:30"/>
        <d v="2015-05-20T12:25:38"/>
        <d v="2014-07-02T22:00:00"/>
        <d v="2015-07-16T14:51:45"/>
        <d v="2014-02-10T17:21:14"/>
        <d v="2014-12-25T00:00:00"/>
        <d v="2011-12-23T13:17:29"/>
        <d v="2009-10-12T15:59:00"/>
        <d v="2010-05-08T17:16:00"/>
        <d v="2011-07-09T00:37:31"/>
        <d v="2012-03-18T07:17:05"/>
        <d v="2015-01-17T07:38:23"/>
        <d v="2012-04-10T17:36:27"/>
        <d v="2015-12-24T21:21:26"/>
        <d v="2013-08-10T08:15:20"/>
        <d v="2012-10-19T18:00:57"/>
        <d v="2012-05-25T09:14:00"/>
        <d v="2015-06-28T10:09:30"/>
        <d v="2016-02-29T23:13:59"/>
        <d v="2013-04-06T01:16:22"/>
        <d v="2016-11-20T13:48:47"/>
        <d v="2016-08-15T02:00:00"/>
        <d v="2014-08-09T09:44:07"/>
        <d v="2015-12-29T06:46:41"/>
        <d v="2015-05-27T13:41:20"/>
        <d v="2017-02-02T09:46:01"/>
        <d v="2015-09-06T09:46:00"/>
        <d v="2012-12-05T04:23:41"/>
        <d v="2015-12-10T11:51:01"/>
        <d v="2016-10-31T23:59:00"/>
        <d v="2016-03-20T18:58:45"/>
        <d v="2015-09-20T22:11:16"/>
        <d v="2016-06-01T12:12:49"/>
        <d v="2014-09-13T04:37:21"/>
        <d v="2015-08-07T12:00:00"/>
        <d v="2017-02-17T11:05:00"/>
        <d v="2015-06-21T16:20:00"/>
        <d v="2017-01-11T00:00:00"/>
        <d v="2015-06-23T21:00:00"/>
        <d v="2016-12-17T01:59:00"/>
        <d v="2016-05-12T19:10:08"/>
        <d v="2016-05-16T05:26:05"/>
        <d v="2015-11-01T18:00:00"/>
        <d v="2017-01-06T08:05:05"/>
        <d v="2015-08-03T13:00:00"/>
        <d v="2015-11-04T14:26:31"/>
        <d v="2016-05-13T14:04:23"/>
        <d v="2016-07-04T20:11:47"/>
        <d v="2015-02-04T14:36:46"/>
        <d v="2015-10-28T20:07:14"/>
        <d v="2016-05-03T11:41:56"/>
        <d v="2014-10-31T21:12:42"/>
        <d v="2016-07-04T10:46:00"/>
        <d v="2015-11-15T10:13:09"/>
        <d v="2015-10-17T11:01:55"/>
        <d v="2016-02-10T11:42:44"/>
        <d v="2015-10-29T16:40:48"/>
        <d v="2015-07-08T10:17:02"/>
        <d v="2017-01-31T00:00:00"/>
        <d v="2015-08-01T12:53:00"/>
        <d v="2016-01-09T09:48:16"/>
        <d v="2014-11-14T13:16:31"/>
        <d v="2014-10-19T11:26:12"/>
        <d v="2016-06-12T03:29:03"/>
        <d v="2016-01-06T15:38:37"/>
        <d v="2016-12-02T18:36:43"/>
        <d v="2015-03-24T15:11:45"/>
        <d v="2015-12-13T01:47:40"/>
        <d v="2014-12-17T13:30:45"/>
        <d v="2015-10-26T10:48:33"/>
        <d v="2016-12-18T04:20:15"/>
        <d v="2015-02-16T20:40:47"/>
        <d v="2016-03-12T17:37:55"/>
        <d v="2015-07-10T13:50:49"/>
        <d v="2016-07-14T11:25:33"/>
        <d v="2015-01-01T15:13:14"/>
        <d v="2016-01-16T06:00:00"/>
        <d v="2016-01-01T15:20:12"/>
        <d v="2016-02-18T14:09:29"/>
        <d v="2015-07-26T22:59:00"/>
        <d v="2015-11-04T13:11:28"/>
        <d v="2015-01-17T20:12:00"/>
        <d v="2016-10-19T05:38:27"/>
        <d v="2015-06-13T11:37:23"/>
        <d v="2015-03-28T05:19:12"/>
        <d v="2016-05-20T09:08:22"/>
        <d v="2015-09-07T08:53:13"/>
        <d v="2014-12-25T15:27:03"/>
        <d v="2016-09-22T16:47:47"/>
        <d v="2015-08-01T19:18:24"/>
        <d v="2015-03-15T13:00:00"/>
        <d v="2015-03-19T16:31:27"/>
        <d v="2015-03-16T11:11:56"/>
        <d v="2015-11-30T19:00:00"/>
        <d v="2015-02-15T15:30:07"/>
        <d v="2015-04-16T13:10:33"/>
        <d v="2016-11-17T14:28:06"/>
        <d v="2015-07-08T09:44:59"/>
        <d v="2016-02-08T08:01:00"/>
        <d v="2015-07-22T08:02:10"/>
        <d v="2014-12-03T00:34:20"/>
        <d v="2015-04-06T10:15:45"/>
        <d v="2016-04-16T13:43:26"/>
        <d v="2015-05-03T20:40:38"/>
        <d v="2016-11-02T16:31:32"/>
        <d v="2016-07-31T11:00:00"/>
        <d v="2014-12-04T19:03:01"/>
        <d v="2015-03-08T10:16:00"/>
        <d v="2015-05-09T14:09:22"/>
        <d v="2014-12-26T15:35:39"/>
        <d v="2015-06-18T14:03:35"/>
        <d v="2014-08-14T10:20:23"/>
        <d v="2014-08-27T19:50:56"/>
        <d v="2015-08-23T03:35:08"/>
        <d v="2015-05-24T10:00:00"/>
        <d v="2015-11-22T15:48:56"/>
        <d v="2015-06-15T17:06:20"/>
        <d v="2015-11-28T20:49:04"/>
        <d v="2015-04-22T14:56:26"/>
        <d v="2016-01-19T08:27:17"/>
        <d v="2016-09-01T19:45:46"/>
        <d v="2015-09-30T23:59:00"/>
        <d v="2016-06-23T20:29:00"/>
        <d v="2015-09-24T21:55:59"/>
        <d v="2017-02-25T04:01:47"/>
        <d v="2015-05-08T03:14:03"/>
        <d v="2015-12-09T14:26:43"/>
        <d v="2014-11-25T11:36:30"/>
        <d v="2014-08-25T12:12:18"/>
        <d v="2016-07-07T18:42:17"/>
        <d v="2016-07-01T13:35:38"/>
        <d v="2015-05-27T19:13:17"/>
        <d v="2015-05-14T18:44:01"/>
        <d v="2017-03-26T15:29:37"/>
        <d v="2015-08-15T08:22:00"/>
        <d v="2016-03-14T18:00:00"/>
        <d v="2014-07-13T11:37:37"/>
        <d v="2016-05-14T10:18:28"/>
        <d v="2015-09-06T00:10:00"/>
        <d v="2016-05-28T13:32:09"/>
        <d v="2015-11-25T11:49:25"/>
        <d v="2016-06-17T18:00:00"/>
        <d v="2015-02-26T17:17:09"/>
        <d v="2015-04-11T21:12:42"/>
        <d v="2015-06-06T05:47:00"/>
        <d v="2017-02-25T18:04:00"/>
        <d v="2017-03-25T08:14:22"/>
        <d v="2014-10-13T08:59:55"/>
        <d v="2016-11-24T18:00:00"/>
        <d v="2015-08-13T08:40:48"/>
        <d v="2015-08-19T10:37:54"/>
        <d v="2015-05-31T10:24:35"/>
        <d v="2014-10-28T20:00:00"/>
        <d v="2016-08-11T19:37:54"/>
        <d v="2014-08-11T15:27:47"/>
        <d v="2016-03-17T12:25:49"/>
        <d v="2014-10-14T11:38:28"/>
        <d v="2014-09-16T16:53:33"/>
        <d v="2014-12-18T20:53:04"/>
        <d v="2014-12-12T19:25:11"/>
        <d v="2016-12-01T12:34:10"/>
        <d v="2015-08-20T09:50:40"/>
        <d v="2015-07-08T17:58:33"/>
        <d v="2015-03-12T16:58:32"/>
        <d v="2016-04-17T13:18:39"/>
        <d v="2015-12-23T15:17:52"/>
        <d v="2015-07-26T13:00:00"/>
        <d v="2015-08-23T09:14:55"/>
        <d v="2014-11-09T13:47:59"/>
        <d v="2016-10-23T10:29:19"/>
        <d v="2015-01-16T05:30:47"/>
        <d v="2015-07-18T15:14:16"/>
        <d v="2015-04-13T10:59:35"/>
        <d v="2017-01-13T12:04:21"/>
        <d v="2014-08-17T14:58:18"/>
        <d v="2016-10-29T03:57:43"/>
        <d v="2015-05-11T14:57:02"/>
        <d v="2016-07-06T10:00:58"/>
        <d v="2016-06-19T03:10:00"/>
        <d v="2015-01-13T23:00:00"/>
        <d v="2014-12-31T23:59:00"/>
        <d v="2014-09-01T15:10:17"/>
        <d v="2014-08-11T21:47:07"/>
        <d v="2015-01-01T01:59:00"/>
        <d v="2015-02-07T13:26:21"/>
        <d v="2016-06-28T04:41:35"/>
        <d v="2016-05-21T04:02:18"/>
        <d v="2016-09-03T11:41:49"/>
        <d v="2014-09-17T07:02:11"/>
        <d v="2016-10-26T14:20:04"/>
        <d v="2017-03-14T12:22:02"/>
        <d v="2016-10-31T16:36:04"/>
        <d v="2014-07-24T22:00:00"/>
        <d v="2015-01-12T15:47:52"/>
        <d v="2015-08-03T11:09:30"/>
        <d v="2017-02-05T13:00:53"/>
        <d v="2015-10-14T21:30:53"/>
        <d v="2016-12-07T23:59:00"/>
        <d v="2016-09-09T01:00:00"/>
        <d v="2015-06-30T19:40:46"/>
        <d v="2016-12-22T04:01:03"/>
        <d v="2015-04-30T14:23:47"/>
        <d v="2017-02-01T10:55:59"/>
        <d v="2014-10-31T07:30:20"/>
        <d v="2014-07-25T17:15:02"/>
        <d v="2016-02-03T07:33:09"/>
        <d v="2014-09-17T21:00:00"/>
        <d v="2013-11-22T11:00:00"/>
        <d v="2017-01-10T11:31:21"/>
        <d v="2014-07-23T10:54:40"/>
        <d v="2016-11-24T13:26:27"/>
        <d v="2017-01-31T18:32:00"/>
        <d v="2017-02-19T23:37:48"/>
        <d v="2017-01-21T06:47:58"/>
        <d v="2016-12-14T13:39:00"/>
        <d v="2017-01-01T10:55:27"/>
        <d v="2014-09-13T08:56:40"/>
        <d v="2014-12-04T19:59:19"/>
        <d v="2014-08-19T19:44:00"/>
        <d v="2016-12-14T07:01:08"/>
        <d v="2016-02-14T11:20:32"/>
        <d v="2016-06-05T07:42:12"/>
        <d v="2017-02-28T13:54:42"/>
        <d v="2015-11-04T22:10:40"/>
        <d v="2014-11-30T19:00:00"/>
        <d v="2014-09-05T15:30:02"/>
        <d v="2017-02-18T00:59:00"/>
        <d v="2016-02-22T19:57:56"/>
        <d v="2012-01-29T10:34:51"/>
        <d v="2014-08-01T08:43:27"/>
        <d v="2012-04-08T13:19:38"/>
        <d v="2015-07-29T22:59:00"/>
        <d v="2011-06-30T10:19:23"/>
        <d v="2015-12-13T10:01:52"/>
        <d v="2013-04-11T20:01:27"/>
        <d v="2013-01-14T16:20:00"/>
        <d v="2011-08-21T15:05:57"/>
        <d v="2012-09-18T23:27:41"/>
        <d v="2011-12-07T12:53:11"/>
        <d v="2012-01-22T01:00:00"/>
        <d v="2013-09-29T05:11:01"/>
        <d v="2013-12-20T05:04:52"/>
        <d v="2015-05-09T00:00:00"/>
        <d v="2014-12-03T19:39:00"/>
        <d v="2013-11-20T23:59:00"/>
        <d v="2014-02-14T15:00:00"/>
        <d v="2014-11-30T23:59:00"/>
        <d v="2014-08-11T07:03:49"/>
        <d v="2015-06-20T22:31:22"/>
        <d v="2013-06-11T10:33:26"/>
        <d v="2014-03-21T16:01:52"/>
        <d v="2012-04-16T16:00:00"/>
        <d v="2012-12-13T17:58:23"/>
        <d v="2013-05-03T08:44:05"/>
        <d v="2012-09-22T22:59:00"/>
        <d v="2015-01-15T05:54:00"/>
        <d v="2014-08-10T15:19:26"/>
        <d v="2017-01-28T17:35:30"/>
        <d v="2013-02-24T16:04:32"/>
        <d v="2011-08-04T10:07:55"/>
        <d v="2016-10-16T06:00:00"/>
        <d v="2015-02-14T09:09:51"/>
        <d v="2013-01-05T12:58:41"/>
        <d v="2013-05-19T19:41:00"/>
        <d v="2011-04-18T12:24:19"/>
        <d v="2012-12-05T20:18:34"/>
        <d v="2010-10-08T15:04:28"/>
        <d v="2014-07-09T02:55:39"/>
        <d v="2016-11-26T14:20:13"/>
        <d v="2014-02-02T13:02:06"/>
        <d v="2016-12-04T01:00:00"/>
        <d v="2013-08-15T05:43:28"/>
        <d v="2015-09-09T23:09:21"/>
        <d v="2014-10-19T08:01:24"/>
        <d v="2015-02-16T13:48:03"/>
        <d v="2015-05-20T22:26:50"/>
        <d v="2013-12-15T23:58:10"/>
        <d v="2013-12-26T18:54:54"/>
        <d v="2013-02-24T18:59:29"/>
        <d v="2016-01-30T14:46:42"/>
        <d v="2009-10-31T22:59:00"/>
        <d v="2015-05-10T18:01:00"/>
        <d v="2014-02-23T13:43:38"/>
        <d v="2011-12-15T20:26:35"/>
        <d v="2015-10-11T00:00:00"/>
        <d v="2013-07-31T18:32:57"/>
        <d v="2014-04-30T11:51:20"/>
        <d v="2010-10-14T23:00:00"/>
        <d v="2011-05-03T11:10:25"/>
        <d v="2013-06-07T19:01:14"/>
        <d v="2012-08-25T13:11:42"/>
        <d v="2012-04-27T17:00:00"/>
        <d v="2014-03-16T21:35:19"/>
        <d v="2013-02-28T09:15:15"/>
        <d v="2012-05-11T10:47:00"/>
        <d v="2013-11-01T10:03:46"/>
        <d v="2012-07-06T22:59:00"/>
        <d v="2013-01-21T02:59:00"/>
        <d v="2013-01-31T20:08:59"/>
        <d v="2013-11-13T00:59:00"/>
        <d v="2013-11-07T16:58:03"/>
        <d v="2013-07-02T23:59:00"/>
        <d v="2011-09-05T12:06:00"/>
        <d v="2012-04-06T23:59:00"/>
        <d v="2013-09-15T16:10:00"/>
        <d v="2012-04-28T23:00:00"/>
        <d v="2014-09-30T09:09:47"/>
        <d v="2012-04-27T11:00:46"/>
        <d v="2014-09-11T05:24:14"/>
        <d v="2011-07-01T14:05:20"/>
        <d v="2012-09-16T23:05:00"/>
        <d v="2011-05-28T20:00:00"/>
        <d v="2011-07-22T22:59:00"/>
        <d v="2011-07-16T18:00:00"/>
        <d v="2011-09-07T11:35:39"/>
        <d v="2017-02-28T21:00:00"/>
        <d v="2014-12-21T23:59:00"/>
        <d v="2014-01-19T15:00:30"/>
        <d v="2012-08-31T20:21:02"/>
        <d v="2013-07-10T11:52:00"/>
        <d v="2013-03-01T08:58:00"/>
        <d v="2012-07-20T18:02:45"/>
        <d v="2011-05-31T13:04:00"/>
        <d v="2014-11-01T17:01:43"/>
        <d v="2013-04-09T01:30:00"/>
        <d v="2012-03-10T23:59:00"/>
        <d v="2012-08-07T12:01:00"/>
        <d v="2013-12-20T23:44:00"/>
        <d v="2014-06-09T00:00:00"/>
        <d v="2015-05-03T23:01:00"/>
        <d v="2012-10-05T17:44:10"/>
        <d v="2015-03-22T17:20:52"/>
        <d v="2010-04-18T01:59:00"/>
        <d v="2012-10-29T02:21:24"/>
        <d v="2012-03-25T18:55:30"/>
        <d v="2012-02-14T14:49:00"/>
        <d v="2012-06-25T11:24:00"/>
        <d v="2016-07-13T14:14:00"/>
        <d v="2013-03-22T06:37:05"/>
        <d v="2012-04-27T10:31:34"/>
        <d v="2012-01-21T03:13:00"/>
        <d v="2014-04-19T16:04:35"/>
        <d v="2013-06-30T22:59:00"/>
        <d v="2012-05-18T22:00:00"/>
        <d v="2013-10-06T20:21:58"/>
        <d v="2014-05-01T18:57:42"/>
        <d v="2012-01-17T16:33:05"/>
        <d v="2012-09-22T13:19:16"/>
        <d v="2016-09-24T00:26:27"/>
        <d v="2014-11-10T16:07:43"/>
        <d v="2013-10-13T22:59:00"/>
        <d v="2016-12-08T03:00:00"/>
        <d v="2014-10-31T23:59:00"/>
        <d v="2016-09-04T22:59:00"/>
        <d v="2014-03-10T09:00:00"/>
        <d v="2015-07-10T14:09:36"/>
        <d v="2015-04-14T14:00:33"/>
        <d v="2015-03-15T21:34:24"/>
        <d v="2016-04-24T23:59:00"/>
        <d v="2016-07-31T14:45:00"/>
        <d v="2016-10-24T16:00:00"/>
        <d v="2015-02-16T14:58:29"/>
        <d v="2016-12-28T00:05:46"/>
        <d v="2016-07-23T22:00:17"/>
        <d v="2016-10-25T14:00:00"/>
        <d v="2015-11-25T09:57:11"/>
        <d v="2015-04-15T17:59:00"/>
        <d v="2015-06-03T19:00:00"/>
        <d v="2013-11-22T07:35:13"/>
        <d v="2016-09-16T18:10:04"/>
        <d v="2013-11-11T09:19:08"/>
        <d v="2012-02-11T21:49:26"/>
        <d v="2013-10-16T04:59:00"/>
        <d v="2013-01-16T13:33:17"/>
        <d v="2015-02-28T10:10:00"/>
        <d v="2009-11-30T23:59:00"/>
        <d v="2014-01-06T19:39:58"/>
        <d v="2013-04-08T14:17:37"/>
        <d v="2013-08-31T19:32:03"/>
        <d v="2013-11-29T09:28:15"/>
        <d v="2011-03-10T14:48:47"/>
        <d v="2012-11-11T00:00:40"/>
        <d v="2013-05-04T09:00:34"/>
        <d v="2015-09-21T12:22:11"/>
        <d v="2013-02-04T06:55:27"/>
        <d v="2013-12-19T13:56:00"/>
        <d v="2010-12-23T00:35:24"/>
        <d v="2012-05-29T14:55:05"/>
        <d v="2012-10-30T02:42:18"/>
        <d v="2012-01-14T01:01:26"/>
        <d v="2011-09-06T15:39:10"/>
        <d v="2016-03-02T17:27:15"/>
        <d v="2012-05-11T21:31:00"/>
        <d v="2016-12-30T17:35:11"/>
        <d v="2016-09-15T15:53:33"/>
        <d v="2012-05-27T18:00:55"/>
        <d v="2011-09-01T01:00:00"/>
        <d v="2014-10-05T13:49:03"/>
        <d v="2013-11-21T12:46:19"/>
        <d v="2014-08-20T19:45:30"/>
        <d v="2010-07-31T23:00:00"/>
        <d v="2015-04-01T15:32:43"/>
        <d v="2016-06-05T18:33:30"/>
        <d v="2010-10-24T22:03:49"/>
        <d v="2015-08-27T23:00:00"/>
        <d v="2012-11-28T12:31:48"/>
        <d v="2012-01-15T13:11:50"/>
        <d v="2011-05-27T21:22:42"/>
        <d v="2016-03-30T14:23:22"/>
        <d v="2010-06-08T14:11:00"/>
        <d v="2014-08-30T10:30:00"/>
        <d v="2012-09-22T21:25:00"/>
        <d v="2016-01-02T20:55:37"/>
        <d v="2011-01-24T00:45:26"/>
        <d v="2014-03-12T22:33:10"/>
        <d v="2011-09-10T23:37:03"/>
        <d v="2010-07-26T23:59:00"/>
        <d v="2012-07-22T23:00:00"/>
        <d v="2017-03-03T08:05:19"/>
        <d v="2014-01-23T19:07:25"/>
        <d v="2012-12-10T22:37:27"/>
        <d v="2012-05-04T22:20:19"/>
        <d v="2012-08-25T13:19:07"/>
        <d v="2012-02-29T23:59:00"/>
        <d v="2010-10-22T00:00:00"/>
        <d v="2014-07-13T21:30:00"/>
        <d v="2014-12-01T17:59:21"/>
        <d v="2012-12-19T10:24:05"/>
        <d v="2013-11-14T12:07:02"/>
        <d v="2011-12-12T00:06:16"/>
        <d v="2014-10-01T07:43:13"/>
        <d v="2014-11-21T19:02:03"/>
        <d v="2013-02-13T17:37:49"/>
        <d v="2013-11-27T17:08:31"/>
        <d v="2010-07-08T17:40:00"/>
        <d v="2012-05-14T14:44:55"/>
        <d v="2012-11-17T19:00:00"/>
        <d v="2012-04-08T23:42:49"/>
        <d v="2010-06-25T16:32:00"/>
        <d v="2014-03-16T17:00:00"/>
        <d v="2013-03-22T17:15:45"/>
        <d v="2014-05-11T23:03:29"/>
        <d v="2014-05-04T01:00:00"/>
        <d v="2016-01-29T03:00:29"/>
        <d v="2012-01-18T15:00:00"/>
        <d v="2013-11-03T15:09:17"/>
        <d v="2012-09-02T06:30:48"/>
        <d v="2013-06-30T14:58:00"/>
        <d v="2015-08-10T19:12:06"/>
        <d v="2017-02-09T21:19:05"/>
        <d v="2016-02-18T15:14:20"/>
        <d v="2016-11-29T12:01:45"/>
        <d v="2016-04-18T09:00:00"/>
        <d v="2017-02-18T18:59:00"/>
        <d v="2016-09-09T13:00:48"/>
        <d v="2016-06-30T13:45:06"/>
        <d v="2016-03-12T14:52:44"/>
        <d v="2016-02-20T20:02:56"/>
        <d v="2016-01-17T13:01:01"/>
        <d v="2016-06-04T10:41:12"/>
        <d v="2016-11-18T10:43:32"/>
        <d v="2015-01-24T22:56:39"/>
        <d v="2015-08-20T15:00:39"/>
        <d v="2016-09-13T02:05:00"/>
        <d v="2015-04-26T15:55:59"/>
        <d v="2016-11-17T09:15:33"/>
        <d v="2015-04-09T23:59:00"/>
        <d v="2015-01-18T23:11:05"/>
        <d v="2017-03-14T09:02:35"/>
        <d v="2017-02-20T14:00:00"/>
        <d v="2016-02-11T12:05:53"/>
        <d v="2016-10-17T10:15:19"/>
        <d v="2015-09-01T10:05:19"/>
        <d v="2016-10-25T22:59:00"/>
        <d v="2016-10-06T10:15:32"/>
        <d v="2016-04-22T00:06:14"/>
        <d v="2014-08-15T15:20:34"/>
        <d v="2017-02-09T02:16:47"/>
        <d v="2017-01-22T23:59:00"/>
        <d v="2015-06-01T12:01:00"/>
        <d v="2014-09-04T01:59:00"/>
        <d v="2015-11-08T20:21:33"/>
        <d v="2016-03-25T11:59:16"/>
        <d v="2016-06-28T11:43:05"/>
        <d v="2015-08-13T20:24:57"/>
        <d v="2016-02-21T17:36:37"/>
        <d v="2016-02-25T02:25:01"/>
        <d v="2016-06-20T13:59:00"/>
        <d v="2014-11-30T17:42:02"/>
        <d v="2014-08-09T17:43:42"/>
        <d v="2016-10-02T13:04:46"/>
        <d v="2016-08-23T15:54:00"/>
        <d v="2015-03-27T20:46:48"/>
        <d v="2015-12-31T18:00:00"/>
        <d v="2016-01-09T19:00:00"/>
        <d v="2014-06-23T02:04:10"/>
        <d v="2016-10-01T03:33:45"/>
        <d v="2016-09-28T17:24:55"/>
        <d v="2014-09-03T13:49:24"/>
        <d v="2016-07-12T13:51:00"/>
        <d v="2016-05-07T16:11:59"/>
        <d v="2016-11-12T00:00:00"/>
        <d v="2014-11-30T17:59:00"/>
        <d v="2014-11-29T11:00:00"/>
        <d v="2014-07-27T10:27:00"/>
        <d v="2014-11-27T22:28:17"/>
        <d v="2015-11-19T00:03:21"/>
        <d v="2014-11-13T03:02:00"/>
        <d v="2017-03-14T19:26:00"/>
        <d v="2017-01-30T12:16:53"/>
        <d v="2015-12-17T00:59:00"/>
        <d v="2017-03-16T11:01:01"/>
        <d v="2016-02-18T12:00:27"/>
        <d v="2015-10-30T09:59:43"/>
        <d v="2014-12-12T02:11:00"/>
        <d v="2016-12-14T10:00:23"/>
        <d v="2016-12-28T14:25:15"/>
        <d v="2016-06-19T09:30:46"/>
        <d v="2016-09-04T21:59:00"/>
        <d v="2014-12-18T16:33:15"/>
        <d v="2017-01-24T05:34:12"/>
        <d v="2015-12-29T15:00:00"/>
        <d v="2014-12-31T19:03:35"/>
        <d v="2015-11-25T17:04:55"/>
        <d v="2016-04-06T20:34:16"/>
        <d v="2015-11-21T12:12:15"/>
        <d v="2016-07-14T06:48:53"/>
        <d v="2015-02-04T18:22:29"/>
        <d v="2015-06-01T19:47:00"/>
        <d v="2015-10-16T23:00:00"/>
        <d v="2015-05-17T10:31:17"/>
        <d v="2015-06-20T17:04:21"/>
        <d v="2016-01-31T08:56:03"/>
        <d v="2015-03-16T14:00:37"/>
        <d v="2016-03-31T03:46:56"/>
        <d v="2014-10-22T19:49:07"/>
        <d v="2017-03-06T15:00:00"/>
        <d v="2015-04-04T16:59:00"/>
        <d v="2016-09-12T06:35:49"/>
        <d v="2015-12-16T13:20:10"/>
        <d v="2016-06-23T11:00:25"/>
        <d v="2016-12-12T12:34:40"/>
        <d v="2016-08-04T22:59:00"/>
        <d v="2015-02-11T10:23:40"/>
        <d v="2013-01-07T03:00:00"/>
        <d v="2015-05-18T00:00:00"/>
        <d v="2016-03-18T23:33:43"/>
        <d v="2016-12-13T02:59:00"/>
        <d v="2016-08-27T12:00:09"/>
        <d v="2014-07-30T20:26:32"/>
        <d v="2014-09-12T05:00:00"/>
        <d v="2015-05-20T01:04:15"/>
        <d v="2015-03-05T15:27:00"/>
        <d v="2014-08-23T15:59:10"/>
        <d v="2015-12-26T15:26:00"/>
        <d v="2014-11-05T15:38:35"/>
        <d v="2016-09-24T20:16:29"/>
        <d v="2016-02-12T05:20:45"/>
        <d v="2015-09-14T14:07:57"/>
        <d v="2014-08-26T19:20:25"/>
        <d v="2016-06-06T15:09:00"/>
        <d v="2017-03-05T23:08:52"/>
        <d v="2014-08-10T17:00:00"/>
        <d v="2016-03-07T18:49:05"/>
        <d v="2015-04-24T11:16:17"/>
        <d v="2016-12-04T16:54:43"/>
        <d v="2015-03-25T19:00:00"/>
        <d v="2015-03-13T12:57:36"/>
        <d v="2015-04-15T16:54:53"/>
        <d v="2016-05-01T20:00:00"/>
        <d v="2016-07-12T14:22:21"/>
        <d v="2016-08-30T19:44:22"/>
        <d v="2013-07-07T00:28:23"/>
        <d v="2014-02-19T04:08:42"/>
        <d v="2013-08-04T18:06:22"/>
        <d v="2013-12-21T15:32:11"/>
        <d v="2016-04-10T02:54:24"/>
        <d v="2013-11-26T01:30:59"/>
        <d v="2012-09-30T19:17:02"/>
        <d v="2015-11-17T14:04:53"/>
        <d v="2014-02-05T14:58:17"/>
        <d v="2011-10-16T18:09:01"/>
        <d v="2014-01-03T23:09:05"/>
        <d v="2012-05-06T16:41:56"/>
        <d v="2014-09-11T04:04:10"/>
        <d v="2016-01-13T23:00:11"/>
        <d v="2011-07-21T23:42:01"/>
        <d v="2016-05-14T08:35:36"/>
        <d v="2014-05-10T22:18:53"/>
        <d v="2015-01-28T17:14:52"/>
        <d v="2012-08-10T16:44:48"/>
        <d v="2014-08-02T10:49:43"/>
        <d v="2014-08-08T16:53:24"/>
        <d v="2016-03-14T10:06:15"/>
        <d v="2014-08-24T15:48:11"/>
        <d v="2014-06-15T12:08:07"/>
        <d v="2014-04-24T14:11:07"/>
        <d v="2015-06-25T23:32:55"/>
        <d v="2015-05-28T23:27:33"/>
        <d v="2016-04-10T13:41:12"/>
        <d v="2013-01-05T19:37:18"/>
        <d v="2016-02-11T18:22:17"/>
        <d v="2011-10-09T12:07:13"/>
        <d v="2013-08-30T07:53:40"/>
        <d v="2014-10-03T22:30:00"/>
        <d v="2014-03-02T14:01:17"/>
        <d v="2014-04-13T13:18:15"/>
        <d v="2015-05-13T15:04:28"/>
        <d v="2016-02-13T21:39:31"/>
        <d v="2016-07-14T13:12:00"/>
        <d v="2013-12-09T00:59:00"/>
        <d v="2016-06-18T00:19:50"/>
        <d v="2014-06-11T04:50:21"/>
        <d v="2014-03-23T21:15:27"/>
        <d v="2012-04-04T11:46:15"/>
        <d v="2014-07-23T15:40:24"/>
        <d v="2012-04-13T09:17:15"/>
        <d v="2016-11-18T14:03:10"/>
        <d v="2012-12-07T17:23:42"/>
        <d v="2016-01-07T23:53:10"/>
        <d v="2015-01-19T03:30:00"/>
        <d v="2014-08-14T18:27:00"/>
        <d v="2013-10-09T03:18:07"/>
        <d v="2016-03-30T10:41:35"/>
        <d v="2012-06-09T15:20:08"/>
        <d v="2015-12-25T09:21:53"/>
        <d v="2014-04-04T21:59:39"/>
        <d v="2014-04-06T14:01:04"/>
        <d v="2011-10-28T15:56:40"/>
        <d v="2016-03-13T16:25:16"/>
        <d v="2013-05-30T11:53:45"/>
        <d v="2014-04-19T07:34:08"/>
        <d v="2015-04-30T11:00:51"/>
        <d v="2015-09-25T09:58:50"/>
        <d v="2016-07-14T02:51:34"/>
        <d v="2014-11-14T16:30:00"/>
        <d v="2014-08-07T10:35:17"/>
        <d v="2016-06-05T01:21:33"/>
        <d v="2014-11-25T19:55:00"/>
        <d v="2015-12-24T16:47:48"/>
        <d v="2016-12-31T21:46:11"/>
        <d v="2014-07-31T04:46:21"/>
        <d v="2014-11-28T23:33:00"/>
        <d v="2016-08-06T18:44:54"/>
        <d v="2015-12-19T11:07:09"/>
        <d v="2016-04-23T14:40:21"/>
        <d v="2017-01-21T16:45:31"/>
        <d v="2015-01-01T03:20:26"/>
        <d v="2015-08-06T06:05:21"/>
        <d v="2015-07-09T11:47:30"/>
        <d v="2015-02-16T19:08:47"/>
        <d v="2015-12-16T23:38:46"/>
        <d v="2015-04-28T23:22:00"/>
        <d v="2014-10-02T12:56:32"/>
        <d v="2014-05-02T17:52:53"/>
        <d v="2014-10-19T18:19:43"/>
        <d v="2016-12-01T00:06:21"/>
        <d v="2016-06-16T12:02:46"/>
        <d v="2016-01-08T17:54:35"/>
        <d v="2015-09-06T21:27:43"/>
        <d v="2015-05-15T12:01:52"/>
        <d v="2015-06-18T12:08:25"/>
        <d v="2015-09-05T21:36:46"/>
        <d v="2014-08-14T13:20:08"/>
        <d v="2015-02-23T20:42:42"/>
        <d v="2014-12-05T11:04:40"/>
        <d v="2014-12-08T21:12:08"/>
        <d v="2015-06-30T10:45:00"/>
        <d v="2015-03-27T21:43:06"/>
        <d v="2015-05-19T10:06:29"/>
        <d v="2014-09-25T11:24:24"/>
        <d v="2014-08-09T12:22:00"/>
        <d v="2016-06-18T12:23:02"/>
        <d v="2014-07-06T00:08:50"/>
        <d v="2015-06-25T23:00:00"/>
        <d v="2014-09-12T12:38:15"/>
        <d v="2016-09-21T20:17:45"/>
        <d v="2015-02-22T03:29:23"/>
        <d v="2015-05-30T16:26:11"/>
        <d v="2014-11-13T15:18:47"/>
        <d v="2014-08-20T11:22:32"/>
        <d v="2015-08-02T23:27:37"/>
        <d v="2016-05-08T15:12:07"/>
        <d v="2015-07-15T12:28:59"/>
        <d v="2017-03-06T08:00:00"/>
        <d v="2014-10-15T10:51:36"/>
        <d v="2014-08-16T16:44:12"/>
        <d v="2015-10-28T12:17:07"/>
        <d v="2014-06-28T14:21:54"/>
        <d v="2015-03-01T03:08:41"/>
        <d v="2017-01-12T11:42:00"/>
        <d v="2016-11-01T22:59:00"/>
        <d v="2017-02-06T09:23:31"/>
        <d v="2015-06-07T23:00:00"/>
        <d v="2015-06-01T17:42:00"/>
        <d v="2015-05-17T13:00:00"/>
        <d v="2016-12-28T11:49:00"/>
        <d v="2016-06-29T18:29:55"/>
        <d v="2014-08-31T10:58:45"/>
        <d v="2016-03-20T08:29:20"/>
        <d v="2017-02-11T07:09:38"/>
        <d v="2016-04-09T12:37:33"/>
        <d v="2015-04-08T06:42:59"/>
        <d v="2015-12-20T04:00:00"/>
        <d v="2015-12-18T14:38:59"/>
        <d v="2016-06-13T00:59:00"/>
        <d v="2015-12-30T22:00:00"/>
        <d v="2015-07-08T13:30:00"/>
        <d v="2015-04-16T06:27:36"/>
        <d v="2016-07-15T09:34:06"/>
        <d v="2015-06-27T01:55:54"/>
        <d v="2015-05-31T09:45:27"/>
        <d v="2015-12-04T00:00:00"/>
        <d v="2015-06-13T07:09:11"/>
        <d v="2017-03-11T08:29:00"/>
        <d v="2016-03-31T05:00:00"/>
        <d v="2016-03-24T11:01:04"/>
        <d v="2017-02-25T15:18:25"/>
        <d v="2015-05-31T16:00:00"/>
        <d v="2016-06-09T15:47:41"/>
        <d v="2015-11-26T20:00:00"/>
        <d v="2017-01-31T13:08:20"/>
        <d v="2015-06-09T15:10:05"/>
        <d v="2014-05-30T17:09:16"/>
        <d v="2015-10-02T18:03:00"/>
        <d v="2016-07-14T14:25:40"/>
        <d v="2015-10-31T22:00:00"/>
        <d v="2016-10-20T06:05:13"/>
        <d v="2015-08-25T10:05:12"/>
        <d v="2016-12-03T19:00:00"/>
        <d v="2016-03-31T23:00:00"/>
        <d v="2016-11-10T00:15:09"/>
        <d v="2014-06-06T08:11:42"/>
        <d v="2013-10-22T16:44:38"/>
        <d v="2014-04-20T20:00:00"/>
        <d v="2014-08-07T02:00:00"/>
        <d v="2011-09-28T12:30:08"/>
        <d v="2012-04-16T11:00:00"/>
        <d v="2011-02-24T18:20:30"/>
        <d v="2015-08-27T20:00:00"/>
        <d v="2013-10-06T15:21:10"/>
        <d v="2012-02-21T17:46:14"/>
        <d v="2015-02-02T13:55:42"/>
        <d v="2013-12-14T22:14:59"/>
        <d v="2012-07-28T11:00:00"/>
        <d v="2012-08-24T01:47:45"/>
        <d v="2011-08-06T09:38:56"/>
        <d v="2012-01-05T18:06:07"/>
        <d v="2013-07-12T16:51:00"/>
        <d v="2014-11-03T00:59:00"/>
        <d v="2011-09-11T08:18:00"/>
        <d v="2011-07-08T16:00:00"/>
        <d v="2013-04-22T16:00:00"/>
        <d v="2014-06-14T09:23:54"/>
        <d v="2011-12-05T21:02:29"/>
        <d v="2013-05-06T02:00:55"/>
        <d v="2014-06-13T01:59:00"/>
        <d v="2012-07-07T12:46:51"/>
        <d v="2014-09-06T10:25:31"/>
        <d v="2011-09-25T14:32:47"/>
        <d v="2013-10-24T18:42:49"/>
        <d v="2014-09-03T13:48:27"/>
        <d v="2010-12-31T23:59:00"/>
        <d v="2013-12-01T16:17:32"/>
        <d v="2012-02-12T17:03:51"/>
        <d v="2011-04-02T20:03:10"/>
        <d v="2013-08-31T09:40:12"/>
        <d v="2014-06-08T22:59:00"/>
        <d v="2014-02-26T15:13:40"/>
        <d v="2014-01-29T03:13:47"/>
        <d v="2014-02-16T13:18:12"/>
        <d v="2014-03-28T20:00:00"/>
        <d v="2013-10-29T10:54:43"/>
        <d v="2010-11-30T10:43:35"/>
        <d v="2014-01-11T16:02:25"/>
        <d v="2013-07-24T09:02:38"/>
        <d v="2013-09-20T15:17:27"/>
        <d v="2016-04-15T19:00:00"/>
        <d v="2012-03-25T14:34:02"/>
        <d v="2013-11-13T12:24:19"/>
        <d v="2010-06-14T23:00:00"/>
        <d v="2014-08-31T12:31:31"/>
        <d v="2012-08-30T11:33:45"/>
        <d v="2013-08-07T15:49:47"/>
        <d v="2009-08-31T23:00:00"/>
        <d v="2012-09-04T08:29:07"/>
        <d v="2014-06-24T21:00:00"/>
        <d v="2014-03-23T20:22:50"/>
        <d v="2011-03-01T13:10:54"/>
        <d v="2013-07-28T12:50:36"/>
        <d v="2013-12-08T23:59:00"/>
        <d v="2013-03-10T23:00:00"/>
        <d v="2016-12-31T11:59:00"/>
        <d v="2015-06-20T08:59:35"/>
        <d v="2015-02-17T09:00:00"/>
        <d v="2015-06-12T09:54:16"/>
        <d v="2016-08-09T23:00:00"/>
        <d v="2017-01-03T22:14:05"/>
        <d v="2015-04-23T01:59:00"/>
        <d v="2015-04-07T02:00:00"/>
        <d v="2015-10-06T17:59:00"/>
        <d v="2015-11-14T12:49:31"/>
        <d v="2015-10-19T06:00:00"/>
        <d v="2015-07-29T12:00:00"/>
        <d v="2016-03-13T19:12:53"/>
        <d v="2016-05-01T12:55:58"/>
        <d v="2016-04-28T11:20:32"/>
        <d v="2015-07-14T14:32:39"/>
        <d v="2016-06-01T13:57:00"/>
        <d v="2015-07-20T22:00:00"/>
        <d v="2016-11-30T21:23:31"/>
        <d v="2016-07-31T06:00:00"/>
        <d v="2017-03-12T22:40:05"/>
        <d v="2016-07-21T12:30:00"/>
        <d v="2014-12-04T05:58:54"/>
        <d v="2016-02-17T07:04:39"/>
        <d v="2016-10-08T09:43:32"/>
        <d v="2015-10-15T16:11:08"/>
        <d v="2016-08-19T11:00:50"/>
        <d v="2016-11-30T15:15:19"/>
        <d v="2015-04-18T11:52:02"/>
        <d v="2016-03-03T12:01:54"/>
        <d v="2016-10-21T11:04:20"/>
        <d v="2015-11-05T20:00:00"/>
        <d v="2016-02-28T18:05:09"/>
        <d v="2016-07-21T09:00:00"/>
        <d v="2015-01-10T20:02:52"/>
        <d v="2014-07-11T11:00:00"/>
        <d v="2016-12-30T18:00:00"/>
        <d v="2016-12-23T12:58:57"/>
        <d v="2015-05-21T10:45:25"/>
        <d v="2016-04-26T01:55:00"/>
        <d v="2016-10-13T10:12:32"/>
        <d v="2016-12-29T21:03:55"/>
        <d v="2015-01-15T14:00:28"/>
        <d v="2015-05-29T11:17:15"/>
        <d v="2016-10-14T10:25:34"/>
        <d v="2014-12-02T01:19:05"/>
        <d v="2016-07-01T23:00:00"/>
        <d v="2016-08-17T07:05:54"/>
        <d v="2017-01-26T20:26:48"/>
        <d v="2014-07-15T21:33:45"/>
        <d v="2016-03-11T13:34:47"/>
        <d v="2015-12-05T17:28:22"/>
        <d v="2014-12-17T15:43:48"/>
        <d v="2017-03-03T08:51:19"/>
        <d v="2015-08-02T14:17:13"/>
        <d v="2014-12-08T11:31:55"/>
        <d v="2014-08-15T09:17:33"/>
        <d v="2016-10-01T09:58:37"/>
        <d v="2015-07-17T14:35:39"/>
        <d v="2016-08-18T22:59:00"/>
        <d v="2016-06-30T13:57:19"/>
        <d v="2014-07-14T14:32:39"/>
        <d v="2013-06-26T20:49:11"/>
        <d v="2015-03-07T10:18:45"/>
        <d v="2014-12-18T07:08:53"/>
        <d v="2015-12-16T01:59:00"/>
        <d v="2015-12-25T19:18:54"/>
        <d v="2016-02-12T12:45:44"/>
        <d v="2015-09-04T22:59:00"/>
        <d v="2013-03-10T19:00:00"/>
        <d v="2016-06-11T14:22:59"/>
        <d v="2012-11-30T05:00:00"/>
        <d v="2013-07-04T19:56:00"/>
        <d v="2013-03-01T00:59:00"/>
        <d v="2011-06-25T08:42:03"/>
        <d v="2011-07-06T14:33:10"/>
        <d v="2012-08-02T16:37:00"/>
        <d v="2014-06-21T12:12:52"/>
        <d v="2013-09-07T17:25:31"/>
        <d v="2016-02-15T02:59:00"/>
        <d v="2015-01-07T11:41:46"/>
        <d v="2015-03-16T11:35:52"/>
        <d v="2014-11-26T19:54:23"/>
        <d v="2015-11-13T20:04:10"/>
        <d v="2015-06-14T23:34:54"/>
        <d v="2014-04-11T09:15:46"/>
        <d v="2013-10-15T19:04:50"/>
        <d v="2015-05-07T13:12:22"/>
        <d v="2012-07-12T12:45:32"/>
        <d v="2016-12-30T17:50:33"/>
        <d v="2016-03-24T21:53:08"/>
        <d v="2017-01-14T20:35:19"/>
        <d v="2016-12-03T12:03:26"/>
        <d v="2017-02-02T23:11:00"/>
        <d v="2016-08-01T13:13:30"/>
        <d v="2015-06-05T06:47:56"/>
        <d v="2015-06-08T21:00:00"/>
        <d v="2016-12-29T00:08:45"/>
        <d v="2013-05-06T14:12:16"/>
        <d v="2016-12-22T20:47:58"/>
        <d v="2015-07-05T12:38:42"/>
        <d v="2016-04-29T07:11:00"/>
        <d v="2015-07-29T10:31:29"/>
        <d v="2015-06-02T23:30:00"/>
        <d v="2016-10-17T11:14:00"/>
        <d v="2016-08-13T06:32:37"/>
        <d v="2015-04-27T12:12:00"/>
        <d v="2015-08-21T23:59:00"/>
        <d v="2016-03-02T22:43:06"/>
        <d v="2016-08-01T11:22:03"/>
        <d v="2017-02-28T22:00:00"/>
        <d v="2017-01-14T16:48:01"/>
        <d v="2015-02-13T18:58:02"/>
        <d v="2016-10-27T16:19:00"/>
        <d v="2016-07-05T15:58:54"/>
        <d v="2014-10-06T19:06:13"/>
        <d v="2016-06-12T00:30:00"/>
        <d v="2013-05-26T18:54:34"/>
        <d v="2015-04-30T19:16:51"/>
        <d v="2013-07-25T20:30:35"/>
        <d v="2015-02-22T07:14:45"/>
        <d v="2014-11-28T12:20:01"/>
        <d v="2015-12-12T05:00:00"/>
        <d v="2014-08-12T07:52:58"/>
        <d v="2015-11-13T16:55:56"/>
        <d v="2014-12-31T23:12:15"/>
        <d v="2016-06-03T02:38:40"/>
        <d v="2015-02-05T20:25:00"/>
        <d v="2014-12-03T20:31:39"/>
        <d v="2016-02-20T05:29:30"/>
        <d v="2017-01-03T01:04:27"/>
        <d v="2015-08-16T11:13:11"/>
        <d v="2015-11-21T18:13:39"/>
        <d v="2015-09-15T06:11:00"/>
        <d v="2016-02-25T05:57:14"/>
        <d v="2016-10-09T05:56:59"/>
        <d v="2016-06-28T11:01:26"/>
        <d v="2015-02-08T16:58:29"/>
        <d v="2016-09-21T00:45:04"/>
        <d v="2016-01-01T03:38:51"/>
        <d v="2016-11-15T13:13:22"/>
        <d v="2015-04-28T22:09:19"/>
        <d v="2015-08-24T04:22:00"/>
        <d v="2016-09-18T15:26:25"/>
        <d v="2016-04-02T03:06:57"/>
        <d v="2015-04-09T20:27:22"/>
        <d v="2014-12-19T14:31:28"/>
        <d v="2015-11-26T01:03:36"/>
        <d v="2015-07-20T13:43:48"/>
        <d v="2016-12-10T06:00:00"/>
        <d v="2015-06-08T10:00:00"/>
        <d v="2015-10-11T13:43:40"/>
        <d v="2016-02-21T03:24:17"/>
        <d v="2014-07-12T23:59:00"/>
        <d v="2016-04-27T08:55:00"/>
        <d v="2015-03-07T14:55:01"/>
        <d v="2016-05-26T12:57:43"/>
        <d v="2015-09-11T13:22:49"/>
        <d v="2016-05-25T10:29:18"/>
        <d v="2017-01-02T17:13:29"/>
        <d v="2015-09-12T15:57:42"/>
        <d v="2015-06-14T08:00:55"/>
        <d v="2016-04-21T05:44:38"/>
        <d v="2016-07-08T12:32:14"/>
        <d v="2015-05-22T00:25:00"/>
        <d v="2015-05-10T14:28:25"/>
        <d v="2016-02-19T23:06:37"/>
        <d v="2014-11-18T19:00:59"/>
        <d v="2014-07-28T11:52:43"/>
        <d v="2017-04-15T10:42:27"/>
        <d v="2016-04-24T16:59:00"/>
        <d v="2014-09-05T08:39:00"/>
        <d v="2017-01-03T11:02:45"/>
        <d v="2015-11-11T17:30:44"/>
        <d v="2014-08-10T23:00:00"/>
        <d v="2015-12-02T12:25:00"/>
        <d v="2014-11-30T18:45:00"/>
        <d v="2014-10-20T19:00:00"/>
        <d v="2013-04-10T10:54:31"/>
        <d v="2013-04-07T15:52:18"/>
        <d v="2013-02-16T10:52:38"/>
        <d v="2012-03-21T22:00:00"/>
        <d v="2016-01-12T00:00:00"/>
        <d v="2012-03-25T13:14:45"/>
        <d v="2011-06-11T19:20:49"/>
        <d v="2013-02-15T09:21:49"/>
        <d v="2012-12-28T14:51:03"/>
        <d v="2015-04-09T17:58:54"/>
        <d v="2013-10-16T08:01:43"/>
        <d v="2012-03-01T18:30:39"/>
        <d v="2013-09-13T12:28:12"/>
        <d v="2014-12-19T23:59:00"/>
        <d v="2011-09-09T20:00:22"/>
        <d v="2011-12-22T22:00:00"/>
        <d v="2013-05-14T15:55:13"/>
        <d v="2014-05-09T22:59:00"/>
        <d v="2013-07-26T12:00:00"/>
        <d v="2013-11-02T17:09:05"/>
        <d v="2012-09-07T02:51:00"/>
        <d v="2016-07-21T23:37:55"/>
        <d v="2012-07-21T09:51:00"/>
        <d v="2015-06-20T14:06:13"/>
        <d v="2015-02-26T23:02:41"/>
        <d v="2016-08-02T17:01:11"/>
        <d v="2014-01-05T08:31:00"/>
        <d v="2012-11-15T10:40:52"/>
        <d v="2013-10-02T08:27:54"/>
        <d v="2015-02-15T10:38:00"/>
        <d v="2011-06-18T16:14:06"/>
        <d v="2013-06-16T15:47:55"/>
        <d v="2015-04-03T10:38:00"/>
        <d v="2011-08-27T13:57:11"/>
        <d v="2014-09-16T06:24:19"/>
        <d v="2013-07-31T14:43:00"/>
        <d v="2014-09-03T18:36:18"/>
        <d v="2016-08-04T19:10:33"/>
        <d v="2013-05-01T16:42:37"/>
        <d v="2015-07-08T09:00:23"/>
        <d v="2016-03-25T17:00:00"/>
        <d v="2016-10-23T03:20:01"/>
        <d v="2014-06-10T03:33:00"/>
        <d v="2016-03-22T15:01:00"/>
        <d v="2014-07-24T13:51:44"/>
        <d v="2010-05-15T03:10:00"/>
        <d v="2014-06-27T09:44:41"/>
        <d v="2017-02-14T17:59:00"/>
        <d v="2014-07-19T04:14:38"/>
        <d v="2015-11-18T10:00:04"/>
        <d v="2017-02-05T11:25:39"/>
        <d v="2014-07-16T10:17:46"/>
        <d v="2015-09-27T09:20:40"/>
        <d v="2016-03-16T00:04:57"/>
        <d v="2016-10-06T09:00:00"/>
        <d v="2014-12-06T01:00:00"/>
        <d v="2014-05-31T14:40:52"/>
        <d v="2014-06-20T16:59:00"/>
        <d v="2014-12-18T23:00:00"/>
        <d v="2016-06-06T23:01:31"/>
        <d v="2014-10-17T14:55:39"/>
        <d v="2014-12-22T19:00:00"/>
        <d v="2017-02-20T07:01:30"/>
        <d v="2016-08-18T11:52:18"/>
        <d v="2016-01-19T01:37:27"/>
        <d v="2017-03-14T08:24:46"/>
        <d v="2017-01-31T19:00:00"/>
        <d v="2015-03-19T09:05:20"/>
        <d v="2015-10-23T13:24:55"/>
        <d v="2014-11-30T22:00:00"/>
        <d v="2016-02-15T10:00:00"/>
        <d v="2016-05-01T22:59:00"/>
        <d v="2015-09-04T11:11:02"/>
        <d v="2016-05-23T17:00:00"/>
        <d v="2015-08-27T14:15:10"/>
        <d v="2016-08-06T13:00:00"/>
        <d v="2015-01-22T13:46:10"/>
        <d v="2017-01-03T17:03:39"/>
        <d v="2014-11-25T20:15:00"/>
        <d v="2014-12-31T12:05:38"/>
        <d v="2015-06-30T18:55:00"/>
        <d v="2014-11-22T08:13:54"/>
        <d v="2015-03-31T19:18:00"/>
        <d v="2015-03-02T16:16:00"/>
        <d v="2014-09-17T00:06:39"/>
        <d v="2017-02-23T05:14:42"/>
        <d v="2015-11-08T17:10:20"/>
        <d v="2015-11-02T23:15:59"/>
        <d v="2016-05-12T05:47:14"/>
        <d v="2015-05-27T14:47:19"/>
        <d v="2015-09-02T01:47:27"/>
        <d v="2015-08-02T01:03:10"/>
        <d v="2015-09-17T12:00:00"/>
        <d v="2016-07-03T22:40:24"/>
        <d v="2014-09-20T10:40:33"/>
        <d v="2015-08-28T07:12:00"/>
        <d v="2015-04-28T20:16:39"/>
        <d v="2014-11-12T20:29:53"/>
        <d v="2013-11-06T21:00:03"/>
        <d v="2009-12-01T19:50:00"/>
        <d v="2014-03-14T11:49:11"/>
        <d v="2015-05-28T15:05:00"/>
        <d v="2011-06-08T12:31:01"/>
        <d v="2016-07-27T17:00:00"/>
        <d v="2014-02-16T19:00:00"/>
        <d v="2014-12-23T20:29:45"/>
        <d v="2013-05-25T11:18:34"/>
        <d v="2016-04-08T13:31:22"/>
        <d v="2015-06-19T13:28:03"/>
        <d v="2016-02-28T18:59:00"/>
        <d v="2017-03-31T22:59:00"/>
        <d v="2015-02-17T17:15:29"/>
        <d v="2014-07-09T07:34:56"/>
        <d v="2015-06-30T16:06:08"/>
        <d v="2012-07-24T15:20:48"/>
        <d v="2010-09-01T21:00:00"/>
        <d v="2013-08-28T18:54:51"/>
        <d v="2012-05-20T20:12:06"/>
        <d v="2015-12-19T05:46:30"/>
        <d v="2015-10-26T16:20:00"/>
        <d v="2014-09-25T16:43:11"/>
        <d v="2014-05-30T10:35:01"/>
        <d v="2016-12-25T06:00:00"/>
        <d v="2015-04-04T20:30:22"/>
        <d v="2014-12-13T17:49:25"/>
        <d v="2015-01-31T15:12:00"/>
        <d v="2015-10-09T18:38:06"/>
        <d v="2015-09-23T15:34:24"/>
        <d v="2016-04-03T11:25:41"/>
        <d v="2015-03-27T19:44:45"/>
        <d v="2015-02-28T15:17:35"/>
        <d v="2016-05-15T11:21:00"/>
        <d v="2014-06-18T15:13:00"/>
        <d v="2014-12-13T06:19:29"/>
        <d v="2016-09-20T03:29:57"/>
        <d v="2015-07-26T11:00:58"/>
        <d v="2016-04-08T06:56:16"/>
        <d v="2014-07-15T00:11:00"/>
        <d v="2011-05-04T21:13:53"/>
        <d v="2011-10-14T18:00:00"/>
        <d v="2012-01-27T23:04:19"/>
        <d v="2012-03-17T14:17:15"/>
        <d v="2011-08-01T02:00:00"/>
        <d v="2011-03-23T20:40:38"/>
        <d v="2012-06-14T14:24:11"/>
        <d v="2014-01-01T00:26:00"/>
        <d v="2011-11-02T03:00:00"/>
        <d v="2012-12-15T17:11:50"/>
        <d v="2013-06-04T19:00:32"/>
        <d v="2013-01-02T15:59:44"/>
        <d v="2012-07-21T20:40:02"/>
        <d v="2014-08-03T12:00:00"/>
        <d v="2011-12-12T21:13:16"/>
        <d v="2012-11-22T17:00:00"/>
        <d v="2013-11-01T14:00:00"/>
        <d v="2013-03-08T10:42:15"/>
        <d v="2014-09-14T23:28:06"/>
        <d v="2013-02-23T03:09:00"/>
        <d v="2012-05-27T22:59:00"/>
        <d v="2014-12-17T02:59:00"/>
        <d v="2013-08-27T11:31:29"/>
        <d v="2013-01-09T03:48:55"/>
        <d v="2012-09-11T11:47:33"/>
        <d v="2013-12-01T16:21:07"/>
        <d v="2012-11-25T23:59:00"/>
        <d v="2014-06-17T12:41:22"/>
        <d v="2014-02-20T15:48:53"/>
        <d v="2012-03-02T01:59:00"/>
        <d v="2012-10-12T15:37:41"/>
        <d v="2011-09-24T03:10:54"/>
        <d v="2012-01-16T00:00:00"/>
        <d v="2011-06-02T00:59:00"/>
        <d v="2016-07-11T15:51:01"/>
        <d v="2011-06-11T23:00:00"/>
        <d v="2009-12-31T18:39:00"/>
        <d v="2013-02-28T16:25:00"/>
        <d v="2012-03-03T10:39:25"/>
        <d v="2010-08-02T20:59:00"/>
        <d v="2014-12-19T09:19:04"/>
        <d v="2011-06-13T19:35:27"/>
        <d v="2012-09-24T14:46:52"/>
        <d v="2012-11-21T21:26:00"/>
        <d v="2013-09-18T09:49:00"/>
        <d v="2014-08-14T13:11:00"/>
        <d v="2012-06-09T04:49:37"/>
        <d v="2011-03-20T10:54:42"/>
        <d v="2014-05-23T11:25:55"/>
        <d v="2013-10-09T05:27:17"/>
        <d v="2011-04-26T01:59:00"/>
        <d v="2013-11-24T07:49:53"/>
        <d v="2011-04-24T15:01:36"/>
        <d v="2012-04-18T16:22:40"/>
        <d v="2012-04-05T13:00:20"/>
        <d v="2012-12-13T17:17:32"/>
        <d v="2012-05-24T13:46:08"/>
        <d v="2012-12-18T09:20:00"/>
        <d v="2013-12-17T07:00:00"/>
        <d v="2016-04-30T16:59:00"/>
        <d v="2016-01-17T16:00:00"/>
        <d v="2011-12-31T00:45:36"/>
        <d v="2015-01-31T19:31:47"/>
        <d v="2012-03-15T22:59:00"/>
        <d v="2011-02-21T22:00:00"/>
        <d v="2013-03-28T00:04:33"/>
        <d v="2014-03-11T01:59:00"/>
        <d v="2011-11-27T23:35:39"/>
        <d v="2016-05-31T16:14:36"/>
        <d v="2010-07-04T23:00:00"/>
        <d v="2016-08-01T08:03:34"/>
        <d v="2012-06-04T10:45:30"/>
        <d v="2015-03-06T16:04:52"/>
        <d v="2016-08-18T01:59:00"/>
        <d v="2011-10-16T17:03:00"/>
        <d v="2012-04-20T22:59:00"/>
        <d v="2016-04-16T00:59:00"/>
        <d v="2014-02-06T15:31:11"/>
        <d v="2011-07-21T20:39:05"/>
        <d v="2014-07-12T13:11:07"/>
        <d v="2017-03-28T21:00:00"/>
        <d v="2017-04-13T23:07:40"/>
        <d v="2017-04-07T13:45:38"/>
        <d v="2017-03-17T13:34:01"/>
        <d v="2017-03-24T00:00:23"/>
        <d v="2017-04-27T14:15:19"/>
        <d v="2017-04-10T15:15:00"/>
        <d v="2017-04-09T06:49:54"/>
        <d v="2017-03-16T16:37:10"/>
        <d v="2017-04-06T04:20:42"/>
        <d v="2017-04-02T20:00:00"/>
        <d v="2017-03-26T18:59:00"/>
        <d v="2017-04-09T15:00:00"/>
        <d v="2017-03-26T23:36:00"/>
        <d v="2017-04-09T20:00:00"/>
        <d v="2017-03-31T19:40:11"/>
        <d v="2017-04-09T18:47:28"/>
        <d v="2017-03-25T22:33:00"/>
        <d v="2017-04-11T15:44:05"/>
        <d v="2017-03-31T23:00:00"/>
        <d v="2015-01-15T10:56:45"/>
        <d v="2015-03-30T14:52:30"/>
        <d v="2015-08-31T01:45:37"/>
        <d v="2015-02-15T22:21:13"/>
        <d v="2015-09-09T11:00:00"/>
        <d v="2015-08-23T02:21:12"/>
        <d v="2016-03-28T11:18:15"/>
        <d v="2016-05-01T15:48:26"/>
        <d v="2014-08-31T14:39:00"/>
        <d v="2016-01-18T08:00:00"/>
        <d v="2014-09-01T10:30:34"/>
        <d v="2015-06-30T16:55:53"/>
        <d v="2014-10-05T14:13:32"/>
        <d v="2015-05-01T17:02:41"/>
        <d v="2015-03-30T22:22:00"/>
        <d v="2016-12-09T09:51:39"/>
        <d v="2016-04-20T23:00:00"/>
        <d v="2016-05-13T23:59:00"/>
        <d v="2014-09-17T07:49:51"/>
        <d v="2014-11-09T14:47:51"/>
        <d v="2015-12-11T06:04:23"/>
        <d v="2016-04-02T19:10:00"/>
        <d v="2015-07-01T01:00:00"/>
        <d v="2014-10-30T17:22:42"/>
        <d v="2014-08-24T18:14:09"/>
        <d v="2014-06-27T17:04:24"/>
        <d v="2015-04-05T06:00:00"/>
        <d v="2015-10-21T10:01:14"/>
        <d v="2016-06-09T20:15:06"/>
        <d v="2015-10-24T21:06:23"/>
        <d v="2015-06-11T10:00:00"/>
        <d v="2016-01-16T00:00:00"/>
        <d v="2016-09-13T16:30:00"/>
        <d v="2015-05-07T19:52:36"/>
        <d v="2016-08-07T14:32:25"/>
        <d v="2015-11-08T16:40:33"/>
        <d v="2015-07-20T17:46:32"/>
        <d v="2014-10-02T15:59:02"/>
        <d v="2016-05-04T14:58:52"/>
        <d v="2015-07-16T14:37:02"/>
        <d v="2015-06-10T10:04:31"/>
        <d v="2017-01-07T16:00:00"/>
        <d v="2016-08-26T22:59:00"/>
        <d v="2015-03-08T08:31:17"/>
        <d v="2016-12-21T21:00:00"/>
        <d v="2016-11-23T21:00:00"/>
        <d v="2015-11-13T10:00:00"/>
        <d v="2015-09-02T17:49:03"/>
        <d v="2017-03-01T14:00:00"/>
        <d v="2016-04-19T15:05:04"/>
        <d v="2015-03-19T12:45:23"/>
        <d v="2016-10-14T01:04:42"/>
        <d v="2016-03-21T11:59:28"/>
        <d v="2015-04-03T15:02:33"/>
        <d v="2015-10-05T13:56:01"/>
        <d v="2016-08-28T23:01:09"/>
        <d v="2017-01-28T14:29:00"/>
        <d v="2016-07-14T17:56:32"/>
        <d v="2015-03-25T13:53:49"/>
        <d v="2016-02-25T11:08:33"/>
        <d v="2015-09-12T08:37:40"/>
        <d v="2016-03-11T18:34:05"/>
        <d v="2016-10-23T15:50:40"/>
        <d v="2014-08-03T06:39:39"/>
        <d v="2014-08-13T18:31:52"/>
        <d v="2014-08-25T15:38:08"/>
        <d v="2014-08-03T10:48:04"/>
        <d v="2014-09-27T08:27:24"/>
        <d v="2015-01-13T14:39:19"/>
        <d v="2014-10-14T13:43:14"/>
        <d v="2014-10-23T18:30:40"/>
        <d v="2014-07-06T12:13:56"/>
        <d v="2015-01-19T13:14:58"/>
        <d v="2014-11-29T09:59:00"/>
        <d v="2014-10-24T18:26:00"/>
        <d v="2014-10-29T17:57:51"/>
        <d v="2015-02-20T03:34:13"/>
        <d v="2015-03-27T14:43:15"/>
        <d v="2016-09-02T11:36:20"/>
        <d v="2016-07-02T09:25:10"/>
        <d v="2016-09-15T09:49:05"/>
        <d v="2016-02-21T08:48:09"/>
        <d v="2015-05-21T17:47:58"/>
        <d v="2015-01-30T22:25:00"/>
        <d v="2014-10-15T19:00:00"/>
        <d v="2014-12-15T08:12:57"/>
        <d v="2015-04-04T09:43:57"/>
        <d v="2014-10-31T17:45:42"/>
        <d v="2015-01-12T01:00:03"/>
        <d v="2015-02-05T11:11:18"/>
        <d v="2015-01-29T12:46:05"/>
        <d v="2015-08-10T01:59:00"/>
        <d v="2014-11-27T17:24:00"/>
        <d v="2015-02-11T08:13:42"/>
        <d v="2016-10-14T11:00:00"/>
        <d v="2016-07-24T05:32:46"/>
        <d v="2016-12-15T08:39:49"/>
        <d v="2016-02-04T02:50:33"/>
        <d v="2014-11-11T16:13:28"/>
        <d v="2016-10-10T09:32:50"/>
        <d v="2015-12-15T07:10:00"/>
        <d v="2015-06-27T16:59:00"/>
        <d v="2015-02-13T20:43:02"/>
        <d v="2015-11-14T12:16:44"/>
        <d v="2015-10-02T13:00:00"/>
        <d v="2014-09-30T10:19:09"/>
        <d v="2014-09-27T20:38:33"/>
        <d v="2017-02-11T11:20:30"/>
        <d v="2015-03-01T16:47:19"/>
        <d v="2014-08-21T16:50:26"/>
        <d v="2014-10-23T23:00:00"/>
        <d v="2016-07-03T02:38:56"/>
        <d v="2014-08-08T16:20:12"/>
        <d v="2015-02-28T02:32:16"/>
        <d v="2015-07-01T16:45:37"/>
        <d v="2016-07-25T14:00:00"/>
        <d v="2017-01-30T01:59:00"/>
        <d v="2015-04-02T23:37:30"/>
        <d v="2014-07-30T13:03:16"/>
        <d v="2015-03-31T20:01:30"/>
        <d v="2012-03-03T02:39:27"/>
        <d v="2014-01-31T14:01:00"/>
        <d v="2012-10-24T11:26:16"/>
        <d v="2014-01-07T21:08:00"/>
        <d v="2013-07-11T15:01:43"/>
        <d v="2014-02-17T17:10:17"/>
        <d v="2011-03-03T02:49:21"/>
        <d v="2014-05-09T17:00:00"/>
        <d v="2011-01-21T17:00:00"/>
        <d v="2014-02-24T11:25:07"/>
        <d v="2012-05-12T18:54:23"/>
        <d v="2011-03-04T07:57:07"/>
        <d v="2013-03-02T02:59:00"/>
        <d v="2015-01-24T18:08:15"/>
        <d v="2016-03-31T10:51:11"/>
        <d v="2013-02-17T14:25:29"/>
        <d v="2012-03-17T19:08:55"/>
        <d v="2011-09-30T22:00:00"/>
        <d v="2016-10-01T12:19:42"/>
        <d v="2013-05-06T23:59:00"/>
        <d v="2014-05-19T23:59:00"/>
        <d v="2015-03-02T00:59:00"/>
        <d v="2011-02-20T18:52:34"/>
        <d v="2011-06-10T22:00:00"/>
        <d v="2016-06-16T23:55:00"/>
        <d v="2012-12-15T10:36:17"/>
        <d v="2015-04-21T00:40:32"/>
        <d v="2011-07-31T01:59:00"/>
        <d v="2012-10-17T15:17:39"/>
        <d v="2014-07-10T18:01:40"/>
        <d v="2014-07-27T20:00:00"/>
        <d v="2015-04-24T19:00:00"/>
        <d v="2012-11-13T21:26:57"/>
        <d v="2013-05-23T19:30:37"/>
        <d v="2014-01-06T07:55:40"/>
        <d v="2014-07-18T15:31:12"/>
        <d v="2014-09-12T13:26:53"/>
        <d v="2011-12-16T00:48:41"/>
        <d v="2011-09-22T13:28:49"/>
        <d v="2014-02-06T12:01:24"/>
        <d v="2015-01-26T02:12:21"/>
        <d v="2017-03-08T02:30:00"/>
        <d v="2014-06-12T14:08:05"/>
        <d v="2014-05-04T12:11:40"/>
        <d v="2016-11-06T04:49:07"/>
        <d v="2017-02-28T23:00:00"/>
        <d v="2016-11-05T17:11:52"/>
        <d v="2015-12-15T02:59:00"/>
        <d v="2017-01-03T19:04:09"/>
        <d v="2016-01-30T23:17:00"/>
        <d v="2014-11-20T14:48:21"/>
        <d v="2015-06-29T22:06:42"/>
        <d v="2015-07-08T11:45:00"/>
        <d v="2016-06-28T18:15:33"/>
        <d v="2016-08-06T16:35:08"/>
        <d v="2014-06-16T01:50:05"/>
        <d v="2015-02-28T19:42:05"/>
        <d v="2014-06-12T19:12:35"/>
        <d v="2016-03-14T09:35:29"/>
        <d v="2016-03-30T07:36:20"/>
        <d v="2015-03-09T21:39:49"/>
        <d v="2012-07-10T18:48:00"/>
        <d v="2012-04-08T16:45:08"/>
        <d v="2012-11-27T07:00:00"/>
        <d v="2012-08-10T17:00:00"/>
        <d v="2014-11-12T17:45:38"/>
        <d v="2015-12-03T16:30:00"/>
        <d v="2010-05-31T23:59:00"/>
        <d v="2013-03-11T13:02:26"/>
        <d v="2012-12-15T13:52:08"/>
        <d v="2010-07-22T01:00:00"/>
        <d v="2011-06-07T10:18:01"/>
        <d v="2011-04-15T22:59:00"/>
        <d v="2012-02-12T16:43:03"/>
        <d v="2015-10-20T12:55:22"/>
        <d v="2012-04-12T12:02:45"/>
        <d v="2014-03-04T16:00:00"/>
        <d v="2016-02-01T13:00:00"/>
        <d v="2015-03-25T16:36:06"/>
        <d v="2012-10-06T04:59:00"/>
        <d v="2015-05-22T08:00:00"/>
        <d v="2015-03-04T13:57:27"/>
        <d v="2017-01-27T13:29:51"/>
        <d v="2016-01-02T11:27:01"/>
        <d v="2014-09-07T17:13:14"/>
        <d v="2016-06-23T11:06:23"/>
        <d v="2014-05-23T09:05:25"/>
        <d v="2016-12-29T17:01:40"/>
        <d v="2014-10-23T05:17:59"/>
        <d v="2015-10-31T17:45:00"/>
        <d v="2014-08-08T19:48:54"/>
        <d v="2015-06-04T00:26:00"/>
        <d v="2014-10-08T07:16:18"/>
        <d v="2014-10-31T22:59:00"/>
        <d v="2014-09-01T20:10:22"/>
        <d v="2016-11-07T13:12:55"/>
        <d v="2017-02-10T01:28:53"/>
        <d v="2014-08-12T13:57:31"/>
        <d v="2015-05-19T16:00:49"/>
        <d v="2015-10-21T18:00:00"/>
        <d v="2012-07-14T00:19:03"/>
        <d v="2013-12-12T01:08:27"/>
        <d v="2011-09-26T23:59:00"/>
        <d v="2014-01-15T14:33:00"/>
        <d v="2013-10-10T19:00:00"/>
        <d v="2010-11-01T19:26:00"/>
        <d v="2012-03-07T23:59:00"/>
        <d v="2013-05-07T10:33:14"/>
        <d v="2011-07-04T19:31:06"/>
        <d v="2013-07-07T08:24:42"/>
        <d v="2012-05-21T22:30:00"/>
        <d v="2012-01-24T14:26:13"/>
        <d v="2014-09-26T22:08:27"/>
        <d v="2011-12-25T00:00:00"/>
        <d v="2014-06-20T23:59:00"/>
        <d v="2011-12-06T00:59:00"/>
        <d v="2012-06-14T22:59:00"/>
        <d v="2013-07-02T00:00:00"/>
        <d v="2013-03-10T17:38:28"/>
        <d v="2011-06-14T22:59:00"/>
        <d v="2014-05-15T01:58:51"/>
        <d v="2011-07-04T14:52:20"/>
        <d v="2016-08-11T01:28:36"/>
        <d v="2014-05-01T09:01:30"/>
        <d v="2015-07-12T01:02:38"/>
        <d v="2014-04-19T21:36:01"/>
        <d v="2009-11-23T00:59:00"/>
        <d v="2016-06-06T12:02:00"/>
        <d v="2014-07-10T05:09:11"/>
        <d v="2011-04-21T23:21:13"/>
        <d v="2016-11-07T06:05:37"/>
        <d v="2013-10-16T09:33:35"/>
        <d v="2012-03-01T22:00:00"/>
        <d v="2016-03-12T00:00:00"/>
        <d v="2012-05-23T14:00:00"/>
        <d v="2015-04-18T16:10:05"/>
        <d v="2012-10-26T21:21:53"/>
        <d v="2013-03-23T17:42:41"/>
        <d v="2014-09-30T19:00:00"/>
        <d v="2014-12-21T03:42:21"/>
        <d v="2012-10-05T22:59:00"/>
        <d v="2014-05-13T13:43:56"/>
        <d v="2014-09-16T05:18:54"/>
        <d v="2016-04-22T01:32:52"/>
        <d v="2012-01-11T20:00:00"/>
        <d v="2014-08-14T07:58:18"/>
        <d v="2014-05-01T10:55:29"/>
        <d v="2016-12-03T10:05:15"/>
        <d v="2016-08-05T14:01:08"/>
        <d v="2013-04-19T22:38:21"/>
        <d v="2013-11-14T23:00:00"/>
        <d v="2012-11-17T20:17:24"/>
        <d v="2016-08-06T02:00:00"/>
        <d v="2013-08-19T03:01:09"/>
        <d v="2013-03-10T13:07:31"/>
        <d v="2013-07-13T16:35:25"/>
        <d v="2015-12-19T02:59:00"/>
        <d v="2012-06-12T02:00:00"/>
        <d v="2015-11-18T23:59:00"/>
        <d v="2016-04-03T07:01:02"/>
        <d v="2014-07-09T12:24:25"/>
        <d v="2016-12-04T10:04:47"/>
        <d v="2016-09-02T02:00:00"/>
        <d v="2014-11-30T14:58:01"/>
        <d v="2016-08-02T18:00:00"/>
        <d v="2016-03-14T04:24:43"/>
        <d v="2015-03-01T10:21:16"/>
        <d v="2015-08-20T13:19:02"/>
        <d v="2016-12-11T11:20:08"/>
        <d v="2016-02-12T23:42:12"/>
        <d v="2015-07-03T16:26:26"/>
        <d v="2015-02-17T22:26:31"/>
        <d v="2015-12-21T09:07:17"/>
        <d v="2016-12-06T20:09:02"/>
        <d v="2015-07-16T16:38:56"/>
        <d v="2014-07-10T14:40:11"/>
        <d v="2014-08-26T17:20:12"/>
        <d v="2014-07-31T21:50:38"/>
        <d v="2014-11-13T07:35:08"/>
        <d v="2016-01-06T17:50:13"/>
        <d v="2015-06-12T15:00:00"/>
        <d v="2017-01-23T12:05:43"/>
        <d v="2010-07-02T18:00:00"/>
        <d v="2014-07-10T09:31:03"/>
        <d v="2013-10-15T22:59:00"/>
        <d v="2014-12-03T08:00:45"/>
        <d v="2010-08-23T23:00:00"/>
        <d v="2011-09-19T09:30:22"/>
        <d v="2016-11-23T03:45:43"/>
        <d v="2016-08-18T18:54:51"/>
        <d v="2016-01-11T18:00:00"/>
        <d v="2015-02-05T14:44:01"/>
        <d v="2016-07-08T18:03:34"/>
        <d v="2013-03-24T23:08:59"/>
        <d v="2011-09-09T16:02:43"/>
        <d v="2013-03-09T16:08:19"/>
        <d v="2012-03-23T23:00:00"/>
        <d v="2015-08-13T03:46:49"/>
        <d v="2016-09-22T12:00:21"/>
        <d v="2014-05-14T18:04:00"/>
        <d v="2014-09-23T20:41:37"/>
        <d v="2016-06-11T08:39:32"/>
        <d v="2015-06-11T05:05:53"/>
        <d v="2012-08-12T22:00:00"/>
        <d v="2015-06-10T23:25:46"/>
        <d v="2014-04-20T22:59:00"/>
        <d v="2015-03-30T13:31:59"/>
        <d v="2010-03-15T16:55:00"/>
        <d v="2014-08-26T19:31:21"/>
        <d v="2012-11-29T18:54:56"/>
        <d v="2015-01-08T20:00:00"/>
        <d v="2016-12-15T00:00:00"/>
        <d v="2014-04-25T20:58:38"/>
        <d v="2015-05-07T01:58:00"/>
        <d v="2015-12-18T20:00:00"/>
        <d v="2014-05-09T15:45:19"/>
        <d v="2013-12-30T01:02:33"/>
        <d v="2013-07-01T13:00:00"/>
        <d v="2016-11-30T23:59:00"/>
        <d v="2013-11-15T18:15:03"/>
        <d v="2016-11-10T08:37:07"/>
        <d v="2016-01-22T11:59:34"/>
        <d v="2016-12-10T23:59:00"/>
        <d v="2015-06-13T11:25:14"/>
        <d v="2012-07-08T21:07:27"/>
        <d v="2013-05-22T23:07:24"/>
        <d v="2015-04-16T19:00:00"/>
        <d v="2013-05-23T10:38:11"/>
        <d v="2013-12-02T17:59:00"/>
        <d v="2015-05-30T20:42:58"/>
        <d v="2013-12-25T19:32:17"/>
        <d v="2016-02-19T21:00:53"/>
        <d v="2015-11-25T10:49:11"/>
        <d v="2014-05-02T07:30:10"/>
        <d v="2014-12-02T23:00:00"/>
        <d v="2013-04-17T13:15:42"/>
        <d v="2016-02-26T06:52:12"/>
        <d v="2015-03-02T15:00:00"/>
        <d v="2016-01-31T16:59:00"/>
        <d v="2014-07-23T10:25:50"/>
        <d v="2016-12-31T13:20:54"/>
        <d v="2016-03-24T03:11:38"/>
        <d v="2016-05-15T12:35:01"/>
        <d v="2013-05-31T07:00:00"/>
        <d v="2013-12-25T03:00:29"/>
        <d v="2014-08-23T13:31:23"/>
        <d v="2015-05-24T15:29:36"/>
        <d v="2016-10-20T15:11:55"/>
        <d v="2016-01-02T18:19:51"/>
        <d v="2016-06-28T10:45:23"/>
        <d v="2016-10-02T01:41:24"/>
        <d v="2016-05-07T08:57:12"/>
        <d v="2015-05-08T11:01:58"/>
        <d v="2016-05-06T14:49:42"/>
        <d v="2013-07-25T11:21:28"/>
        <d v="2014-07-23T16:08:09"/>
        <d v="2015-06-05T16:00:00"/>
        <d v="2016-12-18T13:30:57"/>
        <d v="2015-06-25T14:00:00"/>
        <d v="2015-11-11T18:58:20"/>
        <d v="2012-05-15T23:59:00"/>
        <d v="2011-11-23T22:53:16"/>
        <d v="2012-06-04T12:19:55"/>
        <d v="2014-05-04T01:59:00"/>
        <d v="2012-07-15T15:03:07"/>
        <d v="2011-12-13T23:59:00"/>
        <d v="2011-09-07T23:54:18"/>
        <d v="2010-09-10T22:59:00"/>
        <d v="2013-08-01T20:49:54"/>
        <d v="2013-02-24T04:09:15"/>
        <d v="2011-03-01T15:00:00"/>
        <d v="2011-10-07T11:58:52"/>
        <d v="2012-12-22T16:30:32"/>
        <d v="2012-03-04T22:00:00"/>
        <d v="2011-10-02T12:36:13"/>
        <d v="2012-10-25T22:59:00"/>
        <d v="2011-12-01T10:02:15"/>
        <d v="2012-03-07T21:43:55"/>
        <d v="2015-07-01T22:40:00"/>
        <d v="2012-06-29T22:59:00"/>
        <d v="2012-02-12T22:35:14"/>
        <d v="2011-05-05T15:50:48"/>
        <d v="2012-11-09T14:07:07"/>
        <d v="2013-05-30T19:00:00"/>
        <d v="2014-11-20T23:00:00"/>
        <d v="2013-01-26T00:09:34"/>
        <d v="2014-11-12T13:03:13"/>
        <d v="2012-09-09T22:55:00"/>
        <d v="2015-07-05T12:00:17"/>
        <d v="2014-05-27T23:59:00"/>
        <d v="2011-08-14T20:00:00"/>
        <d v="2013-04-15T17:16:33"/>
        <d v="2014-09-23T15:46:16"/>
        <d v="2010-12-08T23:59:00"/>
        <d v="2011-02-19T20:56:41"/>
        <d v="2012-10-02T13:40:03"/>
        <d v="2015-10-26T23:59:00"/>
        <d v="2011-07-24T15:08:56"/>
        <d v="2012-08-15T22:07:25"/>
        <d v="2014-01-01T18:08:56"/>
        <d v="2017-01-11T12:49:08"/>
        <d v="2017-01-07T02:12:49"/>
        <d v="2010-03-15T01:59:00"/>
        <d v="2010-11-30T00:00:00"/>
        <d v="2015-08-04T19:33:53"/>
        <d v="2014-12-08T18:21:27"/>
        <d v="2015-03-12T06:07:43"/>
        <d v="2014-09-21T13:32:49"/>
        <d v="2016-03-09T19:35:00"/>
        <d v="2014-08-15T21:04:23"/>
        <d v="2015-07-11T23:58:11"/>
        <d v="2014-02-03T06:41:32"/>
        <d v="2011-04-24T01:59:00"/>
        <d v="2013-04-27T16:16:31"/>
        <d v="2012-10-04T18:07:13"/>
        <d v="2013-10-19T07:13:06"/>
        <d v="2014-12-05T13:30:29"/>
        <d v="2013-11-08T20:18:59"/>
        <d v="2016-11-03T13:00:08"/>
        <d v="2013-01-11T15:00:24"/>
        <d v="2014-11-14T01:39:19"/>
        <d v="2015-12-30T11:50:10"/>
        <d v="2010-07-21T14:00:00"/>
        <d v="2013-09-14T08:07:20"/>
        <d v="2013-11-27T01:41:54"/>
        <d v="2016-02-11T11:18:30"/>
        <d v="2014-11-16T03:05:48"/>
        <d v="2015-04-02T11:36:22"/>
        <d v="2010-07-30T19:00:00"/>
        <d v="2016-07-13T01:49:59"/>
        <d v="2016-06-29T15:20:14"/>
        <d v="2014-03-15T13:58:29"/>
        <d v="2015-01-10T02:59:00"/>
        <d v="2014-01-28T10:10:27"/>
        <d v="2016-03-31T11:56:25"/>
        <d v="2013-09-16T15:30:06"/>
        <d v="2016-12-23T02:59:00"/>
        <d v="2013-02-04T15:29:34"/>
        <d v="2011-07-16T12:32:54"/>
        <d v="2012-05-19T12:05:05"/>
        <d v="2015-09-23T15:27:39"/>
        <d v="2014-07-24T13:23:11"/>
        <d v="2015-06-07T22:50:00"/>
        <d v="2016-06-24T22:59:00"/>
        <d v="2016-04-08T10:00:35"/>
        <d v="2014-12-05T16:06:58"/>
        <d v="2012-09-14T20:35:37"/>
        <d v="2017-02-10T00:00:00"/>
        <d v="2017-03-02T11:49:11"/>
        <d v="2015-08-22T13:00:22"/>
        <d v="2015-06-22T00:00:00"/>
        <d v="2015-04-18T08:55:20"/>
        <d v="2013-09-09T22:59:00"/>
        <d v="2016-05-05T08:01:47"/>
        <d v="2016-07-20T19:13:06"/>
        <d v="2015-05-02T10:11:49"/>
        <d v="2016-06-06T01:01:07"/>
        <d v="2017-01-18T10:16:37"/>
        <d v="2015-04-10T23:06:32"/>
        <d v="2015-11-13T12:04:28"/>
        <d v="2017-02-20T19:07:33"/>
        <d v="2014-10-02T16:37:05"/>
        <d v="2017-02-09T00:00:00"/>
        <d v="2016-01-25T11:00:00"/>
        <d v="2013-03-26T03:23:59"/>
        <d v="2016-09-06T21:00:00"/>
        <d v="2015-04-02T22:59:00"/>
        <d v="2016-10-25T12:00:00"/>
        <d v="2016-04-21T17:00:00"/>
        <d v="2016-03-23T01:59:00"/>
        <d v="2017-02-14T15:00:27"/>
        <d v="2016-12-15T18:00:00"/>
        <d v="2016-11-20T23:59:00"/>
        <d v="2016-03-26T12:11:30"/>
        <d v="2015-08-11T13:31:40"/>
        <d v="2016-12-02T02:00:00"/>
        <d v="2015-02-28T09:00:59"/>
        <d v="2015-11-14T08:20:00"/>
        <d v="2015-10-15T04:59:58"/>
        <d v="2015-07-05T22:00:00"/>
        <d v="2013-01-16T15:19:25"/>
        <d v="2012-11-01T15:22:48"/>
        <d v="2015-09-24T15:38:02"/>
        <d v="2013-03-09T02:28:39"/>
        <d v="2012-06-01T14:43:09"/>
        <d v="2012-04-16T01:10:24"/>
        <d v="2013-11-16T00:39:33"/>
        <d v="2012-04-06T23:00:00"/>
        <d v="2014-04-14T18:00:00"/>
        <d v="2012-04-14T12:36:00"/>
        <d v="2014-04-10T01:59:00"/>
        <d v="2013-11-03T20:00:00"/>
        <d v="2015-05-15T14:49:39"/>
        <d v="2014-02-06T14:00:48"/>
        <d v="2012-03-13T01:59:00"/>
        <d v="2015-07-23T13:02:25"/>
        <d v="2015-11-02T03:00:00"/>
        <d v="2012-08-28T19:00:00"/>
        <d v="2015-08-19T12:15:12"/>
        <d v="2013-07-26T20:27:16"/>
        <d v="2016-04-22T19:00:00"/>
        <d v="2012-01-28T13:54:07"/>
        <d v="2015-06-27T10:22:48"/>
        <d v="2016-10-29T14:00:00"/>
        <d v="2014-09-21T14:00:15"/>
        <d v="2016-02-11T23:59:00"/>
        <d v="2013-11-13T15:22:35"/>
        <d v="2015-08-16T01:40:36"/>
        <d v="2013-09-02T23:00:00"/>
        <d v="2014-04-25T16:08:47"/>
        <d v="2013-06-25T00:00:00"/>
        <d v="2014-07-18T22:00:00"/>
        <d v="2015-12-13T19:00:00"/>
        <d v="2017-01-05T14:47:27"/>
        <d v="2015-03-28T18:31:51"/>
        <d v="2016-02-01T09:48:43"/>
        <d v="2014-11-12T02:59:00"/>
        <d v="2017-03-10T09:55:16"/>
        <d v="2013-11-30T23:02:00"/>
        <d v="2016-04-22T14:49:04"/>
        <d v="2017-03-02T14:51:40"/>
        <d v="2013-11-26T22:02:00"/>
        <d v="2017-03-12T22:00:00"/>
        <d v="2016-10-16T15:30:00"/>
        <d v="2014-02-21T13:00:00"/>
        <d v="2015-09-04T14:00:10"/>
        <d v="2015-07-29T10:59:25"/>
        <d v="2016-12-14T16:01:18"/>
        <d v="2013-04-02T10:52:45"/>
        <d v="2016-12-02T20:07:53"/>
        <d v="2014-08-16T03:17:57"/>
        <d v="2016-08-06T02:52:18"/>
        <d v="2015-11-18T11:09:07"/>
        <d v="2017-01-24T10:32:48"/>
        <d v="2016-05-07T17:50:51"/>
        <d v="2016-11-22T05:50:46"/>
        <d v="2016-06-19T18:00:00"/>
        <d v="2015-06-11T13:01:27"/>
        <d v="2016-12-08T14:18:56"/>
        <d v="2014-03-26T18:24:10"/>
        <d v="2017-02-14T12:23:40"/>
        <d v="2014-11-17T19:00:00"/>
        <d v="2015-01-31T14:58:33"/>
        <d v="2016-05-22T22:00:00"/>
        <d v="2016-11-22T15:28:27"/>
        <d v="2016-04-26T21:00:00"/>
        <d v="2014-12-20T20:00:00"/>
        <d v="2017-03-11T20:58:35"/>
        <d v="2017-03-07T00:00:00"/>
        <d v="2017-01-10T16:59:00"/>
        <d v="2016-12-09T19:00:04"/>
        <d v="2015-12-07T11:47:16"/>
        <d v="2017-03-12T07:10:42"/>
        <d v="2014-02-23T07:00:57"/>
        <d v="2014-12-22T09:47:59"/>
        <d v="2014-01-05T10:38:09"/>
        <d v="2012-02-27T11:17:03"/>
        <d v="2016-01-03T17:59:00"/>
        <d v="2015-02-03T23:00:00"/>
        <d v="2015-09-17T09:59:51"/>
        <d v="2011-07-25T01:50:00"/>
        <d v="2016-01-13T23:11:26"/>
        <d v="2012-05-08T21:00:04"/>
        <d v="2011-03-11T23:00:00"/>
        <d v="2012-06-28T23:27:23"/>
        <d v="2013-09-05T22:59:00"/>
        <d v="2014-06-23T11:01:00"/>
        <d v="2012-06-26T13:00:00"/>
        <d v="2013-12-06T18:22:00"/>
        <d v="2009-12-01T12:00:00"/>
        <d v="2012-04-22T23:00:00"/>
        <d v="2012-04-18T11:44:36"/>
        <d v="2012-09-24T22:59:00"/>
        <d v="2013-01-20T12:21:20"/>
        <d v="2013-01-26T17:54:16"/>
        <d v="2012-02-23T12:33:46"/>
        <d v="2012-03-13T22:59:00"/>
        <d v="2014-03-26T14:10:33"/>
        <d v="2011-02-05T19:46:49"/>
        <d v="2012-06-28T12:26:56"/>
        <d v="2013-06-20T22:31:36"/>
        <d v="2013-12-31T02:00:00"/>
        <d v="2011-12-12T22:39:56"/>
        <d v="2014-08-08T13:00:00"/>
        <d v="2012-03-09T23:02:09"/>
        <d v="2012-05-05T14:15:28"/>
        <d v="2014-08-28T20:00:00"/>
        <d v="2013-03-09T18:42:17"/>
        <d v="2013-03-21T13:03:35"/>
        <d v="2014-05-06T19:06:29"/>
        <d v="2014-04-18T18:00:00"/>
        <d v="2012-05-03T18:00:26"/>
        <d v="2012-06-07T08:14:17"/>
        <d v="2012-05-05T12:25:43"/>
        <d v="2009-12-09T13:24:00"/>
        <d v="2010-02-15T00:00:00"/>
        <d v="2009-09-25T22:59:00"/>
        <d v="2013-12-14T20:58:05"/>
        <d v="2014-04-02T13:36:40"/>
        <d v="2017-04-04T00:15:01"/>
        <d v="2017-04-09T15:29:29"/>
        <d v="2017-03-20T13:07:27"/>
        <d v="2017-03-26T15:14:45"/>
        <d v="2017-03-29T18:32:11"/>
        <d v="2017-04-30T12:00:00"/>
        <d v="2014-08-26T17:00:40"/>
        <d v="2015-06-14T13:45:37"/>
        <d v="2014-07-17T09:59:06"/>
        <d v="2015-12-24T19:00:00"/>
        <d v="2014-08-17T19:08:10"/>
        <d v="2015-02-06T10:04:31"/>
        <d v="2014-05-29T12:50:00"/>
        <d v="2014-11-05T12:34:00"/>
        <d v="2014-06-11T08:44:03"/>
        <d v="2014-03-08T17:11:35"/>
        <d v="2014-06-26T10:22:23"/>
        <d v="2014-06-29T16:31:24"/>
        <d v="2016-12-19T02:59:00"/>
        <d v="2016-10-30T10:25:38"/>
        <d v="2015-07-12T14:31:44"/>
        <d v="2014-10-06T00:00:00"/>
        <d v="2016-01-08T14:47:00"/>
        <d v="2016-06-24T12:27:49"/>
        <d v="2015-03-31T18:39:00"/>
        <d v="2016-10-17T14:10:31"/>
        <d v="2016-08-25T09:34:36"/>
        <d v="2016-02-20T17:22:18"/>
        <d v="2015-08-11T13:37:08"/>
        <d v="2017-01-03T15:12:50"/>
        <d v="2015-04-29T21:25:39"/>
        <d v="2015-06-06T10:12:32"/>
        <d v="2015-04-21T11:13:42"/>
        <d v="2015-01-10T12:21:00"/>
        <d v="2015-05-02T17:02:16"/>
        <d v="2015-06-05T13:48:24"/>
        <d v="2015-10-17T09:52:58"/>
        <d v="2015-01-30T19:39:00"/>
        <d v="2015-08-03T10:35:24"/>
        <d v="2016-02-07T11:58:00"/>
        <d v="2016-04-30T17:00:00"/>
        <d v="2014-12-11T11:31:10"/>
        <d v="2015-12-28T19:16:40"/>
        <d v="2015-10-26T17:25:56"/>
        <d v="2016-01-17T18:00:00"/>
        <d v="2015-10-21T07:45:33"/>
        <d v="2016-04-25T17:16:56"/>
        <d v="2015-04-14T11:19:25"/>
        <d v="2016-02-10T14:30:11"/>
        <d v="2014-12-17T23:32:21"/>
        <d v="2015-06-25T13:39:56"/>
        <d v="2015-04-23T20:39:31"/>
        <d v="2015-08-29T10:53:44"/>
        <d v="2015-02-12T15:14:20"/>
        <d v="2016-09-09T15:03:57"/>
        <d v="2015-12-10T17:12:46"/>
        <d v="2016-11-25T16:53:03"/>
        <d v="2015-08-25T19:18:50"/>
        <d v="2015-10-04T19:23:36"/>
        <d v="2015-10-01T14:02:22"/>
        <d v="2015-04-10T17:27:28"/>
        <d v="2015-08-03T23:30:03"/>
        <d v="2015-02-21T20:21:47"/>
        <d v="2014-11-13T21:37:23"/>
        <d v="2015-08-05T11:50:32"/>
        <d v="2015-01-10T15:07:04"/>
        <d v="2016-07-22T10:02:20"/>
        <d v="2015-01-15T14:29:00"/>
        <d v="2015-07-25T16:59:00"/>
        <d v="2015-01-04T01:17:44"/>
        <d v="2015-03-31T13:04:04"/>
        <d v="2015-10-28T21:53:43"/>
        <d v="2015-08-08T10:33:37"/>
        <d v="2015-02-26T03:41:33"/>
        <d v="2017-01-10T03:57:00"/>
        <d v="2015-10-15T15:22:38"/>
        <d v="2015-01-02T16:14:16"/>
        <d v="2015-07-02T16:59:44"/>
        <d v="2014-12-18T15:28:26"/>
        <d v="2016-04-14T01:26:04"/>
        <d v="2016-03-05T14:44:56"/>
        <d v="2015-05-13T11:18:51"/>
        <d v="2016-03-30T15:10:58"/>
        <d v="2016-01-02T19:56:47"/>
        <d v="2016-09-03T09:02:55"/>
        <d v="2015-01-18T21:39:50"/>
        <d v="2015-04-11T01:00:00"/>
        <d v="2014-11-05T23:22:37"/>
        <d v="2015-08-18T16:01:15"/>
        <d v="2015-09-07T04:47:55"/>
        <d v="2015-08-25T12:34:42"/>
        <d v="2016-11-26T13:41:13"/>
        <d v="2014-05-31T18:30:00"/>
        <d v="2015-08-21T22:59:00"/>
        <d v="2016-07-15T15:42:26"/>
        <d v="2015-03-14T10:00:00"/>
        <d v="2014-08-10T16:13:07"/>
        <d v="2015-03-24T14:34:04"/>
        <d v="2015-02-18T12:43:09"/>
        <d v="2014-11-09T20:41:35"/>
        <d v="2015-02-21T11:29:56"/>
        <d v="2015-03-11T11:23:56"/>
        <d v="2014-12-31T11:54:50"/>
        <d v="2014-10-27T16:25:08"/>
        <d v="2016-05-27T17:04:00"/>
        <d v="2015-08-07T23:04:52"/>
        <d v="2016-03-23T01:38:53"/>
        <d v="2015-03-12T12:49:11"/>
        <d v="2017-02-05T11:44:00"/>
        <d v="2016-02-11T22:08:24"/>
        <d v="2016-06-27T21:23:33"/>
        <d v="2015-03-08T00:14:57"/>
        <d v="2016-02-27T16:35:43"/>
        <d v="2015-08-03T23:27:54"/>
        <d v="2015-10-05T01:39:46"/>
        <d v="2016-01-29T09:46:10"/>
        <d v="2015-03-17T13:00:00"/>
        <d v="2015-12-07T17:57:42"/>
        <d v="2015-10-18T14:38:49"/>
        <d v="2016-02-13T16:35:13"/>
        <d v="2015-07-22T23:59:00"/>
        <d v="2015-03-19T10:00:28"/>
        <d v="2014-08-15T10:00:22"/>
        <d v="2016-05-25T13:06:31"/>
        <d v="2015-09-25T23:33:41"/>
        <d v="2016-11-26T10:27:51"/>
        <d v="2016-11-11T23:00:00"/>
        <d v="2016-08-31T00:36:00"/>
        <d v="2014-11-29T23:25:15"/>
        <d v="2014-10-27T22:11:00"/>
        <d v="2017-03-05T16:48:10"/>
        <d v="2015-12-29T18:00:00"/>
        <d v="2017-02-02T11:36:49"/>
        <d v="2017-03-10T23:50:08"/>
        <d v="2016-04-20T13:45:50"/>
        <d v="2017-02-25T18:03:59"/>
        <d v="2016-03-24T08:27:36"/>
        <d v="2016-06-09T14:00:00"/>
        <d v="2016-03-23T09:18:05"/>
        <d v="2017-01-02T23:17:00"/>
        <d v="2012-07-18T23:28:16"/>
        <d v="2013-04-16T14:00:00"/>
        <d v="2015-09-30T14:29:00"/>
        <d v="2012-09-23T12:15:48"/>
        <d v="2013-05-08T21:27:33"/>
        <d v="2012-05-10T12:00:00"/>
        <d v="2012-10-28T00:00:00"/>
        <d v="2011-02-08T05:18:49"/>
        <d v="2012-05-23T20:47:35"/>
        <d v="2012-01-25T18:49:52"/>
        <d v="2010-09-03T20:03:00"/>
        <d v="2012-11-10T13:57:49"/>
        <d v="2010-10-10T19:16:16"/>
        <d v="2010-07-10T17:00:00"/>
        <d v="2014-11-03T03:52:50"/>
        <d v="2012-08-12T11:35:45"/>
        <d v="2013-01-13T17:48:33"/>
        <d v="2012-07-27T21:00:00"/>
        <d v="2015-10-10T17:28:04"/>
        <d v="2012-04-30T10:30:08"/>
        <d v="2011-08-01T13:46:23"/>
        <d v="2012-05-01T12:00:03"/>
        <d v="2011-09-15T17:00:03"/>
        <d v="2011-10-12T18:57:59"/>
        <d v="2012-04-22T11:59:36"/>
        <d v="2012-05-26T20:59:57"/>
        <d v="2011-11-16T11:11:48"/>
        <d v="2013-05-09T11:33:59"/>
        <d v="2012-06-23T00:27:56"/>
        <d v="2011-01-15T20:51:00"/>
        <d v="2012-06-16T04:59:00"/>
        <d v="2013-04-28T23:02:20"/>
        <d v="2012-05-23T10:29:04"/>
        <d v="2012-06-06T17:42:55"/>
        <d v="2013-03-29T17:54:52"/>
        <d v="2011-08-05T16:05:38"/>
        <d v="2015-01-27T18:13:07"/>
        <d v="2012-12-31T13:00:00"/>
        <d v="2012-06-23T13:32:55"/>
        <d v="2015-09-27T13:38:24"/>
        <d v="2014-09-21T14:48:38"/>
        <d v="2016-06-07T16:06:00"/>
        <d v="2014-11-14T20:22:14"/>
        <d v="2015-03-13T19:20:16"/>
        <d v="2015-10-03T16:00:00"/>
        <d v="2015-05-10T20:45:04"/>
        <d v="2014-08-14T17:50:34"/>
        <d v="2015-04-20T13:25:49"/>
        <d v="2015-05-14T18:56:12"/>
        <d v="2016-02-01T05:43:33"/>
        <d v="2014-12-13T16:02:41"/>
        <d v="2017-02-25T19:09:49"/>
        <d v="2014-08-20T04:21:17"/>
        <d v="2015-02-22T15:09:13"/>
        <d v="2014-11-29T11:40:52"/>
        <d v="2015-03-19T13:15:30"/>
        <d v="2014-11-13T12:20:28"/>
        <d v="2014-07-18T22:43:24"/>
        <d v="2016-10-15T14:21:00"/>
        <d v="2015-10-13T18:13:41"/>
        <d v="2016-04-22T09:52:00"/>
        <d v="2014-11-17T19:24:52"/>
        <d v="2014-12-20T23:30:00"/>
        <d v="2012-06-28T15:16:11"/>
        <d v="2014-12-07T23:59:00"/>
        <d v="2013-10-17T22:59:00"/>
        <d v="2015-08-20T06:00:00"/>
        <d v="2012-03-24T19:56:15"/>
        <d v="2015-04-19T23:50:00"/>
        <d v="2015-08-14T22:59:00"/>
        <d v="2012-08-16T15:22:46"/>
        <d v="2013-03-01T13:01:08"/>
        <d v="2010-01-01T01:00:00"/>
        <d v="2014-12-01T14:59:05"/>
        <d v="2013-07-29T21:32:46"/>
        <d v="2011-08-01T10:34:15"/>
        <d v="2013-02-23T23:59:00"/>
        <d v="2015-02-02T16:39:12"/>
        <d v="2011-10-29T11:12:01"/>
        <d v="2013-09-26T05:46:58"/>
        <d v="2013-09-30T22:59:00"/>
        <d v="2011-01-01T22:00:00"/>
        <d v="2012-07-08T07:29:29"/>
        <d v="2015-02-26T19:30:00"/>
        <d v="2013-10-05T00:00:00"/>
        <d v="2012-04-04T12:33:23"/>
        <d v="2016-09-29T23:27:00"/>
        <d v="2013-05-31T12:00:00"/>
        <d v="2015-10-07T22:59:00"/>
        <d v="2012-03-21T15:48:00"/>
        <d v="2017-03-05T14:26:21"/>
        <d v="2012-09-20T23:46:47"/>
        <d v="2015-05-31T22:59:00"/>
        <d v="2012-05-28T10:43:13"/>
        <d v="2012-12-24T18:47:37"/>
        <d v="2014-05-15T12:53:06"/>
        <d v="2015-05-01T08:59:00"/>
        <d v="2011-11-15T14:37:00"/>
        <d v="2015-03-06T17:49:34"/>
        <d v="2015-10-13T07:41:29"/>
        <d v="2016-10-11T07:35:39"/>
        <d v="2015-07-29T22:20:51"/>
        <d v="2014-07-31T19:58:19"/>
        <d v="2016-05-09T15:50:00"/>
        <d v="2014-08-21T18:32:28"/>
        <d v="2015-04-23T16:05:38"/>
        <d v="2016-09-01T10:59:54"/>
        <d v="2015-09-16T21:31:52"/>
        <d v="2017-02-08T16:40:35"/>
        <d v="2016-05-19T03:12:01"/>
        <d v="2015-04-12T21:51:57"/>
        <d v="2014-08-23T09:12:29"/>
        <d v="2016-05-18T14:49:05"/>
        <d v="2015-01-11T21:36:34"/>
        <d v="2015-04-10T18:14:07"/>
        <d v="2014-08-04T14:41:37"/>
        <d v="2015-10-09T12:00:00"/>
        <d v="2014-09-15T14:55:03"/>
        <d v="2015-05-15T22:00:00"/>
        <d v="2015-11-16T11:04:58"/>
        <d v="2016-10-29T18:43:54"/>
        <d v="2015-03-16T12:28:00"/>
        <d v="2015-06-14T23:09:29"/>
        <d v="2014-07-05T18:07:12"/>
        <d v="2015-12-25T02:55:36"/>
        <d v="2015-12-30T11:12:33"/>
        <d v="2015-03-31T08:14:00"/>
        <d v="2016-03-23T06:52:07"/>
        <d v="2016-01-26T09:08:17"/>
        <d v="2016-03-13T15:45:24"/>
        <d v="2014-10-05T14:13:41"/>
        <d v="2015-04-25T15:17:06"/>
        <d v="2014-08-07T18:13:48"/>
        <d v="2017-02-24T00:51:40"/>
        <d v="2014-08-07T10:56:49"/>
        <d v="2016-06-19T03:11:57"/>
        <d v="2015-09-23T15:10:01"/>
        <d v="2014-08-03T13:05:47"/>
        <d v="2016-03-25T15:36:40"/>
        <d v="2012-09-12T22:59:00"/>
        <d v="2014-11-12T16:20:00"/>
        <d v="2013-12-23T16:54:14"/>
        <d v="2012-04-28T20:13:43"/>
        <d v="2016-06-17T07:59:50"/>
        <d v="2014-04-29T12:06:22"/>
        <d v="2015-08-11T21:00:00"/>
        <d v="2017-03-14T19:00:00"/>
        <d v="2012-07-15T00:42:31"/>
        <d v="2016-08-22T01:59:00"/>
        <d v="2017-01-02T17:59:00"/>
        <d v="2015-01-08T22:26:10"/>
        <d v="2012-09-21T14:38:14"/>
        <d v="2014-04-30T00:00:00"/>
        <d v="2016-04-30T07:00:00"/>
        <d v="2015-08-25T18:52:09"/>
        <d v="2014-10-20T15:59:11"/>
        <d v="2015-12-01T15:01:01"/>
        <d v="2015-10-23T06:00:00"/>
        <d v="2015-10-10T20:00:00"/>
        <d v="2015-05-21T12:56:28"/>
        <d v="2016-12-30T12:50:16"/>
        <d v="2016-12-02T01:09:26"/>
        <d v="2012-09-13T05:07:02"/>
        <d v="2016-11-09T15:26:48"/>
        <d v="2015-06-03T10:04:29"/>
        <d v="2015-11-26T15:54:21"/>
        <d v="2014-11-30T18:11:07"/>
        <d v="2015-05-14T07:55:22"/>
        <d v="2016-06-30T05:00:00"/>
        <d v="2015-08-29T23:03:47"/>
        <d v="2016-05-28T20:28:59"/>
        <d v="2014-02-27T18:00:00"/>
        <d v="2016-09-29T10:45:21"/>
        <d v="2015-03-09T16:49:21"/>
        <d v="2016-10-15T20:00:00"/>
        <d v="2016-10-12T08:11:15"/>
        <d v="2015-01-15T16:54:55"/>
        <d v="2015-02-19T15:45:48"/>
        <d v="2015-06-07T22:51:14"/>
        <d v="2014-09-15T15:09:00"/>
        <d v="2016-07-15T01:57:00"/>
        <d v="2017-03-10T14:00:35"/>
        <d v="2014-11-08T16:13:23"/>
        <d v="2015-09-09T02:31:09"/>
        <d v="2015-08-14T01:16:59"/>
        <d v="2016-03-09T12:09:20"/>
        <d v="2016-02-01T18:55:41"/>
        <d v="2016-12-21T09:59:03"/>
        <d v="2015-12-17T14:20:09"/>
        <d v="2014-12-09T22:48:45"/>
        <d v="2014-06-12T23:00:00"/>
        <d v="2015-04-21T08:25:26"/>
        <d v="2016-02-09T15:00:00"/>
        <d v="2017-03-12T14:00:00"/>
        <d v="2016-08-02T20:30:00"/>
        <d v="2016-07-30T16:13:14"/>
        <d v="2015-04-17T20:40:10"/>
        <d v="2015-11-24T13:06:58"/>
        <d v="2013-10-25T18:00:10"/>
        <d v="2015-08-21T12:55:13"/>
        <d v="2015-09-04T10:00:00"/>
        <d v="2015-12-09T01:59:00"/>
        <d v="2015-05-04T16:29:34"/>
        <d v="2015-09-25T16:00:00"/>
        <d v="2016-02-10T17:13:36"/>
        <d v="2015-11-09T09:32:00"/>
        <d v="2016-01-09T19:51:36"/>
        <d v="2014-07-28T19:29:40"/>
        <d v="2014-12-19T14:38:00"/>
        <d v="2015-12-28T01:00:00"/>
        <d v="2014-10-29T17:45:00"/>
        <d v="2016-07-04T23:59:00"/>
        <d v="2014-11-10T16:34:49"/>
        <d v="2016-05-22T09:59:34"/>
        <d v="2014-07-02T19:42:23"/>
        <d v="2015-09-24T14:09:25"/>
        <d v="2015-02-27T19:01:34"/>
        <d v="2016-04-05T23:04:51"/>
        <d v="2014-07-10T16:29:10"/>
        <d v="2014-11-22T00:59:00"/>
        <d v="2015-03-01T13:07:20"/>
        <d v="2014-08-09T16:57:05"/>
        <d v="2015-04-27T10:42:10"/>
        <d v="2014-09-30T18:23:43"/>
        <d v="2015-06-29T10:21:58"/>
        <d v="2015-02-23T22:00:00"/>
        <d v="2016-07-30T18:04:50"/>
        <d v="2015-06-02T21:31:16"/>
        <d v="2015-05-10T12:22:37"/>
        <d v="2015-03-25T02:01:00"/>
        <d v="2014-08-12T22:19:26"/>
        <d v="2014-09-25T22:22:19"/>
        <d v="2015-04-13T22:21:58"/>
        <d v="2014-12-25T15:16:00"/>
        <d v="2015-08-02T17:00:00"/>
        <d v="2014-06-27T16:33:28"/>
        <d v="2014-08-08T16:31:03"/>
        <d v="2014-09-18T15:59:32"/>
        <d v="2017-04-07T12:35:34"/>
        <d v="2017-04-05T13:14:37"/>
        <d v="2017-03-22T10:33:50"/>
        <d v="2017-04-05T14:41:54"/>
        <d v="2017-03-24T15:59:18"/>
        <d v="2014-10-16T01:59:00"/>
        <d v="2013-05-27T01:59:00"/>
        <d v="2016-07-21T11:45:26"/>
        <d v="2016-10-03T22:59:00"/>
        <d v="2014-08-08T21:00:00"/>
        <d v="2014-06-20T17:01:00"/>
        <d v="2013-07-13T13:00:00"/>
        <d v="2015-12-24T10:41:24"/>
        <d v="2016-10-14T18:00:00"/>
        <d v="2016-02-21T04:33:48"/>
        <d v="2015-10-08T02:59:53"/>
        <d v="2014-12-06T17:57:29"/>
        <d v="2016-05-03T18:00:00"/>
        <d v="2016-04-17T18:44:54"/>
        <d v="2016-11-11T07:10:53"/>
        <d v="2013-09-06T14:00:00"/>
        <d v="2017-01-29T15:34:13"/>
        <d v="2014-12-31T16:08:08"/>
        <d v="2015-08-15T02:50:59"/>
        <d v="2017-03-01T12:52:15"/>
        <d v="2016-04-22T08:55:11"/>
        <d v="2015-08-07T11:14:23"/>
        <d v="2015-12-30T09:23:54"/>
        <d v="2015-05-01T00:46:37"/>
        <d v="2013-04-22T07:59:35"/>
        <d v="2014-10-17T23:00:00"/>
        <d v="2013-05-27T19:00:00"/>
        <d v="2015-04-10T00:32:54"/>
        <d v="2016-10-13T16:59:00"/>
        <d v="2013-03-13T15:00:00"/>
        <d v="2014-04-23T10:59:33"/>
        <d v="2014-01-15T14:00:00"/>
        <d v="2016-11-05T22:26:44"/>
        <d v="2014-05-05T16:18:37"/>
        <d v="2015-03-11T18:45:52"/>
        <d v="2014-10-19T21:07:00"/>
        <d v="2012-05-15T12:16:27"/>
        <d v="2016-10-19T02:53:27"/>
        <d v="2012-02-28T20:29:58"/>
        <d v="2012-07-14T18:42:48"/>
        <d v="2014-08-29T13:45:11"/>
        <d v="2012-06-15T22:10:00"/>
        <d v="2016-09-02T12:03:22"/>
        <d v="2015-04-04T13:10:37"/>
        <d v="2012-06-30T15:00:00"/>
        <d v="2014-06-17T16:17:22"/>
        <d v="2011-12-18T13:21:44"/>
        <d v="2012-08-26T16:37:03"/>
        <d v="2014-09-11T10:15:51"/>
        <d v="2015-04-08T13:58:47"/>
        <d v="2014-01-11T16:36:41"/>
        <d v="2016-08-06T10:45:32"/>
        <d v="2016-10-10T05:36:23"/>
        <d v="2016-07-16T03:47:46"/>
        <d v="2013-06-20T06:04:18"/>
        <d v="2013-01-02T20:31:33"/>
        <d v="2012-03-18T18:53:15"/>
        <d v="2013-05-24T08:54:44"/>
        <d v="2012-05-30T14:00:00"/>
        <d v="2012-10-28T08:53:48"/>
        <d v="2011-08-11T11:01:58"/>
        <d v="2015-08-16T18:00:50"/>
        <d v="2012-03-29T08:45:23"/>
        <d v="2014-06-05T14:49:50"/>
        <d v="2014-03-18T10:55:30"/>
        <d v="2013-02-01T12:00:00"/>
        <d v="2013-10-05T15:51:34"/>
        <d v="2016-04-24T15:45:21"/>
        <d v="2013-03-07T22:02:08"/>
        <d v="2011-12-15T19:19:14"/>
        <d v="2015-06-12T02:07:56"/>
        <d v="2015-07-17T11:03:24"/>
        <d v="2014-08-25T18:28:26"/>
        <d v="2015-11-22T10:03:41"/>
        <d v="2017-03-10T05:44:48"/>
        <d v="2015-02-12T02:00:00"/>
        <d v="2015-02-16T23:59:00"/>
        <d v="2015-04-23T07:50:46"/>
        <d v="2014-10-29T13:54:03"/>
        <d v="2016-08-05T16:00:00"/>
        <d v="2014-07-09T08:39:40"/>
        <d v="2014-07-17T23:45:52"/>
        <d v="2016-07-29T11:50:43"/>
        <d v="2015-03-11T23:00:00"/>
        <d v="2015-02-11T17:31:43"/>
        <d v="2016-09-08T23:00:00"/>
        <d v="2015-08-12T00:32:39"/>
        <d v="2015-07-21T05:03:25"/>
        <d v="2016-03-03T14:00:00"/>
        <d v="2014-06-06T18:00:00"/>
        <d v="2014-07-05T07:40:28"/>
        <d v="2014-07-08T17:34:00"/>
        <d v="2015-07-31T11:00:00"/>
        <d v="2016-06-17T11:00:00"/>
        <d v="2015-01-04T08:16:06"/>
        <d v="2014-10-10T06:00:00"/>
        <d v="2015-08-06T10:31:47"/>
        <d v="2015-07-15T19:00:00"/>
        <d v="2014-09-29T05:53:10"/>
        <d v="2015-08-22T07:07:53"/>
        <d v="2015-08-05T06:00:00"/>
        <d v="2015-06-29T15:57:18"/>
        <d v="2015-08-22T15:18:55"/>
        <d v="2016-03-30T09:39:00"/>
        <d v="2014-05-31T22:59:00"/>
        <d v="2015-02-23T06:55:03"/>
        <d v="2015-04-05T23:00:00"/>
        <d v="2016-12-14T12:49:21"/>
        <d v="2015-05-09T04:35:15"/>
        <d v="2016-08-07T13:38:29"/>
        <d v="2015-08-02T11:00:00"/>
        <d v="2015-02-28T10:14:22"/>
        <d v="2015-09-23T09:21:26"/>
        <d v="2015-06-14T07:36:49"/>
        <d v="2016-02-25T19:00:00"/>
        <d v="2014-09-23T17:08:55"/>
        <d v="2015-03-27T10:24:52"/>
        <d v="2015-03-31T17:59:00"/>
        <d v="2015-06-12T20:43:00"/>
        <d v="2015-12-04T14:01:26"/>
        <d v="2015-07-10T02:00:00"/>
        <d v="2016-06-03T11:30:00"/>
        <d v="2015-10-02T18:00:00"/>
        <d v="2016-06-02T05:25:18"/>
        <d v="2014-05-11T22:59:00"/>
        <d v="2015-07-16T14:47:50"/>
        <d v="2014-11-23T17:00:00"/>
        <d v="2015-10-10T21:00:00"/>
        <d v="2015-01-30T18:02:10"/>
        <d v="2015-12-04T19:00:00"/>
        <d v="2017-02-17T23:59:00"/>
        <d v="2015-12-09T17:48:04"/>
        <d v="2014-08-13T17:00:00"/>
        <d v="2014-08-24T23:59:00"/>
        <d v="2015-03-18T12:00:00"/>
        <d v="2015-12-13T13:44:57"/>
        <d v="2014-06-21T06:00:00"/>
        <d v="2016-06-12T23:00:00"/>
        <d v="2017-01-04T08:06:20"/>
        <d v="2015-06-07T19:23:53"/>
        <d v="2015-05-29T11:36:34"/>
        <d v="2016-05-23T14:21:05"/>
        <d v="2015-05-29T10:34:19"/>
        <d v="2016-04-23T05:16:40"/>
        <d v="2014-09-05T19:10:11"/>
        <d v="2016-01-29T18:17:00"/>
        <d v="2014-06-20T20:05:03"/>
        <d v="2014-09-13T23:34:57"/>
        <d v="2015-05-07T12:11:59"/>
        <d v="2016-01-29T18:34:00"/>
        <d v="2015-08-08T16:34:00"/>
        <d v="2017-02-20T13:00:00"/>
        <d v="2014-12-05T06:28:00"/>
        <d v="2015-10-16T03:41:44"/>
        <d v="2016-06-19T14:12:56"/>
        <d v="2015-09-24T09:10:48"/>
        <d v="2014-06-24T13:57:09"/>
        <d v="2014-09-09T11:12:03"/>
        <d v="2015-07-17T08:18:00"/>
        <d v="2015-01-05T21:44:19"/>
        <d v="2016-10-14T17:00:00"/>
        <d v="2016-07-03T23:00:00"/>
        <d v="2016-10-05T14:50:54"/>
        <d v="2016-07-19T09:14:41"/>
        <d v="2014-05-16T23:32:45"/>
        <d v="2014-12-21T12:43:33"/>
        <d v="2015-06-19T21:47:18"/>
        <d v="2015-01-28T14:37:11"/>
        <d v="2017-01-17T15:16:26"/>
        <d v="2016-05-04T22:04:53"/>
        <d v="2015-07-16T12:51:19"/>
        <d v="2016-11-30T12:00:00"/>
        <d v="2015-07-03T09:46:35"/>
        <d v="2016-01-20T12:24:21"/>
        <d v="2015-08-20T12:05:00"/>
        <d v="2014-12-03T10:20:36"/>
        <d v="2016-05-01T09:18:38"/>
        <d v="2016-02-05T23:59:00"/>
        <d v="2014-12-05T12:27:15"/>
        <d v="2015-03-13T19:50:01"/>
        <d v="2015-09-18T22:59:00"/>
        <d v="2015-01-11T05:15:24"/>
        <d v="2014-10-17T23:59:00"/>
        <d v="2014-08-29T15:43:05"/>
        <d v="2014-08-08T22:00:00"/>
        <d v="2016-04-15T15:12:08"/>
        <d v="2014-08-25T16:00:00"/>
        <d v="2015-01-08T21:00:00"/>
        <d v="2015-04-03T17:40:15"/>
        <d v="2014-06-22T16:00:00"/>
        <d v="2016-12-12T01:00:00"/>
        <d v="2015-10-11T10:29:05"/>
        <d v="2015-10-31T10:57:33"/>
        <d v="2016-07-23T20:52:38"/>
        <d v="2014-08-09T00:37:12"/>
        <d v="2015-02-07T16:42:19"/>
        <d v="2015-08-24T05:33:16"/>
        <d v="2015-09-08T23:00:18"/>
        <d v="2014-11-09T07:00:00"/>
        <d v="2016-09-06T20:21:53"/>
        <d v="2015-07-31T20:00:00"/>
        <d v="2016-05-14T16:03:57"/>
        <d v="2016-06-08T12:33:39"/>
        <d v="2014-11-25T14:46:00"/>
        <d v="2015-06-12T15:11:27"/>
        <d v="2015-06-27T13:27:06"/>
        <d v="2016-01-14T22:09:34"/>
        <d v="2014-09-06T17:08:59"/>
        <d v="2015-03-14T15:46:34"/>
        <d v="2016-03-16T03:33:10"/>
        <d v="2014-05-19T06:26:29"/>
        <d v="2015-09-16T00:37:27"/>
        <d v="2015-10-29T10:06:47"/>
        <d v="2014-08-05T09:52:09"/>
        <d v="2015-03-25T13:01:10"/>
        <d v="2014-09-25T16:16:44"/>
        <d v="2015-05-18T15:58:47"/>
        <d v="2015-01-23T22:00:00"/>
        <d v="2015-05-08T22:59:00"/>
        <d v="2014-09-11T09:01:08"/>
        <d v="2015-02-23T13:22:59"/>
        <d v="2014-07-15T00:00:00"/>
        <d v="2016-03-04T18:57:26"/>
        <d v="2014-05-25T08:32:38"/>
        <d v="2015-05-07T09:01:04"/>
        <d v="2014-09-15T01:08:00"/>
        <d v="2015-02-21T06:00:00"/>
        <d v="2016-06-04T17:57:33"/>
        <d v="2014-06-15T10:16:04"/>
        <d v="2016-08-29T12:00:00"/>
        <d v="2014-10-12T23:59:00"/>
        <d v="2014-07-13T05:58:33"/>
        <d v="2015-01-30T11:53:34"/>
        <d v="2014-08-27T20:00:00"/>
        <d v="2015-01-18T13:33:38"/>
        <d v="2015-03-01T18:02:35"/>
        <d v="2015-12-16T15:18:00"/>
        <d v="2015-04-12T22:06:20"/>
        <d v="2015-06-07T16:56:38"/>
        <d v="2015-05-23T22:21:00"/>
        <d v="2016-08-15T07:44:52"/>
        <d v="2016-11-24T12:11:00"/>
        <d v="2015-06-02T10:34:53"/>
        <d v="2015-11-19T15:45:17"/>
        <d v="2016-01-23T03:45:52"/>
        <d v="2014-10-05T14:16:13"/>
        <d v="2016-10-16T23:00:00"/>
        <d v="2015-10-08T14:00:21"/>
        <d v="2017-03-16T08:00:03"/>
        <d v="2015-06-16T12:47:29"/>
        <d v="2016-05-04T18:00:50"/>
        <d v="2015-03-27T18:16:12"/>
        <d v="2016-05-08T12:41:57"/>
        <d v="2016-06-06T19:12:05"/>
        <d v="2014-09-11T13:10:23"/>
        <d v="2015-03-25T23:00:00"/>
        <d v="2015-03-01T01:59:00"/>
        <d v="2015-07-02T06:17:04"/>
        <d v="2014-08-06T16:32:00"/>
        <d v="2015-07-07T12:30:33"/>
        <d v="2015-09-16T12:43:32"/>
        <d v="2015-03-08T22:44:52"/>
        <d v="2016-08-16T22:59:00"/>
        <d v="2015-05-03T17:51:00"/>
        <d v="2014-07-18T11:04:11"/>
        <d v="2014-08-31T10:47:58"/>
        <d v="2016-12-04T20:00:00"/>
        <d v="2015-12-31T23:00:00"/>
        <d v="2014-09-25T20:35:00"/>
        <d v="2014-11-26T22:00:00"/>
        <d v="2016-03-13T07:00:00"/>
        <d v="2015-03-22T21:14:00"/>
        <d v="2014-10-20T00:59:00"/>
        <d v="2015-01-06T01:00:00"/>
        <d v="2015-08-23T21:00:00"/>
        <d v="2015-09-23T08:25:56"/>
        <d v="2016-02-11T11:29:03"/>
        <d v="2014-11-11T11:10:36"/>
        <d v="2016-08-24T01:41:21"/>
        <d v="2016-10-30T23:00:00"/>
        <d v="2016-05-01T06:00:06"/>
        <d v="2016-10-12T19:00:00"/>
        <d v="2016-06-20T03:41:21"/>
        <d v="2015-12-20T23:59:00"/>
        <d v="2016-01-07T08:47:00"/>
        <d v="2017-01-27T15:05:30"/>
        <d v="2016-10-09T13:25:10"/>
        <d v="2016-02-20T15:07:47"/>
        <d v="2014-10-03T06:29:32"/>
        <d v="2017-01-19T10:57:51"/>
        <d v="2015-05-26T16:54:00"/>
        <d v="2017-02-26T23:59:00"/>
        <d v="2014-06-15T23:25:00"/>
        <d v="2017-01-31T13:00:00"/>
        <d v="2016-07-13T16:29:42"/>
        <d v="2012-12-26T15:04:12"/>
        <d v="2016-03-01T00:59:00"/>
        <d v="2014-11-15T17:08:44"/>
        <d v="2014-10-06T11:11:45"/>
        <d v="2014-12-14T13:09:51"/>
        <d v="2015-04-25T00:11:23"/>
        <d v="2016-01-21T00:05:19"/>
        <d v="2014-11-26T09:40:40"/>
        <d v="2015-02-21T14:58:39"/>
        <d v="2015-12-23T17:59:00"/>
        <d v="2015-02-10T11:52:10"/>
        <d v="2015-06-21T15:04:09"/>
        <d v="2014-11-05T00:00:00"/>
        <d v="2014-06-10T23:00:00"/>
        <d v="2014-07-18T08:09:12"/>
        <d v="2014-08-20T15:24:03"/>
        <d v="2015-07-20T17:00:00"/>
        <d v="2014-05-26T22:00:00"/>
        <d v="2015-08-14T15:18:53"/>
        <d v="2016-11-22T00:59:00"/>
        <d v="2016-08-27T17:53:29"/>
        <d v="2015-06-11T11:13:06"/>
        <d v="2012-10-06T18:51:15"/>
        <d v="2014-05-30T11:00:00"/>
        <d v="2017-03-03T06:01:32"/>
        <d v="2015-03-20T10:54:11"/>
        <d v="2016-08-15T01:20:25"/>
        <d v="2014-11-17T23:35:00"/>
        <d v="2015-09-16T12:56:11"/>
        <d v="2016-10-14T16:10:47"/>
        <d v="2015-09-10T20:04:19"/>
        <d v="2016-08-17T21:38:45"/>
        <d v="2016-10-31T22:59:00"/>
        <d v="2013-05-04T08:26:49"/>
        <d v="2013-08-16T06:59:00"/>
        <d v="2010-10-01T23:59:00"/>
        <d v="2016-03-04T01:03:17"/>
        <d v="2013-12-29T02:59:00"/>
        <d v="2015-06-26T18:00:00"/>
        <d v="2016-01-20T15:50:48"/>
        <d v="2015-10-06T11:30:47"/>
        <d v="2015-04-15T21:50:00"/>
        <d v="2016-02-02T12:26:38"/>
        <d v="2014-08-21T22:44:15"/>
        <d v="2014-09-09T23:52:00"/>
        <d v="2016-04-27T08:16:00"/>
        <d v="2014-12-31T16:22:00"/>
        <d v="2015-06-13T19:20:55"/>
        <d v="2016-05-04T23:02:40"/>
        <d v="2017-02-08T04:59:05"/>
        <d v="2015-05-28T10:59:00"/>
        <d v="2014-10-01T22:59:00"/>
        <d v="2015-03-01T20:04:00"/>
        <d v="2015-01-09T17:59:50"/>
        <d v="2014-09-29T10:16:24"/>
        <d v="2016-04-03T09:36:51"/>
        <d v="2016-05-20T03:59:00"/>
        <d v="2014-08-08T17:27:26"/>
        <d v="2015-09-28T01:35:34"/>
        <d v="2014-08-13T13:49:08"/>
        <d v="2015-09-30T13:00:00"/>
        <d v="2016-10-22T17:08:58"/>
        <d v="2015-11-22T01:59:00"/>
        <d v="2014-07-29T20:19:32"/>
        <d v="2016-07-10T00:28:57"/>
        <d v="2015-09-09T17:31:19"/>
        <d v="2015-10-16T11:35:52"/>
        <d v="2014-12-14T15:00:34"/>
        <d v="2016-12-07T12:36:09"/>
        <d v="2015-04-21T00:59:00"/>
        <d v="2016-10-29T20:46:00"/>
        <d v="2015-06-14T14:19:00"/>
        <d v="2016-03-10T08:42:39"/>
        <d v="2016-08-18T21:27:20"/>
        <d v="2015-10-09T10:38:43"/>
        <d v="2017-03-02T17:57:58"/>
        <d v="2015-02-25T22:19:55"/>
        <d v="2015-03-22T11:07:15"/>
        <d v="2014-12-26T20:40:44"/>
        <d v="2015-09-19T23:21:31"/>
        <d v="2015-11-15T18:09:06"/>
        <d v="2014-09-01T00:00:00"/>
        <d v="2015-05-05T13:48:00"/>
        <d v="2015-09-29T16:12:39"/>
        <d v="2015-08-17T11:05:59"/>
        <d v="2016-12-20T23:36:30"/>
        <d v="2015-01-08T08:41:00"/>
        <d v="2016-07-08T20:59:00"/>
        <d v="2015-05-01T13:39:05"/>
        <d v="2016-08-14T17:45:43"/>
        <d v="2015-10-15T17:00:00"/>
        <d v="2015-09-20T14:05:56"/>
        <d v="2016-07-31T19:36:20"/>
        <d v="2015-05-20T14:48:46"/>
        <d v="2016-10-07T09:00:00"/>
        <d v="2016-02-07T19:17:00"/>
        <d v="2016-02-11T23:33:11"/>
        <d v="2014-10-20T09:56:15"/>
        <d v="2015-07-16T02:56:00"/>
        <d v="2016-08-23T03:10:18"/>
        <d v="2015-06-11T22:45:06"/>
        <d v="2015-02-02T21:00:00"/>
        <d v="2014-10-19T00:00:00"/>
        <d v="2015-09-16T17:00:00"/>
        <d v="2015-05-11T14:32:31"/>
        <d v="2015-04-28T10:19:54"/>
        <d v="2014-08-27T22:00:10"/>
        <d v="2017-02-18T19:45:19"/>
        <d v="2014-10-04T09:17:00"/>
        <d v="2016-10-31T21:55:34"/>
        <d v="2015-04-17T12:33:02"/>
        <d v="2014-09-21T10:10:50"/>
        <d v="2016-06-05T05:43:47"/>
        <d v="2015-04-01T07:22:05"/>
        <d v="2016-05-27T08:12:00"/>
        <d v="2016-07-02T10:35:23"/>
        <d v="2015-03-26T19:05:32"/>
        <d v="2016-05-05T16:36:36"/>
        <d v="2014-09-26T11:18:55"/>
        <d v="2016-11-09T18:22:12"/>
        <d v="2016-07-09T18:49:58"/>
        <d v="2015-02-02T13:43:21"/>
        <d v="2016-01-06T23:57:52"/>
        <d v="2016-03-27T18:26:02"/>
        <d v="2015-03-01T15:33:49"/>
        <d v="2017-03-16T13:49:01"/>
        <d v="2017-04-18T14:13:39"/>
        <d v="2017-04-13T23:59:00"/>
        <d v="2017-04-08T07:54:05"/>
        <d v="2017-04-21T02:24:20"/>
        <d v="2017-03-24T07:33:54"/>
        <d v="2017-03-27T11:16:59"/>
        <d v="2017-04-03T22:38:41"/>
        <d v="2017-03-31T17:59:00"/>
        <d v="2017-05-03T14:12:00"/>
        <d v="2017-04-03T10:30:07"/>
        <d v="2017-03-24T23:33:00"/>
        <d v="2017-04-07T11:15:03"/>
        <d v="2017-04-16T15:00:00"/>
        <d v="2017-03-19T06:18:59"/>
        <d v="2017-04-09T03:35:56"/>
        <d v="2017-03-19T01:00:00"/>
        <d v="2017-03-27T18:58:54"/>
        <d v="2017-04-16T10:22:46"/>
        <d v="2014-11-06T19:15:55"/>
        <d v="2014-09-30T23:00:00"/>
        <d v="2012-12-06T21:00:00"/>
        <d v="2011-01-24T23:00:00"/>
        <d v="2014-09-10T15:09:34"/>
        <d v="2013-11-02T15:49:27"/>
        <d v="2011-04-30T23:59:00"/>
        <d v="2012-04-01T15:00:58"/>
        <d v="2012-12-20T06:58:45"/>
        <d v="2012-06-01T17:52:24"/>
        <d v="2014-07-19T00:00:00"/>
        <d v="2013-07-22T15:09:12"/>
        <d v="2012-01-18T18:00:00"/>
        <d v="2014-08-12T23:59:00"/>
        <d v="2014-10-15T07:52:02"/>
        <d v="2014-07-06T21:00:00"/>
        <d v="2014-06-15T13:05:25"/>
        <d v="2014-06-09T14:20:15"/>
        <d v="2014-11-26T02:59:00"/>
        <d v="2014-08-01T23:13:01"/>
        <d v="2014-06-13T17:00:00"/>
        <d v="2013-12-12T23:59:00"/>
        <d v="2014-07-01T23:00:00"/>
        <d v="2016-05-06T09:35:58"/>
        <d v="2012-02-14T12:31:08"/>
        <d v="2014-09-26T16:04:52"/>
        <d v="2014-08-25T15:45:08"/>
        <d v="2011-02-17T16:17:07"/>
        <d v="2013-08-18T10:00:00"/>
        <d v="2014-06-21T11:00:09"/>
        <d v="2014-07-16T09:31:15"/>
        <d v="2013-05-06T11:51:11"/>
        <d v="2014-06-20T04:54:09"/>
        <d v="2014-06-15T11:00:00"/>
        <d v="2012-01-31T12:00:00"/>
        <d v="2013-08-23T14:04:29"/>
        <d v="2014-07-01T18:50:31"/>
        <d v="2014-07-16T18:27:21"/>
        <d v="2014-09-16T16:00:00"/>
        <d v="2014-08-04T10:59:33"/>
        <d v="2015-06-10T04:58:22"/>
        <d v="2015-05-24T03:18:52"/>
        <d v="2016-12-08T23:37:55"/>
        <d v="2016-08-16T13:07:49"/>
        <d v="2015-02-28T17:00:00"/>
        <d v="2015-02-20T18:14:16"/>
        <d v="2015-07-26T20:29:58"/>
        <d v="2015-02-12T09:15:42"/>
        <d v="2015-08-01T09:00:00"/>
        <d v="2015-02-04T06:50:18"/>
        <d v="2015-02-16T05:11:17"/>
        <d v="2014-09-06T16:00:00"/>
        <d v="2016-04-30T00:34:00"/>
        <d v="2014-08-31T13:24:37"/>
        <d v="2015-12-14T00:59:00"/>
        <d v="2015-09-25T18:43:42"/>
        <d v="2015-07-17T11:14:00"/>
        <d v="2015-05-01T03:59:32"/>
        <d v="2015-09-19T01:37:31"/>
        <d v="2015-04-23T00:40:07"/>
        <d v="2014-07-28T09:31:17"/>
        <d v="2014-06-20T18:00:00"/>
        <d v="2012-05-31T22:59:00"/>
        <d v="2014-08-14T21:00:00"/>
        <d v="2014-08-08T14:05:51"/>
        <d v="2015-07-26T13:19:19"/>
        <d v="2016-01-05T18:55:00"/>
        <d v="2015-09-09T22:59:00"/>
        <d v="2015-07-11T09:30:00"/>
        <d v="2016-11-04T08:06:24"/>
        <d v="2014-12-30T19:00:00"/>
        <d v="2015-03-22T17:35:47"/>
        <d v="2017-03-12T16:00:00"/>
        <d v="2015-07-05T11:43:23"/>
        <d v="2015-10-24T16:29:00"/>
        <d v="2015-08-20T15:02:56"/>
        <d v="2017-01-10T00:00:00"/>
        <d v="2016-06-03T16:00:00"/>
        <d v="2015-10-30T09:00:12"/>
        <d v="2017-01-17T16:10:36"/>
        <d v="2015-12-16T23:59:00"/>
        <d v="2014-11-20T02:59:58"/>
        <d v="2016-04-16T17:39:07"/>
        <d v="2016-05-03T22:59:00"/>
        <d v="2017-03-02T14:19:15"/>
        <d v="2017-02-01T18:31:00"/>
        <d v="2016-07-01T03:20:51"/>
        <d v="2016-12-28T17:00:33"/>
        <d v="2015-09-28T22:59:00"/>
        <d v="2015-07-01T07:14:58"/>
        <d v="2015-10-25T18:59:00"/>
        <d v="2017-02-16T18:00:00"/>
        <d v="2014-10-14T01:59:00"/>
        <d v="2014-09-19T13:08:12"/>
        <d v="2015-10-08T19:00:00"/>
        <d v="2016-12-01T12:39:42"/>
        <d v="2015-06-11T21:00:00"/>
        <d v="2015-09-11T22:59:00"/>
        <d v="2015-07-12T05:25:12"/>
        <d v="2015-04-04T15:19:17"/>
        <d v="2015-06-20T12:55:14"/>
        <d v="2014-11-05T13:48:44"/>
        <d v="2015-06-21T12:32:46"/>
        <d v="2016-09-07T06:20:40"/>
        <d v="2016-09-07T22:45:00"/>
        <d v="2015-03-25T20:03:29"/>
        <d v="2014-10-07T13:26:15"/>
        <d v="2015-06-10T22:59:00"/>
        <d v="2017-02-22T08:25:52"/>
        <d v="2015-01-08T16:17:41"/>
        <d v="2016-09-30T22:59:00"/>
        <d v="2015-11-30T12:08:38"/>
        <d v="2015-07-16T12:24:36"/>
        <d v="2014-12-21T23:00:00"/>
        <d v="2015-10-30T16:00:00"/>
        <d v="2015-01-28T17:00:00"/>
        <d v="2015-12-03T12:00:00"/>
        <d v="2015-06-12T16:00:00"/>
        <d v="2015-07-17T13:11:00"/>
        <d v="2016-08-24T16:42:08"/>
        <d v="2015-06-16T06:00:00"/>
        <d v="2015-07-12T07:47:45"/>
        <d v="2014-11-02T06:29:35"/>
        <d v="2015-11-06T08:00:09"/>
        <d v="2016-09-14T14:00:00"/>
        <d v="2016-03-15T16:00:00"/>
        <d v="2015-02-08T23:30:00"/>
        <d v="2016-03-31T22:59:00"/>
        <d v="2014-11-18T12:23:26"/>
        <d v="2015-05-30T15:21:43"/>
        <d v="2016-03-31T20:27:39"/>
        <d v="2015-06-01T00:00:00"/>
        <d v="2015-09-01T19:28:25"/>
        <d v="2016-04-28T23:39:48"/>
        <d v="2016-02-10T16:00:00"/>
        <d v="2016-01-29T00:59:00"/>
        <d v="2017-02-28T00:00:00"/>
        <d v="2016-08-15T15:09:42"/>
        <d v="2015-11-28T13:00:28"/>
        <d v="2016-06-20T18:00:00"/>
        <d v="2017-02-20T03:50:02"/>
        <d v="2017-03-11T07:21:31"/>
        <d v="2015-09-16T22:59:00"/>
        <d v="2015-12-04T14:29:08"/>
        <d v="2017-03-04T05:12:32"/>
        <d v="2015-06-16T07:59:14"/>
        <d v="2016-09-26T05:37:09"/>
        <d v="2015-11-22T17:00:00"/>
        <d v="2015-07-27T17:59:00"/>
        <d v="2015-09-12T19:00:00"/>
        <d v="2015-10-14T17:01:03"/>
        <d v="2015-04-29T12:51:02"/>
        <d v="2016-08-01T01:59:00"/>
        <d v="2016-12-07T03:26:16"/>
        <d v="2015-03-28T09:38:04"/>
        <d v="2016-12-22T09:59:12"/>
        <d v="2015-07-31T15:32:28"/>
        <d v="2016-06-09T22:00:00"/>
        <d v="2016-05-14T20:22:19"/>
        <d v="2016-04-13T16:02:45"/>
        <d v="2016-10-16T10:36:18"/>
        <d v="2015-10-06T17:17:05"/>
        <d v="2015-10-17T02:00:10"/>
        <d v="2016-11-11T17:00:00"/>
        <d v="2016-01-26T20:00:00"/>
        <d v="2015-05-08T15:05:00"/>
        <d v="2016-05-06T02:17:21"/>
        <d v="2014-08-08T08:54:00"/>
        <d v="2016-06-07T19:57:04"/>
        <d v="2016-04-10T21:30:00"/>
        <d v="2015-01-31T09:03:06"/>
        <d v="2016-06-21T20:05:57"/>
        <d v="2014-10-15T22:59:00"/>
        <d v="2016-06-21T22:55:00"/>
        <d v="2016-09-25T03:46:48"/>
        <d v="2016-06-05T08:59:50"/>
        <d v="2015-04-05T12:51:17"/>
        <d v="2015-03-08T11:08:25"/>
        <d v="2016-05-08T03:59:26"/>
        <d v="2014-07-04T20:00:00"/>
        <d v="2014-07-27T18:00:00"/>
        <d v="2015-04-01T15:17:48"/>
        <d v="2015-10-06T11:44:46"/>
        <d v="2014-07-19T15:38:50"/>
        <d v="2015-06-15T11:14:40"/>
        <d v="2015-07-30T07:30:22"/>
        <d v="2014-08-03T18:00:00"/>
        <d v="2016-04-05T03:34:06"/>
        <d v="2014-10-10T16:00:00"/>
        <d v="2017-02-24T08:48:00"/>
        <d v="2016-07-28T10:58:38"/>
        <d v="2016-12-06T18:22:34"/>
        <d v="2016-06-12T12:00:00"/>
        <d v="2015-03-31T23:59:00"/>
        <d v="2016-04-13T08:18:00"/>
        <d v="2014-08-29T23:48:13"/>
        <d v="2015-04-17T19:37:00"/>
        <d v="2015-02-25T19:35:10"/>
        <d v="2016-05-08T16:00:00"/>
        <d v="2016-04-29T22:59:00"/>
        <d v="2016-06-13T12:00:00"/>
        <d v="2015-11-29T18:00:00"/>
        <d v="2014-07-23T06:00:00"/>
        <d v="2016-07-01T18:00:00"/>
        <d v="2016-05-02T18:00:00"/>
        <d v="2015-10-28T23:01:00"/>
        <d v="2016-05-10T06:17:00"/>
        <d v="2016-07-15T14:34:32"/>
        <d v="2014-08-01T05:01:50"/>
        <d v="2014-11-19T03:27:59"/>
        <d v="2017-02-24T20:22:14"/>
        <d v="2016-12-14T10:59:00"/>
        <d v="2014-09-01T10:59:00"/>
        <d v="2015-03-06T23:55:00"/>
        <d v="2014-08-19T11:00:00"/>
        <d v="2015-12-12T21:26:32"/>
        <d v="2015-05-12T20:37:17"/>
        <d v="2015-08-01T17:24:54"/>
        <d v="2015-01-01T00:00:00"/>
        <d v="2017-01-14T19:59:40"/>
        <d v="2016-12-17T03:00:00"/>
        <d v="2015-12-02T15:59:25"/>
        <d v="2015-07-18T11:00:00"/>
        <d v="2015-10-28T12:33:36"/>
        <d v="2014-05-18T09:39:33"/>
        <d v="2015-04-25T10:49:54"/>
        <d v="2015-03-20T11:56:00"/>
        <d v="2014-08-31T08:08:00"/>
        <d v="2015-08-26T18:00:00"/>
        <d v="2014-11-29T18:52:58"/>
        <d v="2015-03-10T22:26:23"/>
        <d v="2016-08-01T17:59:00"/>
        <d v="2016-06-23T13:47:00"/>
        <d v="2015-11-20T22:00:00"/>
        <d v="2014-12-10T15:49:12"/>
        <d v="2014-12-03T10:28:26"/>
        <d v="2014-12-14T13:18:08"/>
        <d v="2015-06-18T06:04:01"/>
        <d v="2016-06-03T08:31:22"/>
        <d v="2014-07-10T13:35:45"/>
        <d v="2014-08-08T17:28:00"/>
        <d v="2016-05-06T15:17:35"/>
        <d v="2014-11-05T19:46:00"/>
        <d v="2014-07-27T09:17:25"/>
        <d v="2015-05-30T13:10:00"/>
        <d v="2016-02-18T17:00:00"/>
        <d v="2014-11-21T12:00:00"/>
        <d v="2015-02-21T17:05:25"/>
        <d v="2014-08-28T17:53:34"/>
        <d v="2015-08-07T12:22:26"/>
        <d v="2015-11-11T21:31:00"/>
        <d v="2015-06-25T06:05:24"/>
        <d v="2015-06-17T07:05:02"/>
        <d v="2016-03-01T18:59:00"/>
        <d v="2014-07-16T06:49:36"/>
        <d v="2014-07-06T05:08:09"/>
        <d v="2014-07-18T18:48:24"/>
        <d v="2016-07-31T15:58:00"/>
        <d v="2016-06-06T02:00:00"/>
        <d v="2015-10-07T19:32:52"/>
        <d v="2014-09-27T18:01:02"/>
        <d v="2015-02-27T23:59:00"/>
        <d v="2016-12-01T02:59:00"/>
        <d v="2016-04-17T18:30:00"/>
        <d v="2015-04-23T13:30:00"/>
        <d v="2014-10-25T19:43:00"/>
        <d v="2014-05-23T15:01:47"/>
        <d v="2016-04-06T16:30:00"/>
        <d v="2016-02-13T19:00:00"/>
        <d v="2015-03-04T13:59:23"/>
        <d v="2015-04-24T16:52:21"/>
        <d v="2015-02-05T01:59:00"/>
        <d v="2014-10-04T09:48:56"/>
        <d v="2014-09-20T21:00:00"/>
        <d v="2014-07-02T10:29:12"/>
        <d v="2015-02-28T12:00:00"/>
        <d v="2016-11-01T19:31:01"/>
        <d v="2014-07-30T17:41:41"/>
        <d v="2014-08-18T12:32:33"/>
        <d v="2016-02-05T17:00:00"/>
        <d v="2014-06-16T22:00:00"/>
        <d v="2014-07-10T04:07:49"/>
        <d v="2016-08-06T22:00:00"/>
        <d v="2014-08-21T11:28:00"/>
        <d v="2015-08-19T12:03:40"/>
        <d v="2015-05-02T16:00:00"/>
        <d v="2016-01-18T23:59:00"/>
        <d v="2014-07-11T11:15:00"/>
        <d v="2015-11-13T15:17:00"/>
        <d v="2015-05-30T15:11:12"/>
        <d v="2014-09-09T07:35:46"/>
        <d v="2016-06-08T08:59:00"/>
        <d v="2015-10-23T07:43:56"/>
        <d v="2015-02-05T07:20:00"/>
        <d v="2016-03-18T15:20:12"/>
        <d v="2014-12-16T21:51:29"/>
        <d v="2016-07-08T23:00:00"/>
        <d v="2015-04-02T10:54:31"/>
        <d v="2015-04-21T12:22:07"/>
        <d v="2014-07-22T22:59:00"/>
        <d v="2016-08-13T18:29:16"/>
        <d v="2014-07-31T11:45:59"/>
        <d v="2016-10-13T13:00:27"/>
        <d v="2014-08-01T01:59:00"/>
        <d v="2015-02-12T00:59:00"/>
        <d v="2015-02-02T23:27:00"/>
        <d v="2016-05-20T06:31:00"/>
        <d v="2014-08-15T07:39:12"/>
        <d v="2016-10-28T22:00:00"/>
        <d v="2015-07-10T13:00:00"/>
        <d v="2016-10-10T22:59:00"/>
        <d v="2016-08-22T22:07:17"/>
        <d v="2015-08-09T11:00:00"/>
        <d v="2016-04-19T18:27:30"/>
        <d v="2015-03-20T10:07:12"/>
        <d v="2016-09-20T22:00:00"/>
        <d v="2016-04-28T10:24:05"/>
        <d v="2016-07-15T16:38:00"/>
        <d v="2014-08-31T15:00:00"/>
        <d v="2014-11-06T00:59:00"/>
        <d v="2015-03-20T15:27:00"/>
        <d v="2016-07-20T07:02:11"/>
        <d v="2014-11-02T19:00:00"/>
        <d v="2014-10-26T22:00:00"/>
        <d v="2015-05-16T22:00:00"/>
        <d v="2015-03-16T16:00:00"/>
        <d v="2014-06-21T15:31:20"/>
        <d v="2015-07-10T16:00:00"/>
        <d v="2015-01-02T00:56:28"/>
        <d v="2014-07-06T13:31:06"/>
        <d v="2014-07-03T11:03:01"/>
        <d v="2016-06-15T13:14:59"/>
        <d v="2016-02-02T11:38:00"/>
        <d v="2015-06-03T01:59:00"/>
        <d v="2015-06-24T17:34:12"/>
        <d v="2015-04-17T11:00:00"/>
        <d v="2014-05-24T16:00:00"/>
        <d v="2016-04-13T14:15:24"/>
        <d v="2015-05-18T00:59:44"/>
        <d v="2015-10-25T19:13:17"/>
        <d v="2014-08-17T00:11:00"/>
        <d v="2016-11-26T01:00:00"/>
        <d v="2014-11-01T12:18:00"/>
        <d v="2016-09-11T15:19:26"/>
        <d v="2016-06-02T17:00:00"/>
        <d v="2016-05-28T16:44:00"/>
        <d v="2015-07-01T01:59:00"/>
        <d v="2016-03-06T23:59:00"/>
        <d v="2015-09-11T13:19:55"/>
        <d v="2016-03-15T22:59:00"/>
        <d v="2016-07-24T06:28:48"/>
        <d v="2015-11-19T13:58:11"/>
        <d v="2014-05-12T23:00:00"/>
        <d v="2014-08-23T12:37:20"/>
        <d v="2016-05-31T17:08:57"/>
        <d v="2016-05-10T16:00:00"/>
        <d v="2014-11-20T23:55:00"/>
        <d v="2014-07-02T09:54:06"/>
        <d v="2014-11-07T13:30:00"/>
        <d v="2015-04-23T06:53:12"/>
        <d v="2014-06-03T23:59:00"/>
        <d v="2015-02-01T23:59:00"/>
        <d v="2015-05-31T13:32:51"/>
        <d v="2014-09-07T22:00:00"/>
        <d v="2014-07-04T06:00:00"/>
        <d v="2014-10-02T09:21:00"/>
        <d v="2015-03-04T09:22:30"/>
        <d v="2015-09-06T08:47:00"/>
        <d v="2014-09-29T03:40:20"/>
        <d v="2015-09-15T05:06:00"/>
        <d v="2016-09-25T18:00:00"/>
        <d v="2014-09-12T23:00:00"/>
        <d v="2016-04-28T00:59:00"/>
        <d v="2015-07-10T22:59:00"/>
        <d v="2017-01-18T07:01:58"/>
        <d v="2015-07-12T20:00:00"/>
        <d v="2016-04-10T15:00:00"/>
        <d v="2016-06-30T10:42:14"/>
        <d v="2014-09-17T22:59:00"/>
        <d v="2015-11-11T14:16:07"/>
        <d v="2015-10-01T10:00:23"/>
        <d v="2015-12-20T06:59:00"/>
        <d v="2014-11-17T02:59:00"/>
        <d v="2016-08-17T05:05:40"/>
        <d v="2016-09-08T13:08:42"/>
        <d v="2016-06-25T19:04:51"/>
        <d v="2015-08-31T12:31:15"/>
        <d v="2014-09-07T09:23:42"/>
        <d v="2015-06-25T13:07:39"/>
        <d v="2015-03-07T14:57:37"/>
        <d v="2015-04-11T14:22:39"/>
        <d v="2015-03-31T22:59:00"/>
        <d v="2016-05-13T22:59:00"/>
        <d v="2016-03-04T20:00:00"/>
        <d v="2015-09-04T04:27:53"/>
        <d v="2016-05-02T16:26:38"/>
        <d v="2014-05-22T17:07:00"/>
        <d v="2014-06-28T09:05:24"/>
        <d v="2015-08-11T19:00:00"/>
        <d v="2015-02-11T12:00:00"/>
        <d v="2016-11-17T06:36:34"/>
        <d v="2014-08-17T10:35:24"/>
        <d v="2014-05-05T01:38:31"/>
        <d v="2015-06-26T16:00:00"/>
        <d v="2015-07-31T03:58:00"/>
        <d v="2015-05-26T21:45:00"/>
        <d v="2015-08-05T13:36:00"/>
        <d v="2016-03-13T17:00:00"/>
        <d v="2016-08-01T14:00:00"/>
        <d v="2015-10-05T11:00:00"/>
        <d v="2014-12-31T12:50:08"/>
        <d v="2015-01-23T07:11:23"/>
        <d v="2015-06-10T14:27:24"/>
        <d v="2014-09-17T12:46:34"/>
        <d v="2015-01-08T11:31:36"/>
        <d v="2014-12-31T02:00:00"/>
        <d v="2014-10-30T15:36:53"/>
        <d v="2015-06-21T08:41:22"/>
        <d v="2014-11-08T05:00:46"/>
        <d v="2014-11-13T18:37:28"/>
        <d v="2016-08-10T22:59:00"/>
        <d v="2016-12-05T09:10:54"/>
        <d v="2015-04-26T01:28:00"/>
        <d v="2016-04-30T12:36:17"/>
        <d v="2016-03-31T12:17:36"/>
        <d v="2015-02-28T23:59:00"/>
        <d v="2014-07-30T06:18:30"/>
        <d v="2016-04-04T21:18:02"/>
        <d v="2016-04-18T04:13:25"/>
        <d v="2015-07-13T02:35:44"/>
        <d v="2014-12-21T12:11:30"/>
        <d v="2016-09-23T11:44:30"/>
        <d v="2016-06-27T14:00:00"/>
        <d v="2015-04-29T18:00:00"/>
        <d v="2015-05-26T10:32:27"/>
        <d v="2014-10-20T03:00:34"/>
        <d v="2015-01-23T23:59:00"/>
        <d v="2015-02-10T23:59:00"/>
        <d v="2015-01-05T15:26:00"/>
        <d v="2016-09-03T20:36:22"/>
        <d v="2015-03-13T01:59:00"/>
        <d v="2014-08-26T12:09:42"/>
        <d v="2016-03-03T00:59:00"/>
        <d v="2014-09-02T23:59:00"/>
        <d v="2015-08-29T19:00:00"/>
        <d v="2016-10-13T15:22:44"/>
        <d v="2015-01-16T18:58:02"/>
        <d v="2016-05-17T16:27:59"/>
        <d v="2015-11-05T16:44:40"/>
        <d v="2016-04-29T01:59:00"/>
        <d v="2016-02-13T14:02:06"/>
        <d v="2016-08-14T09:30:57"/>
        <d v="2015-12-14T19:00:00"/>
        <d v="2016-06-17T09:00:00"/>
        <d v="2016-03-30T17:48:05"/>
        <d v="2015-08-17T05:22:16"/>
        <d v="2015-04-08T03:53:21"/>
        <d v="2014-06-09T12:26:51"/>
        <d v="2014-06-28T09:09:34"/>
        <d v="2015-06-18T20:00:16"/>
        <d v="2015-12-10T09:14:56"/>
        <d v="2015-03-19T16:47:44"/>
        <d v="2017-02-27T19:00:00"/>
        <d v="2015-06-03T10:04:10"/>
        <d v="2016-11-19T17:00:00"/>
        <d v="2015-03-04T23:00:00"/>
        <d v="2016-09-30T16:00:00"/>
        <d v="2014-09-27T22:23:00"/>
        <d v="2014-07-26T02:00:00"/>
        <d v="2016-08-23T13:34:50"/>
        <d v="2015-07-02T10:39:37"/>
        <d v="2014-08-16T11:00:57"/>
        <d v="2016-05-20T22:59:00"/>
        <d v="2015-12-13T15:59:56"/>
        <d v="2016-05-05T12:00:00"/>
        <d v="2014-11-29T16:19:50"/>
        <d v="2014-09-22T22:59:00"/>
        <d v="2014-11-23T17:29:09"/>
        <d v="2016-11-18T20:00:00"/>
        <d v="2017-01-13T22:59:00"/>
        <d v="2016-04-20T16:11:16"/>
        <d v="2015-09-14T11:40:29"/>
        <d v="2015-01-01T11:48:55"/>
        <d v="2015-04-19T10:08:52"/>
        <d v="2016-10-07T10:11:00"/>
        <d v="2015-05-10T13:45:30"/>
        <d v="2014-10-05T00:00:00"/>
        <d v="2015-11-30T12:00:00"/>
        <d v="2015-11-16T23:27:19"/>
        <d v="2016-03-07T23:59:00"/>
        <d v="2016-11-21T19:17:18"/>
        <d v="2015-06-16T18:30:00"/>
        <d v="2016-09-30T12:58:47"/>
        <d v="2014-10-05T02:00:45"/>
        <d v="2014-06-16T12:06:34"/>
        <d v="2016-02-02T06:29:44"/>
        <d v="2014-08-10T10:59:00"/>
        <d v="2016-08-24T22:59:00"/>
        <d v="2015-08-05T03:43:27"/>
        <d v="2016-04-03T12:00:00"/>
        <d v="2015-07-18T01:59:00"/>
        <d v="2017-02-01T17:59:00"/>
        <d v="2016-06-01T16:42:00"/>
        <d v="2014-07-01T22:59:00"/>
        <d v="2015-03-19T09:39:00"/>
        <d v="2014-12-23T16:08:45"/>
        <d v="2016-04-09T23:00:00"/>
        <d v="2015-03-30T23:16:54"/>
        <d v="2016-12-21T06:50:30"/>
        <d v="2016-06-16T00:58:09"/>
        <d v="2015-10-28T14:54:00"/>
        <d v="2014-07-24T02:00:00"/>
        <d v="2015-07-18T18:16:59"/>
        <d v="2015-07-23T13:33:00"/>
        <d v="2015-06-11T11:12:17"/>
        <d v="2015-05-31T18:00:00"/>
        <d v="2014-07-20T22:59:00"/>
        <d v="2014-09-26T17:43:04"/>
        <d v="2014-11-05T07:52:00"/>
        <d v="2016-09-03T15:57:09"/>
        <d v="2016-05-15T18:00:00"/>
        <d v="2014-09-12T14:34:44"/>
        <d v="2014-07-02T22:59:00"/>
        <d v="2015-05-31T07:44:58"/>
        <d v="2014-06-30T23:59:00"/>
        <d v="2016-10-05T05:53:54"/>
        <d v="2016-01-15T10:38:10"/>
        <d v="2014-06-16T01:59:00"/>
        <d v="2016-10-19T21:48:16"/>
        <d v="2015-09-01T23:19:46"/>
        <d v="2014-05-19T16:00:00"/>
        <d v="2015-08-28T22:59:00"/>
        <d v="2014-06-27T00:14:15"/>
        <d v="2014-08-08T13:53:24"/>
        <d v="2015-06-21T17:25:00"/>
        <d v="2014-11-27T10:21:23"/>
        <d v="2015-03-01T23:59:00"/>
        <d v="2014-09-18T19:00:00"/>
        <d v="2015-11-30T17:30:00"/>
        <d v="2016-06-05T21:00:00"/>
        <d v="2015-01-11T15:53:30"/>
        <d v="2015-02-13T09:48:36"/>
        <d v="2016-05-10T06:10:48"/>
        <d v="2016-03-02T14:21:27"/>
        <d v="2014-10-15T09:26:56"/>
        <d v="2014-09-30T11:00:00"/>
        <d v="2015-06-04T07:59:53"/>
        <d v="2016-07-10T17:59:00"/>
        <d v="2016-08-13T01:59:00"/>
        <d v="2016-05-31T11:33:14"/>
        <d v="2014-06-23T13:00:00"/>
        <d v="2014-09-12T16:55:49"/>
        <d v="2016-07-22T00:26:00"/>
        <d v="2014-07-03T22:24:46"/>
        <d v="2014-06-25T11:59:06"/>
        <d v="2015-04-03T08:49:48"/>
        <d v="2015-05-31T01:59:00"/>
        <d v="2016-06-04T12:42:46"/>
        <d v="2015-05-25T22:59:00"/>
        <d v="2015-03-31T07:52:00"/>
        <d v="2016-01-21T16:18:29"/>
        <d v="2015-05-09T15:47:29"/>
        <d v="2015-02-27T12:11:15"/>
        <d v="2015-06-22T12:31:06"/>
        <d v="2015-07-02T18:50:06"/>
        <d v="2014-11-05T18:28:04"/>
        <d v="2016-02-11T17:59:00"/>
        <d v="2014-11-30T14:04:22"/>
        <d v="2016-05-04T18:00:00"/>
        <d v="2016-02-18T16:30:00"/>
        <d v="2016-04-29T16:00:00"/>
        <d v="2016-10-19T23:55:00"/>
        <d v="2015-08-18T23:06:16"/>
        <d v="2015-03-22T22:55:12"/>
        <d v="2015-08-17T11:15:59"/>
        <d v="2015-01-09T22:23:00"/>
        <d v="2015-01-24T07:00:00"/>
        <d v="2015-04-18T17:30:00"/>
        <d v="2015-05-25T16:38:16"/>
        <d v="2015-05-28T11:38:09"/>
        <d v="2015-03-23T13:00:00"/>
        <d v="2015-11-12T01:59:00"/>
        <d v="2014-07-15T17:00:00"/>
        <d v="2016-07-17T05:47:48"/>
        <d v="2014-08-11T20:53:58"/>
        <d v="2015-12-17T17:05:50"/>
        <d v="2014-09-06T00:09:04"/>
        <d v="2014-07-03T12:02:44"/>
        <d v="2014-07-04T22:59:00"/>
        <d v="2014-08-10T11:45:02"/>
        <d v="2016-10-08T04:20:39"/>
        <d v="2015-07-05T17:59:00"/>
        <d v="2016-02-16T00:59:00"/>
        <d v="2016-04-28T22:59:00"/>
        <d v="2015-02-10T02:59:00"/>
        <d v="2016-04-02T18:51:13"/>
        <d v="2016-10-16T16:00:00"/>
        <d v="2015-06-02T19:00:00"/>
        <d v="2014-07-25T23:59:00"/>
        <d v="2016-04-15T15:48:27"/>
        <d v="2014-06-11T14:33:18"/>
        <d v="2014-12-01T15:25:15"/>
        <d v="2014-05-19T00:00:00"/>
        <d v="2015-08-25T21:35:53"/>
        <d v="2014-05-05T07:36:26"/>
        <d v="2015-08-10T18:00:00"/>
        <d v="2015-08-02T14:31:29"/>
        <d v="2015-04-01T12:00:26"/>
        <d v="2016-05-28T19:36:00"/>
        <d v="2014-07-30T13:38:02"/>
        <d v="2014-07-02T23:00:45"/>
        <d v="2014-06-12T12:28:10"/>
        <d v="2016-04-15T09:21:19"/>
        <d v="2015-06-13T17:20:10"/>
        <d v="2016-05-17T19:00:00"/>
        <d v="2016-11-29T01:00:00"/>
        <d v="2016-11-14T21:08:00"/>
        <d v="2015-04-09T14:00:55"/>
        <d v="2015-04-08T23:00:00"/>
        <d v="2014-07-31T20:00:00"/>
        <d v="2014-09-26T23:00:00"/>
        <d v="2015-02-14T14:39:40"/>
        <d v="2016-03-26T11:39:00"/>
        <d v="2015-07-13T15:06:00"/>
        <d v="2014-09-08T16:11:25"/>
        <d v="2016-07-24T18:00:00"/>
        <d v="2016-03-15T11:00:00"/>
        <d v="2016-07-10T18:32:12"/>
        <d v="2016-08-02T05:03:00"/>
        <d v="2016-05-26T19:54:35"/>
        <d v="2015-12-23T11:18:00"/>
        <d v="2015-06-15T14:10:18"/>
        <d v="2016-11-22T12:00:23"/>
        <d v="2014-07-06T11:36:32"/>
        <d v="2015-07-15T05:43:42"/>
        <d v="2014-12-16T17:32:09"/>
        <d v="2015-06-07T08:55:54"/>
        <d v="2015-08-28T17:30:00"/>
        <d v="2017-01-13T19:42:36"/>
        <d v="2015-04-20T16:09:25"/>
        <d v="2014-08-10T12:20:48"/>
        <d v="2016-03-11T17:20:43"/>
        <d v="2015-01-10T23:59:00"/>
        <d v="2015-01-02T11:13:36"/>
        <d v="2015-10-21T22:01:46"/>
        <d v="2016-03-04T18:19:28"/>
        <d v="2016-07-31T02:00:00"/>
        <d v="2014-09-27T16:17:20"/>
        <d v="2014-06-29T01:13:01"/>
        <d v="2015-04-03T16:48:59"/>
        <d v="2015-04-25T04:53:39"/>
        <d v="2014-07-30T18:00:00"/>
        <d v="2015-03-21T14:22:38"/>
        <d v="2016-05-31T06:00:00"/>
        <d v="2016-06-14T16:43:00"/>
        <d v="2015-08-20T18:00:00"/>
        <d v="2014-07-17T11:33:43"/>
        <d v="2015-10-23T22:59:00"/>
        <d v="2015-03-12T14:13:02"/>
        <d v="2015-07-17T16:02:00"/>
        <d v="2015-07-05T10:38:37"/>
        <d v="2016-01-03T23:20:07"/>
        <d v="2016-01-19T17:59:00"/>
        <d v="2015-07-19T22:59:00"/>
        <d v="2016-08-01T08:41:00"/>
        <d v="2015-06-16T20:40:14"/>
        <d v="2015-05-07T05:09:54"/>
        <d v="2015-03-26T19:00:00"/>
        <d v="2014-12-31T08:39:47"/>
        <d v="2016-08-31T15:46:11"/>
        <d v="2016-05-27T12:46:51"/>
        <d v="2014-11-05T16:22:25"/>
        <d v="2016-02-19T21:45:35"/>
        <d v="2014-12-01T14:09:00"/>
        <d v="2015-06-18T05:41:07"/>
        <d v="2016-04-21T17:36:48"/>
        <d v="2016-08-02T23:09:00"/>
        <d v="2015-07-03T13:22:38"/>
        <d v="2015-05-22T12:03:29"/>
        <d v="2015-07-29T22:25:24"/>
        <d v="2016-03-28T10:50:29"/>
        <d v="2014-07-20T13:51:27"/>
        <d v="2014-05-11T06:50:52"/>
        <d v="2014-05-31T20:44:24"/>
        <d v="2014-06-03T01:59:00"/>
        <d v="2015-10-01T10:02:54"/>
        <d v="2014-10-04T01:59:00"/>
        <d v="2015-07-19T00:23:11"/>
        <d v="2015-10-18T14:36:29"/>
        <d v="2015-06-11T13:24:44"/>
        <d v="2014-12-31T21:59:03"/>
        <d v="2015-07-17T05:32:59"/>
        <d v="2015-03-26T22:34:36"/>
        <d v="2014-09-01T15:09:38"/>
        <d v="2015-05-09T16:14:18"/>
        <d v="2015-03-26T17:17:51"/>
        <d v="2015-03-08T11:50:03"/>
        <d v="2014-08-01T12:12:00"/>
        <d v="2015-05-22T16:00:00"/>
        <d v="2014-06-25T16:00:00"/>
        <d v="2014-08-12T10:51:50"/>
        <d v="2014-11-12T16:47:00"/>
        <d v="2016-09-12T11:59:00"/>
        <d v="2015-11-05T11:11:45"/>
        <d v="2015-11-17T17:24:14"/>
        <d v="2014-08-30T00:30:00"/>
        <d v="2016-03-22T22:29:00"/>
        <d v="2016-06-18T14:32:19"/>
        <d v="2014-09-08T10:50:05"/>
        <d v="2015-03-13T22:11:00"/>
        <d v="2014-07-02T23:07:58"/>
        <d v="2017-03-29T12:44:10"/>
        <d v="2015-08-13T22:29:56"/>
        <d v="2015-10-08T11:42:15"/>
        <d v="2015-01-23T20:00:00"/>
        <d v="2016-09-03T05:00:00"/>
        <d v="2016-02-02T09:58:48"/>
        <d v="2016-12-08T11:15:52"/>
        <d v="2015-06-29T22:59:00"/>
        <d v="2015-01-25T15:39:56"/>
        <d v="2017-02-19T19:26:39"/>
        <d v="2016-01-31T18:03:00"/>
        <d v="2014-09-02T09:27:49"/>
        <d v="2015-03-27T12:59:52"/>
        <d v="2016-05-09T17:49:51"/>
        <d v="2014-12-11T00:28:22"/>
        <d v="2015-05-01T17:00:00"/>
        <d v="2017-02-26T08:05:58"/>
        <d v="2015-01-04T18:26:00"/>
        <d v="2015-08-15T13:12:24"/>
        <d v="2015-03-22T23:59:00"/>
        <d v="2014-08-24T02:00:00"/>
        <d v="2014-07-01T01:00:00"/>
        <d v="2016-12-05T23:59:00"/>
        <d v="2015-02-28T01:00:18"/>
        <d v="2014-06-16T23:36:18"/>
        <d v="2015-01-08T15:58:03"/>
        <d v="2015-08-17T11:00:00"/>
        <d v="2014-08-12T13:36:01"/>
        <d v="2015-06-10T21:13:11"/>
        <d v="2015-12-19T14:49:59"/>
        <d v="2016-11-14T07:14:02"/>
        <d v="2015-08-14T14:38:00"/>
        <d v="2015-04-15T00:04:00"/>
        <d v="2015-06-11T18:00:00"/>
        <d v="2015-06-26T08:25:00"/>
        <d v="2014-10-26T15:08:00"/>
        <d v="2014-07-28T22:14:56"/>
        <d v="2014-09-11T03:37:22"/>
        <d v="2015-09-07T13:09:57"/>
        <d v="2014-11-26T15:29:37"/>
        <d v="2015-04-24T23:35:00"/>
        <d v="2015-11-30T01:04:09"/>
        <d v="2015-05-10T17:59:00"/>
        <d v="2016-06-01T18:38:29"/>
        <d v="2016-06-03T06:19:12"/>
        <d v="2014-09-11T07:39:21"/>
        <d v="2014-08-04T11:00:00"/>
        <d v="2016-01-17T19:00:00"/>
        <d v="2016-11-13T05:17:40"/>
        <d v="2014-10-26T13:00:00"/>
        <d v="2015-03-02T18:00:00"/>
        <d v="2015-04-09T18:31:11"/>
        <d v="2014-06-26T18:02:02"/>
        <d v="2014-07-30T15:53:59"/>
        <d v="2014-12-26T21:02:28"/>
        <d v="2014-08-09T01:25:04"/>
        <d v="2015-10-15T23:59:00"/>
        <d v="2016-09-18T14:51:05"/>
        <d v="2016-04-01T01:00:00"/>
        <d v="2015-09-05T22:38:27"/>
        <d v="2016-03-15T22:02:44"/>
        <d v="2016-07-16T19:43:00"/>
        <d v="2015-10-01T08:00:00"/>
        <d v="2015-10-04T10:45:46"/>
        <d v="2016-12-01T02:18:40"/>
        <d v="2016-07-11T10:09:20"/>
        <d v="2015-06-27T16:44:14"/>
        <d v="2014-10-06T23:30:00"/>
        <d v="2015-01-02T06:49:11"/>
        <d v="2014-11-24T20:00:00"/>
        <d v="2015-06-16T16:41:54"/>
        <d v="2015-11-02T11:50:00"/>
        <d v="2015-08-27T10:54:35"/>
        <d v="2015-05-15T14:14:28"/>
        <d v="2015-02-28T03:00:00"/>
        <d v="2016-10-01T22:25:44"/>
        <d v="2014-09-07T02:48:43"/>
        <d v="2015-02-10T21:53:41"/>
        <d v="2016-04-08T13:35:00"/>
        <d v="2016-05-03T13:49:02"/>
        <d v="2015-10-26T13:58:10"/>
        <d v="2016-07-29T18:29:00"/>
        <d v="2014-07-14T10:37:44"/>
        <d v="2015-11-28T16:22:21"/>
        <d v="2016-04-24T19:20:00"/>
        <d v="2016-07-08T18:25:54"/>
        <d v="2014-08-02T09:00:00"/>
        <d v="2014-09-28T13:55:56"/>
        <d v="2016-01-03T15:17:36"/>
        <d v="2014-05-08T16:23:30"/>
        <d v="2015-11-28T09:54:54"/>
        <d v="2015-11-17T23:41:57"/>
        <d v="2015-04-19T11:19:46"/>
        <d v="2016-04-13T23:39:40"/>
        <d v="2014-07-23T21:59:00"/>
        <d v="2017-03-06T01:58:27"/>
        <d v="2016-05-22T14:34:33"/>
        <d v="2016-08-28T22:55:00"/>
        <d v="2016-04-17T15:43:31"/>
        <d v="2014-07-21T07:52:06"/>
        <d v="2015-02-05T20:37:14"/>
        <d v="2016-05-08T23:00:00"/>
        <d v="2016-06-02T08:07:28"/>
        <d v="2016-07-13T15:48:18"/>
        <d v="2014-08-01T02:00:00"/>
        <d v="2016-07-22T13:55:32"/>
        <d v="2015-01-31T10:25:53"/>
        <d v="2015-03-29T15:00:00"/>
        <d v="2014-07-05T09:22:27"/>
        <d v="2016-07-16T23:19:09"/>
        <d v="2015-07-07T14:26:20"/>
        <d v="2014-05-20T01:59:00"/>
        <d v="2014-11-07T19:00:00"/>
        <d v="2016-02-20T16:05:00"/>
        <d v="2016-05-06T08:04:00"/>
        <d v="2014-05-16T17:11:30"/>
        <d v="2015-08-28T20:56:53"/>
        <d v="2015-11-08T13:59:41"/>
        <d v="2016-03-02T11:08:13"/>
        <d v="2015-05-31T10:28:02"/>
        <d v="2015-12-11T18:34:19"/>
        <d v="2015-05-13T15:45:12"/>
        <d v="2014-07-19T04:21:30"/>
        <d v="2015-02-14T06:27:00"/>
        <d v="2014-11-20T11:04:00"/>
        <d v="2015-04-05T03:23:41"/>
        <d v="2015-03-28T17:07:06"/>
        <d v="2014-08-31T14:51:49"/>
        <d v="2016-05-07T09:29:18"/>
        <d v="2014-09-26T20:02:41"/>
        <d v="2015-02-15T09:05:47"/>
        <d v="2014-10-07T22:54:17"/>
        <d v="2014-10-20T14:23:05"/>
        <d v="2016-02-16T13:33:07"/>
        <d v="2014-08-26T11:28:00"/>
        <d v="2015-07-22T18:08:27"/>
        <d v="2014-09-09T11:49:20"/>
        <d v="2014-10-26T13:29:26"/>
        <d v="2015-01-28T08:04:38"/>
        <d v="2015-05-02T08:04:09"/>
        <d v="2015-02-16T02:13:43"/>
        <d v="2016-03-05T00:54:29"/>
        <d v="2015-07-19T13:44:23"/>
        <d v="2014-09-17T15:56:40"/>
        <d v="2014-09-04T11:07:54"/>
        <d v="2016-10-07T16:51:48"/>
        <d v="2016-04-15T11:28:00"/>
        <d v="2015-03-23T22:34:59"/>
        <d v="2014-10-26T16:52:38"/>
        <d v="2015-01-31T21:54:00"/>
        <d v="2016-03-24T17:59:23"/>
        <d v="2015-08-31T11:04:57"/>
        <d v="2015-07-26T00:42:16"/>
        <d v="2015-12-04T11:43:59"/>
        <d v="2017-02-22T20:00:00"/>
        <d v="2014-06-05T17:31:40"/>
        <d v="2015-12-13T19:36:10"/>
        <d v="2016-02-03T13:49:00"/>
        <d v="2014-12-18T10:02:44"/>
        <d v="2015-12-15T15:25:16"/>
        <d v="2016-10-02T04:00:00"/>
        <d v="2015-04-03T16:44:10"/>
        <d v="2014-10-21T16:11:27"/>
        <d v="2014-07-01T17:30:00"/>
        <d v="2016-05-24T09:25:00"/>
        <d v="2014-10-17T14:10:10"/>
        <d v="2015-12-01T00:59:00"/>
        <d v="2015-07-17T22:00:00"/>
        <d v="2016-09-06T06:22:34"/>
        <d v="2015-01-20T14:16:00"/>
        <d v="2014-11-20T17:58:45"/>
        <d v="2015-04-10T00:00:00"/>
        <d v="2014-08-20T23:49:49"/>
        <d v="2014-10-22T10:36:50"/>
        <d v="2015-01-10T20:00:00"/>
        <d v="2016-04-11T06:13:07"/>
        <d v="2015-07-14T18:00:15"/>
        <d v="2014-10-23T10:16:31"/>
        <d v="2014-05-09T01:53:00"/>
        <d v="2014-10-13T16:05:16"/>
        <d v="2014-11-15T15:00:00"/>
        <d v="2016-09-30T23:00:00"/>
        <d v="2014-06-19T10:33:51"/>
        <d v="2016-07-03T14:59:00"/>
        <d v="2015-11-25T18:00:00"/>
        <d v="2014-09-15T22:00:00"/>
        <d v="2014-06-23T11:00:00"/>
        <d v="2016-04-20T21:23:43"/>
        <d v="2016-07-02T12:44:28"/>
        <d v="2014-06-27T11:21:24"/>
        <d v="2015-04-29T09:07:06"/>
        <d v="2014-08-12T17:50:11"/>
        <d v="2016-05-18T19:56:28"/>
        <d v="2015-09-27T21:49:10"/>
        <d v="2017-01-13T18:05:00"/>
        <d v="2015-02-28T07:00:00"/>
        <d v="2015-02-28T22:00:00"/>
        <d v="2016-12-26T14:18:51"/>
        <d v="2014-08-21T13:35:11"/>
        <d v="2015-05-08T23:00:00"/>
        <d v="2015-11-05T09:16:15"/>
        <d v="2014-06-30T12:28:00"/>
        <d v="2014-10-21T14:51:00"/>
        <d v="2016-12-21T12:03:14"/>
        <d v="2017-01-27T13:54:02"/>
        <d v="2016-06-19T17:32:01"/>
        <d v="2016-06-14T13:54:00"/>
        <d v="2015-03-08T07:57:05"/>
        <d v="2015-11-14T18:00:00"/>
        <d v="2016-01-14T13:16:56"/>
        <d v="2016-10-09T05:28:26"/>
        <d v="2015-03-23T22:59:00"/>
        <d v="2015-11-20T23:00:00"/>
        <d v="2016-07-17T12:49:46"/>
        <d v="2015-01-16T05:26:00"/>
        <d v="2015-05-31T12:35:00"/>
        <d v="2015-08-07T10:00:00"/>
        <d v="2015-01-16T07:09:11"/>
        <d v="2015-04-04T22:40:47"/>
        <d v="2015-08-22T14:34:53"/>
        <d v="2014-10-21T23:59:00"/>
        <d v="2016-12-18T19:45:50"/>
        <d v="2017-02-28T03:51:00"/>
        <d v="2016-01-31T18:55:00"/>
        <d v="2016-06-04T12:19:57"/>
        <d v="2016-09-02T15:24:33"/>
        <d v="2014-10-24T21:59:50"/>
        <d v="2017-01-25T16:41:22"/>
        <d v="2016-05-15T15:21:13"/>
        <d v="2015-08-26T13:32:00"/>
        <d v="2016-10-27T01:40:34"/>
        <d v="2016-12-25T19:15:09"/>
        <d v="2015-04-01T20:00:00"/>
        <d v="2014-09-24T17:00:01"/>
        <d v="2017-03-03T00:00:00"/>
        <d v="2015-11-29T08:56:44"/>
        <d v="2016-07-21T10:02:31"/>
        <d v="2015-02-23T22:15:40"/>
        <d v="2016-02-27T19:00:00"/>
        <d v="2016-01-08T01:34:00"/>
      </sharedItems>
      <fieldGroup par="21" base="18">
        <rangePr groupBy="months" startDate="2009-08-10T14:26:00" endDate="2017-05-03T14:12:00"/>
        <groupItems count="14">
          <s v="&lt;8/10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5/3/2017"/>
        </groupItems>
      </fieldGroup>
    </cacheField>
    <cacheField name="Date ended Conversion" numFmtId="14">
      <sharedItems containsSemiMixedTypes="0" containsNonDate="0" containsDate="1" containsString="0" minDate="2009-05-16T22:55:13" maxDate="2017-03-15T10:30:07"/>
    </cacheField>
    <cacheField name="Quarters" numFmtId="0" databaseField="0">
      <fieldGroup base="18">
        <rangePr groupBy="quarters" startDate="2009-08-10T14:26:00" endDate="2017-05-03T14:12:00"/>
        <groupItems count="6">
          <s v="&lt;8/10/2009"/>
          <s v="Qtr1"/>
          <s v="Qtr2"/>
          <s v="Qtr3"/>
          <s v="Qtr4"/>
          <s v="&gt;5/3/2017"/>
        </groupItems>
      </fieldGroup>
    </cacheField>
    <cacheField name="Years" numFmtId="0" databaseField="0">
      <fieldGroup base="18">
        <rangePr groupBy="years" startDate="2009-08-10T14:26:00" endDate="2017-05-03T14:12:00"/>
        <groupItems count="11">
          <s v="&lt;8/10/2009"/>
          <s v="2009"/>
          <s v="2010"/>
          <s v="2011"/>
          <s v="2012"/>
          <s v="2013"/>
          <s v="2014"/>
          <s v="2015"/>
          <s v="2016"/>
          <s v="2017"/>
          <s v="&gt;5/3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0"/>
    <n v="136.85882352941178"/>
    <n v="3133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0"/>
    <n v="142.60827250608273"/>
    <n v="437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0"/>
    <n v="105"/>
    <n v="2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0"/>
    <n v="103.89999999999999"/>
    <n v="390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0"/>
    <n v="122.99154545454545"/>
    <n v="10116.279999999999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0"/>
    <n v="109.77744436109028"/>
    <n v="391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0"/>
    <n v="106.4875"/>
    <n v="51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0"/>
    <n v="101.22222222222221"/>
    <n v="110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0"/>
    <n v="100.04342857142856"/>
    <n v="1.5199999999999818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0"/>
    <n v="125.998"/>
    <n v="129.99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0"/>
    <n v="100.49999999999999"/>
    <n v="15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0"/>
    <n v="120.5"/>
    <n v="1025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0"/>
    <n v="165.29333333333335"/>
    <n v="19588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0"/>
    <n v="159.97142857142856"/>
    <n v="209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x v="0"/>
    <n v="100.93333333333334"/>
    <n v="56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x v="0"/>
    <n v="106.60000000000001"/>
    <n v="132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0"/>
    <n v="100.24166666666667"/>
    <n v="29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0"/>
    <n v="100.66666666666666"/>
    <n v="10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0"/>
    <n v="106.32110000000002"/>
    <n v="1896.3300000000017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0"/>
    <n v="145.29411764705881"/>
    <n v="385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0"/>
    <n v="100.2"/>
    <n v="4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0"/>
    <n v="109.13513513513513"/>
    <n v="1690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0"/>
    <n v="117.14285714285715"/>
    <n v="60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0"/>
    <n v="118.5"/>
    <n v="370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0"/>
    <n v="108.80768571428572"/>
    <n v="3082.6900000000023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0"/>
    <n v="133.33333333333331"/>
    <n v="200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0"/>
    <n v="155.20000000000002"/>
    <n v="690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x v="0"/>
    <n v="111.72500000000001"/>
    <n v="2345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0"/>
    <n v="100.35000000000001"/>
    <n v="42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0"/>
    <n v="123.33333333333334"/>
    <n v="700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0"/>
    <n v="101.29975"/>
    <n v="51.989999999999782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0"/>
    <n v="100"/>
    <n v="0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0"/>
    <n v="100.24604569420035"/>
    <n v="70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0"/>
    <n v="102.0952380952381"/>
    <n v="110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0"/>
    <n v="130.46153846153845"/>
    <n v="792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0"/>
    <n v="166.5"/>
    <n v="66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0"/>
    <n v="142.15"/>
    <n v="252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0"/>
    <n v="183.44090909090909"/>
    <n v="1835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0"/>
    <n v="110.04"/>
    <n v="251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0"/>
    <n v="130.98000000000002"/>
    <n v="7745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0"/>
    <n v="101.35000000000001"/>
    <n v="27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0"/>
    <n v="100"/>
    <n v="0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0"/>
    <n v="141.85714285714286"/>
    <n v="5860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0"/>
    <n v="308.65999999999997"/>
    <n v="2086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0"/>
    <n v="100"/>
    <n v="0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0"/>
    <n v="120"/>
    <n v="1000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x v="0"/>
    <n v="104.16666666666667"/>
    <n v="350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0"/>
    <n v="107.61100000000002"/>
    <n v="380.55000000000018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0"/>
    <n v="107.94999999999999"/>
    <n v="159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0"/>
    <n v="100"/>
    <n v="0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0"/>
    <n v="100"/>
    <n v="0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0"/>
    <n v="128.0181818181818"/>
    <n v="3082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0"/>
    <n v="116.21"/>
    <n v="1621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0"/>
    <n v="109.63333333333334"/>
    <n v="289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0"/>
    <n v="101"/>
    <n v="100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0"/>
    <n v="128.95348837209301"/>
    <n v="2490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0"/>
    <n v="107.26249999999999"/>
    <n v="581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0"/>
    <n v="101.89999999999999"/>
    <n v="285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0"/>
    <n v="102.91"/>
    <n v="29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0"/>
    <n v="100.12570000000001"/>
    <n v="25.139999999999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1"/>
    <n v="103.29622222222221"/>
    <n v="148.329999999999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1"/>
    <n v="148.30000000000001"/>
    <n v="2415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1"/>
    <n v="154.73333333333332"/>
    <n v="1642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1"/>
    <n v="113.51849999999999"/>
    <n v="270.36999999999989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1"/>
    <n v="173.33333333333334"/>
    <n v="880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x v="1"/>
    <n v="107.52857142857141"/>
    <n v="52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1"/>
    <n v="118.6"/>
    <n v="372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1"/>
    <n v="116.25000000000001"/>
    <n v="3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1"/>
    <n v="127.16666666666667"/>
    <n v="16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1"/>
    <n v="110.9423"/>
    <n v="1094.2299999999996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1"/>
    <n v="127.2"/>
    <n v="136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1"/>
    <n v="123.94444444444443"/>
    <n v="431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1"/>
    <n v="108.40909090909091"/>
    <n v="185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1"/>
    <n v="100"/>
    <n v="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x v="1"/>
    <n v="112.93199999999999"/>
    <n v="64.65999999999996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1"/>
    <n v="115.42857142857143"/>
    <n v="540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1"/>
    <n v="153.33333333333334"/>
    <n v="160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1"/>
    <n v="392.5"/>
    <n v="1170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x v="1"/>
    <n v="2702"/>
    <n v="1301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1"/>
    <n v="127"/>
    <n v="351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1"/>
    <n v="107.25"/>
    <n v="870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1"/>
    <n v="198"/>
    <n v="73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1"/>
    <n v="100.01249999999999"/>
    <n v="0.5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1"/>
    <n v="102.49999999999999"/>
    <n v="5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1"/>
    <n v="100"/>
    <n v="0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1"/>
    <n v="125.49999999999999"/>
    <n v="306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x v="1"/>
    <n v="106.46666666666667"/>
    <n v="388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1"/>
    <n v="104.60000000000001"/>
    <n v="115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1"/>
    <n v="102.85714285714285"/>
    <n v="10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1"/>
    <n v="115.06666666666668"/>
    <n v="904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1"/>
    <n v="100.4"/>
    <n v="2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1"/>
    <n v="120"/>
    <n v="600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x v="1"/>
    <n v="105.2"/>
    <n v="260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1"/>
    <n v="110.60000000000001"/>
    <n v="106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1"/>
    <n v="104"/>
    <n v="10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1"/>
    <n v="131.42857142857142"/>
    <n v="110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1"/>
    <n v="114.66666666666667"/>
    <n v="220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1"/>
    <n v="106.25"/>
    <n v="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1"/>
    <n v="106.25"/>
    <n v="200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1"/>
    <n v="106.01933333333334"/>
    <n v="90.2899999999999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1"/>
    <n v="100"/>
    <n v="0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1"/>
    <n v="100"/>
    <n v="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1"/>
    <n v="127.75000000000001"/>
    <n v="1665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1"/>
    <n v="105.15384615384616"/>
    <n v="67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1"/>
    <n v="120"/>
    <n v="10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1"/>
    <n v="107.40909090909089"/>
    <n v="16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1"/>
    <n v="100.49999999999999"/>
    <n v="25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1"/>
    <n v="102.46666666666667"/>
    <n v="185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1"/>
    <n v="246.66666666666669"/>
    <n v="2200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1"/>
    <n v="219.49999999999997"/>
    <n v="119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1"/>
    <n v="130.76923076923077"/>
    <n v="400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x v="1"/>
    <n v="154.57142857142858"/>
    <n v="1910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1"/>
    <n v="104"/>
    <n v="200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1"/>
    <n v="141"/>
    <n v="2050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1"/>
    <n v="103.33333333333334"/>
    <n v="100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1"/>
    <n v="140.44444444444443"/>
    <n v="182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1"/>
    <n v="113.65714285714286"/>
    <n v="478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1"/>
    <n v="100.49377777777779"/>
    <n v="22.220000000000255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1"/>
    <n v="113.03159999999998"/>
    <n v="651.57999999999993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1"/>
    <n v="104.55692307692308"/>
    <n v="148.09999999999991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2"/>
    <n v="1.4285714285714287E-2"/>
    <n v="-6999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2"/>
    <n v="3.3333333333333333E-2"/>
    <n v="-2999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2"/>
    <n v="0"/>
    <n v="-10000000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2"/>
    <n v="0.27454545454545454"/>
    <n v="-54849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2"/>
    <n v="0"/>
    <n v="-400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x v="2"/>
    <n v="14.000000000000002"/>
    <n v="-430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2"/>
    <n v="5.548"/>
    <n v="-23613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2"/>
    <n v="2.375"/>
    <n v="-7810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2"/>
    <n v="1.867"/>
    <n v="-98133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2"/>
    <n v="0"/>
    <n v="-2000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2"/>
    <n v="0"/>
    <n v="-60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x v="2"/>
    <n v="0"/>
    <n v="-120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2"/>
    <n v="9.5687499999999996"/>
    <n v="-72345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2"/>
    <n v="0"/>
    <n v="-71764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2"/>
    <n v="0"/>
    <n v="-500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2"/>
    <n v="13.433333333333334"/>
    <n v="-2597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2"/>
    <n v="0"/>
    <n v="-300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x v="2"/>
    <n v="0"/>
    <n v="-5500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2"/>
    <n v="3.1413333333333333"/>
    <n v="-145288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2"/>
    <n v="100"/>
    <n v="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2"/>
    <n v="0"/>
    <n v="-20000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2"/>
    <n v="10.775"/>
    <n v="-10707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2"/>
    <n v="0.33333333333333337"/>
    <n v="-299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x v="2"/>
    <n v="0"/>
    <n v="-550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x v="2"/>
    <n v="27.6"/>
    <n v="-5430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2"/>
    <n v="7.5111111111111111"/>
    <n v="-4162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2"/>
    <n v="0.57499999999999996"/>
    <n v="-19885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2"/>
    <n v="0"/>
    <n v="-700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2"/>
    <n v="0.08"/>
    <n v="-4996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2"/>
    <n v="0.91999999999999993"/>
    <n v="-9908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2"/>
    <n v="23.163076923076922"/>
    <n v="-99888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x v="2"/>
    <n v="5.5999999999999994E-2"/>
    <n v="-249860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2"/>
    <n v="7.8947368421052634E-3"/>
    <n v="-379970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2"/>
    <n v="0.71799999999999997"/>
    <n v="-49641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2"/>
    <n v="2.666666666666667"/>
    <n v="-1460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2"/>
    <n v="6.0000000000000001E-3"/>
    <n v="-1349919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x v="2"/>
    <n v="5.0999999999999996"/>
    <n v="-33215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2"/>
    <n v="0.26711185308848079"/>
    <n v="-2987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2"/>
    <n v="0"/>
    <n v="-500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2"/>
    <n v="2E-3"/>
    <n v="-49999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3"/>
    <n v="0"/>
    <n v="-500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3"/>
    <n v="0.01"/>
    <n v="-4999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3"/>
    <n v="15.535714285714286"/>
    <n v="-236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3"/>
    <n v="0"/>
    <n v="-200000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3"/>
    <n v="0.53333333333333333"/>
    <n v="-119360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x v="3"/>
    <n v="0"/>
    <n v="-1700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3"/>
    <n v="60"/>
    <n v="-2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3"/>
    <n v="0.01"/>
    <n v="-109989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3"/>
    <n v="4.0625"/>
    <n v="-7675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3"/>
    <n v="22.400000000000002"/>
    <n v="-1940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3"/>
    <n v="3.25"/>
    <n v="-967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3"/>
    <n v="2E-3"/>
    <n v="-49999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3"/>
    <n v="0"/>
    <n v="-9500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3"/>
    <n v="0"/>
    <n v="-111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x v="3"/>
    <n v="0"/>
    <n v="-600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3"/>
    <n v="6.4850000000000003"/>
    <n v="-18703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3"/>
    <n v="0"/>
    <n v="-150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3"/>
    <n v="40"/>
    <n v="-270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x v="3"/>
    <n v="0"/>
    <n v="-50000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3"/>
    <n v="20"/>
    <n v="-8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3"/>
    <n v="33.416666666666664"/>
    <n v="-799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3"/>
    <n v="21.092608822670172"/>
    <n v="-2701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3"/>
    <n v="0"/>
    <n v="-100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x v="3"/>
    <n v="35.856000000000002"/>
    <n v="-8018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x v="3"/>
    <n v="3.4000000000000004"/>
    <n v="-1449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x v="3"/>
    <n v="5.5"/>
    <n v="-3780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3"/>
    <n v="0"/>
    <n v="-500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3"/>
    <n v="16"/>
    <n v="-420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3"/>
    <n v="0"/>
    <n v="-150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3"/>
    <n v="6.8999999999999992E-2"/>
    <n v="-499655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x v="3"/>
    <n v="0.41666666666666669"/>
    <n v="-119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x v="3"/>
    <n v="5"/>
    <n v="-4750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3"/>
    <n v="1.6999999999999999E-3"/>
    <n v="-999983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3"/>
    <n v="0"/>
    <n v="-100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3"/>
    <n v="0.12"/>
    <n v="-2497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3"/>
    <n v="0"/>
    <n v="-200000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3"/>
    <n v="41.857142857142861"/>
    <n v="-2035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3"/>
    <n v="10.48"/>
    <n v="-2238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3"/>
    <n v="1.1159999999999999"/>
    <n v="-24721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3"/>
    <n v="0"/>
    <n v="-1000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3"/>
    <n v="26.192500000000003"/>
    <n v="-4428.45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3"/>
    <n v="58.461538461538467"/>
    <n v="-270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x v="3"/>
    <n v="0"/>
    <n v="-600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3"/>
    <n v="29.84"/>
    <n v="-1754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x v="3"/>
    <n v="50.721666666666664"/>
    <n v="-147835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3"/>
    <n v="16.25"/>
    <n v="-6700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3"/>
    <n v="0"/>
    <n v="-1270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x v="3"/>
    <n v="15.214285714285714"/>
    <n v="-11870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x v="3"/>
    <n v="0"/>
    <n v="-5000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3"/>
    <n v="0"/>
    <n v="-2500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3"/>
    <n v="25.25"/>
    <n v="-8970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3"/>
    <n v="44.6"/>
    <n v="-2770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3"/>
    <n v="1.5873015873015872E-2"/>
    <n v="-6299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3"/>
    <n v="0.04"/>
    <n v="-4998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3"/>
    <n v="8.0000000000000002E-3"/>
    <n v="-12499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3"/>
    <n v="0.22727272727272727"/>
    <n v="-439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3"/>
    <n v="55.698440000000005"/>
    <n v="-22150.78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x v="3"/>
    <n v="11.943"/>
    <n v="-88057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3"/>
    <n v="2"/>
    <n v="-49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3"/>
    <n v="17.630000000000003"/>
    <n v="-41185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3"/>
    <n v="0.72"/>
    <n v="-4964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x v="3"/>
    <n v="0"/>
    <n v="-5000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3"/>
    <n v="13"/>
    <n v="-870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3"/>
    <n v="0"/>
    <n v="-150000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x v="3"/>
    <n v="0"/>
    <n v="-600000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3"/>
    <n v="0"/>
    <n v="-20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3"/>
    <n v="0.86206896551724133"/>
    <n v="-28750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3"/>
    <n v="0"/>
    <n v="-2800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x v="3"/>
    <n v="0"/>
    <n v="-800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x v="3"/>
    <n v="0"/>
    <n v="-300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3"/>
    <n v="0.4"/>
    <n v="-1494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3"/>
    <n v="0"/>
    <n v="-150000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3"/>
    <n v="2.75"/>
    <n v="-3890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3"/>
    <n v="0"/>
    <n v="-35000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3"/>
    <n v="40.1"/>
    <n v="-599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3"/>
    <n v="0"/>
    <n v="-1000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3"/>
    <n v="0"/>
    <n v="-15000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3"/>
    <n v="0.33333333333333337"/>
    <n v="-149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3"/>
    <n v="0"/>
    <n v="-2600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x v="3"/>
    <n v="25"/>
    <n v="-7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4"/>
    <n v="107.63413333333334"/>
    <n v="1145.1200000000008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4"/>
    <n v="112.63736263736264"/>
    <n v="4600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4"/>
    <n v="113.46153846153845"/>
    <n v="1750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4"/>
    <n v="102.592"/>
    <n v="648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4"/>
    <n v="113.75714285714287"/>
    <n v="481.5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4"/>
    <n v="103.71999999999998"/>
    <n v="18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4"/>
    <n v="305.46000000000004"/>
    <n v="10273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4"/>
    <n v="134.1"/>
    <n v="170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4"/>
    <n v="101.33294117647058"/>
    <n v="1133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4"/>
    <n v="112.92"/>
    <n v="129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4"/>
    <n v="105.58333333333334"/>
    <n v="1675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4"/>
    <n v="125.57142857142858"/>
    <n v="89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4"/>
    <n v="184.56"/>
    <n v="4228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4"/>
    <n v="100.73333333333335"/>
    <n v="11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4"/>
    <n v="116.94725"/>
    <n v="4067.34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4"/>
    <n v="106.73325"/>
    <n v="538.65999999999985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4"/>
    <n v="139.1"/>
    <n v="5083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4"/>
    <n v="106.72648571428572"/>
    <n v="2354.2699999999968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4"/>
    <n v="191.14"/>
    <n v="27342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4"/>
    <n v="131.93789333333334"/>
    <n v="23953.4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4"/>
    <n v="106.4"/>
    <n v="640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4"/>
    <n v="107.4"/>
    <n v="1480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4"/>
    <n v="240"/>
    <n v="3500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4"/>
    <n v="118.08108"/>
    <n v="4520.2700000000004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4"/>
    <n v="118.19999999999999"/>
    <n v="910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4"/>
    <n v="111.1"/>
    <n v="555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4"/>
    <n v="145.5"/>
    <n v="455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4"/>
    <n v="131.62883248730967"/>
    <n v="3115.4400000000005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4"/>
    <n v="111.4"/>
    <n v="570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x v="4"/>
    <n v="147.23376999999999"/>
    <n v="47233.76999999999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4"/>
    <n v="152.60869565217391"/>
    <n v="1210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4"/>
    <n v="104.67999999999999"/>
    <n v="1404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4"/>
    <n v="177.43366666666668"/>
    <n v="2323.0100000000002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4"/>
    <n v="107.7758"/>
    <n v="388.7899999999999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4"/>
    <n v="156"/>
    <n v="2240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4"/>
    <n v="108.395"/>
    <n v="1679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4"/>
    <n v="147.6"/>
    <n v="1904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4"/>
    <n v="110.38153846153847"/>
    <n v="6748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4"/>
    <n v="150.34814814814814"/>
    <n v="13594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4"/>
    <n v="157.31829411764707"/>
    <n v="9744.11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4"/>
    <n v="156.14400000000001"/>
    <n v="4210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4"/>
    <n v="120.58763636363636"/>
    <n v="1132.3199999999997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4"/>
    <n v="101.18888888888888"/>
    <n v="535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4"/>
    <n v="114.27249999999999"/>
    <n v="2569.049999999999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4"/>
    <n v="104.62615"/>
    <n v="1850.4599999999991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4"/>
    <n v="228.82507142857142"/>
    <n v="18035.509999999998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4"/>
    <n v="109.15333333333332"/>
    <n v="1373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4"/>
    <n v="176.29999999999998"/>
    <n v="11445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4"/>
    <n v="103.21061999999999"/>
    <n v="1605.3099999999977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4"/>
    <n v="104.82000000000001"/>
    <n v="723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4"/>
    <n v="106.68444444444445"/>
    <n v="300.8000000000001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4"/>
    <n v="120.02"/>
    <n v="1001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4"/>
    <n v="101.50693333333334"/>
    <n v="1130.1999999999971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4"/>
    <n v="101.38461538461539"/>
    <n v="360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4"/>
    <n v="100"/>
    <n v="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4"/>
    <n v="133.10911999999999"/>
    <n v="16554.55999999999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4"/>
    <n v="118.72620000000001"/>
    <n v="4681.5499999999993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4"/>
    <n v="100.64"/>
    <n v="128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4"/>
    <n v="108.93241269841269"/>
    <n v="11254.839999999997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4"/>
    <n v="178.95250000000001"/>
    <n v="7895.25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4"/>
    <n v="101.72264"/>
    <n v="430.65999999999985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4"/>
    <n v="118.73499999999999"/>
    <n v="2435.5499999999993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4"/>
    <n v="100.46"/>
    <n v="46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4"/>
    <n v="137.46666666666667"/>
    <n v="1124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4"/>
    <n v="231.64705882352939"/>
    <n v="4476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4"/>
    <n v="130.33333333333331"/>
    <n v="2275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4"/>
    <n v="292.89999999999998"/>
    <n v="1929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4"/>
    <n v="111.31818181818183"/>
    <n v="2490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4"/>
    <n v="105.56666666666668"/>
    <n v="668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4"/>
    <n v="118.94444444444446"/>
    <n v="3410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4"/>
    <n v="104.129"/>
    <n v="41.289999999999964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4"/>
    <n v="104.10165000000001"/>
    <n v="820.33000000000175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4"/>
    <n v="111.87499999999999"/>
    <n v="950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4"/>
    <n v="104.73529411764706"/>
    <n v="805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4"/>
    <n v="385.15000000000003"/>
    <n v="2851.5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4"/>
    <n v="101.248"/>
    <n v="312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x v="4"/>
    <n v="113.77333333333333"/>
    <n v="2066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4"/>
    <n v="100.80333333333333"/>
    <n v="241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4"/>
    <n v="283.32"/>
    <n v="9166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4"/>
    <n v="112.68"/>
    <n v="634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4"/>
    <n v="106.58000000000001"/>
    <n v="1316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x v="4"/>
    <n v="102.66285714285715"/>
    <n v="93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4"/>
    <n v="107.91200000000001"/>
    <n v="1978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4"/>
    <n v="123.07407407407408"/>
    <n v="1246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4"/>
    <n v="101.6"/>
    <n v="136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4"/>
    <n v="104.396"/>
    <n v="2198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4"/>
    <n v="112.92973333333333"/>
    <n v="19394.600000000006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4"/>
    <n v="136.4"/>
    <n v="1456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4"/>
    <n v="103.61439999999999"/>
    <n v="2710.8000000000029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4"/>
    <n v="105.5"/>
    <n v="550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4"/>
    <n v="101.82857142857142"/>
    <n v="640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4"/>
    <n v="106.60499999999999"/>
    <n v="2642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4"/>
    <n v="113.015"/>
    <n v="13015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4"/>
    <n v="125.22750000000001"/>
    <n v="1009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4"/>
    <n v="101.19"/>
    <n v="119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4"/>
    <n v="102.76470588235294"/>
    <n v="23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4"/>
    <n v="116.83911999999998"/>
    <n v="4209.7799999999988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4"/>
    <n v="101.16833333333335"/>
    <n v="35.050000000000182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4"/>
    <n v="110.13360000000002"/>
    <n v="1520.0400000000009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4"/>
    <n v="108.08333333333333"/>
    <n v="485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4"/>
    <n v="125.02285714285715"/>
    <n v="8758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4"/>
    <n v="106.71428571428572"/>
    <n v="235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4"/>
    <n v="100.36639999999998"/>
    <n v="201.5199999999968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4"/>
    <n v="102.02863333333335"/>
    <n v="608.59000000000015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4"/>
    <n v="102.08358208955224"/>
    <n v="698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4"/>
    <n v="123.27586206896552"/>
    <n v="3375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4"/>
    <n v="170.28880000000001"/>
    <n v="7028.880000000001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4"/>
    <n v="111.59049999999999"/>
    <n v="4636.1999999999971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4"/>
    <n v="103"/>
    <n v="300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4"/>
    <n v="106.63570159857905"/>
    <n v="747.18000000000029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4"/>
    <n v="114.75999999999999"/>
    <n v="3690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x v="4"/>
    <n v="127.34117647058822"/>
    <n v="929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4"/>
    <n v="116.56"/>
    <n v="165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4"/>
    <n v="108.61819426615318"/>
    <n v="5035.18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4"/>
    <n v="103.94285714285714"/>
    <n v="138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4"/>
    <n v="116.25714285714285"/>
    <n v="5690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4"/>
    <n v="102.69239999999999"/>
    <n v="201.93000000000029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4"/>
    <n v="174"/>
    <n v="11100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4"/>
    <n v="103.08800000000001"/>
    <n v="1544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4"/>
    <n v="104.85537190082646"/>
    <n v="1175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4"/>
    <n v="101.375"/>
    <n v="165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4"/>
    <n v="111.07699999999998"/>
    <n v="3876.9499999999971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4"/>
    <n v="124.15933781686496"/>
    <n v="2335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4"/>
    <n v="101.33333333333334"/>
    <n v="119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4"/>
    <n v="110.16142857142856"/>
    <n v="711.3000000000001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4"/>
    <n v="103.97333333333334"/>
    <n v="596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4"/>
    <n v="101.31578947368421"/>
    <n v="500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4"/>
    <n v="103.3501"/>
    <n v="335.01000000000022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4"/>
    <n v="104.11200000000001"/>
    <n v="51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4"/>
    <n v="110.15569230769231"/>
    <n v="660.11999999999989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4"/>
    <n v="122.02"/>
    <n v="5505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4"/>
    <n v="114.16866666666667"/>
    <n v="21253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4"/>
    <n v="125.33333333333334"/>
    <n v="76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4"/>
    <n v="106.66666666666667"/>
    <n v="500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4"/>
    <n v="130.65"/>
    <n v="1839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4"/>
    <n v="120"/>
    <n v="100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4"/>
    <n v="105.9591836734694"/>
    <n v="14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4"/>
    <n v="114.39999999999999"/>
    <n v="1728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x v="4"/>
    <n v="111.76666666666665"/>
    <n v="353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4"/>
    <n v="116.08000000000001"/>
    <n v="2412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4"/>
    <n v="141.5"/>
    <n v="1660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4"/>
    <n v="104.72999999999999"/>
    <n v="1182.5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4"/>
    <n v="255.83333333333331"/>
    <n v="935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4"/>
    <n v="206.70670670670671"/>
    <n v="106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4"/>
    <n v="112.105"/>
    <n v="2421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4"/>
    <n v="105.982"/>
    <n v="1495.5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4"/>
    <n v="100.16666666666667"/>
    <n v="1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4"/>
    <n v="213.98947368421051"/>
    <n v="43316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4"/>
    <n v="126.16000000000001"/>
    <n v="1308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4"/>
    <n v="181.53547058823528"/>
    <n v="55444.11999999999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4"/>
    <n v="100"/>
    <n v="0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4"/>
    <n v="100.61"/>
    <n v="122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4"/>
    <n v="100.9027027027027"/>
    <n v="16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4"/>
    <n v="110.446"/>
    <n v="5223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x v="4"/>
    <n v="111.8936170212766"/>
    <n v="559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4"/>
    <n v="108.04450000000001"/>
    <n v="804.45000000000073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4"/>
    <n v="106.66666666666667"/>
    <n v="1000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4"/>
    <n v="103.90027322404372"/>
    <n v="485.3500000000003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4"/>
    <n v="125.16000000000001"/>
    <n v="1887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4"/>
    <n v="106.80499999999999"/>
    <n v="1361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4"/>
    <n v="112.30249999999999"/>
    <n v="1230.25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4"/>
    <n v="103.812"/>
    <n v="1906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4"/>
    <n v="141.65"/>
    <n v="833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4"/>
    <n v="105.25999999999999"/>
    <n v="26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4"/>
    <n v="103.09142857142857"/>
    <n v="1082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4"/>
    <n v="107.65957446808511"/>
    <n v="216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4"/>
    <n v="107.70464285714286"/>
    <n v="215.7300000000000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4"/>
    <n v="101.55000000000001"/>
    <n v="31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4"/>
    <n v="101.43766666666667"/>
    <n v="86.260000000000218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4"/>
    <n v="136.80000000000001"/>
    <n v="184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x v="4"/>
    <n v="128.29999999999998"/>
    <n v="283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4"/>
    <n v="101.05"/>
    <n v="315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4"/>
    <n v="126.84"/>
    <n v="671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4"/>
    <n v="105.0859375"/>
    <n v="651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4"/>
    <n v="102.85405405405406"/>
    <n v="52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x v="4"/>
    <n v="102.14714285714285"/>
    <n v="30.059999999999945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4"/>
    <n v="120.21700000000001"/>
    <n v="202.17000000000007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4"/>
    <n v="100.24761904761905"/>
    <n v="26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4"/>
    <n v="100.63392857142857"/>
    <n v="142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4"/>
    <n v="100.4375"/>
    <n v="35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5"/>
    <n v="0.43939393939393934"/>
    <n v="-3285.5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5"/>
    <n v="2.0066666666666668"/>
    <n v="-14699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5"/>
    <n v="1.075"/>
    <n v="-39570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5"/>
    <n v="0.76500000000000001"/>
    <n v="-1984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5"/>
    <n v="6.7966666666666677"/>
    <n v="-2796.1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5"/>
    <n v="1.2E-2"/>
    <n v="-49994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5"/>
    <n v="1.3299999999999998"/>
    <n v="-9867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5"/>
    <n v="0"/>
    <n v="-650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5"/>
    <n v="5.6333333333333329"/>
    <n v="-11324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5"/>
    <n v="0"/>
    <n v="-500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5"/>
    <n v="2.4"/>
    <n v="-976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5"/>
    <n v="13.833333333333334"/>
    <n v="-258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5"/>
    <n v="9.5"/>
    <n v="-5430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5"/>
    <n v="0"/>
    <n v="-300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5"/>
    <n v="5"/>
    <n v="-237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5"/>
    <n v="2.7272727272727275E-3"/>
    <n v="-109997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5"/>
    <n v="0"/>
    <n v="-100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x v="5"/>
    <n v="0"/>
    <n v="-700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5"/>
    <n v="9.379999999999999"/>
    <n v="-18124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5"/>
    <n v="0"/>
    <n v="-45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5"/>
    <n v="0.1"/>
    <n v="-499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5"/>
    <n v="0"/>
    <n v="-40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x v="5"/>
    <n v="39.358823529411765"/>
    <n v="-1030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x v="5"/>
    <n v="0.1"/>
    <n v="-9990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5"/>
    <n v="5"/>
    <n v="-9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5"/>
    <n v="3.3333333333333335E-3"/>
    <n v="-59998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5"/>
    <n v="7.2952380952380951"/>
    <n v="-9734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5"/>
    <n v="1.6666666666666666E-2"/>
    <n v="-2999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5"/>
    <n v="3.2804000000000002"/>
    <n v="-2417.9899999999998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5"/>
    <n v="2.25"/>
    <n v="-1955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5"/>
    <n v="0.79200000000000004"/>
    <n v="-49604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5"/>
    <n v="0"/>
    <n v="-2000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5"/>
    <n v="64"/>
    <n v="-27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5"/>
    <n v="2.7404479578392621E-2"/>
    <n v="-94849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5"/>
    <n v="0.82000000000000006"/>
    <n v="-9918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5"/>
    <n v="6.9230769230769221E-2"/>
    <n v="-6495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5"/>
    <n v="0.68631863186318631"/>
    <n v="-8827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x v="5"/>
    <n v="0"/>
    <n v="-2000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5"/>
    <n v="8.2100000000000009"/>
    <n v="-9179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5"/>
    <n v="6.4102564102564097E-2"/>
    <n v="-3897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5"/>
    <n v="0.29411764705882354"/>
    <n v="-847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5"/>
    <n v="0"/>
    <n v="-55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5"/>
    <n v="0"/>
    <n v="-10000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5"/>
    <n v="2.2727272727272729"/>
    <n v="-53750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x v="5"/>
    <n v="9.9009900990099015E-2"/>
    <n v="-1009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5"/>
    <n v="26.953125"/>
    <n v="-374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5"/>
    <n v="0.76"/>
    <n v="-9924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5"/>
    <n v="21.574999999999999"/>
    <n v="-15685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5"/>
    <n v="0"/>
    <n v="-750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x v="5"/>
    <n v="0"/>
    <n v="-600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5"/>
    <n v="1.02"/>
    <n v="-4949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5"/>
    <n v="11.892727272727273"/>
    <n v="-48459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5"/>
    <n v="17.625"/>
    <n v="-659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5"/>
    <n v="2.87"/>
    <n v="-29139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5"/>
    <n v="3.0303030303030304E-2"/>
    <n v="-3299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5"/>
    <n v="0"/>
    <n v="-200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5"/>
    <n v="2.230268181818182"/>
    <n v="-215093.41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5"/>
    <n v="0"/>
    <n v="-150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5"/>
    <n v="0"/>
    <n v="-1000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5"/>
    <n v="32.56"/>
    <n v="-10116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5"/>
    <n v="19.41"/>
    <n v="-3223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5"/>
    <n v="6.1"/>
    <n v="-28170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5"/>
    <n v="0.1"/>
    <n v="-999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5"/>
    <n v="50.2"/>
    <n v="-7470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5"/>
    <n v="0.18625"/>
    <n v="-79851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5"/>
    <n v="21.906971229845084"/>
    <n v="-29640.989999999998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x v="5"/>
    <n v="9.0909090909090905E-3"/>
    <n v="-5499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x v="5"/>
    <n v="0"/>
    <n v="-5000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5"/>
    <n v="0"/>
    <n v="-1200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5"/>
    <n v="0.28667813379201834"/>
    <n v="-74782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x v="5"/>
    <n v="0"/>
    <n v="-100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5"/>
    <n v="0"/>
    <n v="-1000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x v="5"/>
    <n v="0"/>
    <n v="-1000000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5"/>
    <n v="0"/>
    <n v="-3000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5"/>
    <n v="0.155"/>
    <n v="-19969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5"/>
    <n v="0"/>
    <n v="-700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5"/>
    <n v="1.6666666666666668E-3"/>
    <n v="-59999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x v="5"/>
    <n v="0.6696428571428571"/>
    <n v="-445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5"/>
    <n v="4.5985132395404564"/>
    <n v="-62114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5"/>
    <n v="9.5500000000000007"/>
    <n v="-18090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5"/>
    <n v="3.3076923076923079"/>
    <n v="-628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5"/>
    <n v="0"/>
    <n v="-1000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5"/>
    <n v="1.1499999999999999"/>
    <n v="-19770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5"/>
    <n v="1.7538461538461538"/>
    <n v="-638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5"/>
    <n v="1.3673469387755102"/>
    <n v="-24165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5"/>
    <n v="0.43333333333333329"/>
    <n v="-11948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5"/>
    <n v="0.125"/>
    <n v="-1997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5"/>
    <n v="3.2"/>
    <n v="-19360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5"/>
    <n v="0.8"/>
    <n v="-49600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5"/>
    <n v="0.2"/>
    <n v="-499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5"/>
    <n v="0"/>
    <n v="-1400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5"/>
    <n v="3"/>
    <n v="-485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5"/>
    <n v="0.13749999999999998"/>
    <n v="-7989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5"/>
    <n v="13.923999999999999"/>
    <n v="-430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x v="5"/>
    <n v="3.3333333333333335"/>
    <n v="-1450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5"/>
    <n v="25.41340206185567"/>
    <n v="-72349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x v="5"/>
    <n v="0"/>
    <n v="-500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5"/>
    <n v="1.3666666666666667"/>
    <n v="-14795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5"/>
    <n v="0"/>
    <n v="-7175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5"/>
    <n v="22.881426547787683"/>
    <n v="-9255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6"/>
    <n v="102.1"/>
    <n v="10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6"/>
    <n v="104.64"/>
    <n v="232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6"/>
    <n v="114.66666666666667"/>
    <n v="440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6"/>
    <n v="120.6"/>
    <n v="1030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6"/>
    <n v="108.67285714285715"/>
    <n v="303.55000000000018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6"/>
    <n v="100"/>
    <n v="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6"/>
    <n v="113.99999999999999"/>
    <n v="210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6"/>
    <n v="100.85"/>
    <n v="85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6"/>
    <n v="115.65217391304347"/>
    <n v="180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x v="6"/>
    <n v="130.41666666666666"/>
    <n v="365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6"/>
    <n v="107.78267254038178"/>
    <n v="26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6"/>
    <n v="100"/>
    <n v="0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6"/>
    <n v="123.25"/>
    <n v="232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6"/>
    <n v="100.2"/>
    <n v="4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x v="6"/>
    <n v="104.66666666666666"/>
    <n v="700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6"/>
    <n v="102.49999999999999"/>
    <n v="50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6"/>
    <n v="118.25757575757576"/>
    <n v="602.5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6"/>
    <n v="120.5"/>
    <n v="410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6"/>
    <n v="302.42"/>
    <n v="10121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6"/>
    <n v="100.64400000000001"/>
    <n v="3.2200000000000273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7"/>
    <n v="6.6666666666666671E-3"/>
    <n v="-14999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7"/>
    <n v="0.55555555555555558"/>
    <n v="-447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7"/>
    <n v="3.9999999999999996E-4"/>
    <n v="-249999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x v="7"/>
    <n v="0.31818181818181818"/>
    <n v="-21930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7"/>
    <n v="1.2"/>
    <n v="-494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x v="7"/>
    <n v="27.383999999999997"/>
    <n v="-36308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7"/>
    <n v="8.666666666666667E-2"/>
    <n v="-59948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7"/>
    <n v="0"/>
    <n v="-750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7"/>
    <n v="0.09"/>
    <n v="-9991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7"/>
    <n v="2.7199999999999998"/>
    <n v="-2432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x v="7"/>
    <n v="0.70000000000000007"/>
    <n v="-496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7"/>
    <n v="5.0413333333333332"/>
    <n v="-71219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x v="7"/>
    <n v="0"/>
    <n v="-4500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7"/>
    <n v="0.49199999999999999"/>
    <n v="-24877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7"/>
    <n v="36.589147286821706"/>
    <n v="-2454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7"/>
    <n v="0"/>
    <n v="-750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7"/>
    <n v="2.5"/>
    <n v="-78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x v="7"/>
    <n v="0.91066666666666674"/>
    <n v="-148634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7"/>
    <n v="0"/>
    <n v="-75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7"/>
    <n v="2.0833333333333336E-2"/>
    <n v="-2399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x v="7"/>
    <n v="1.2E-2"/>
    <n v="-99988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7"/>
    <n v="0.36666666666666664"/>
    <n v="-1494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x v="7"/>
    <n v="0"/>
    <n v="-5000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x v="7"/>
    <n v="9.0666666666666659E-2"/>
    <n v="-74932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x v="7"/>
    <n v="5.5555555555555558E-3"/>
    <n v="-17999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7"/>
    <n v="0"/>
    <n v="-2500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7"/>
    <n v="0.02"/>
    <n v="-4999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7"/>
    <n v="0"/>
    <n v="-1000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x v="7"/>
    <n v="1"/>
    <n v="-24255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x v="7"/>
    <n v="0.8"/>
    <n v="-248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7"/>
    <n v="0.16705882352941176"/>
    <n v="-84858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7"/>
    <n v="0.42399999999999999"/>
    <n v="-24894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7"/>
    <n v="0"/>
    <n v="-250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7"/>
    <n v="0.38925389253892539"/>
    <n v="-88542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7"/>
    <n v="0.7155635062611807"/>
    <n v="-1110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x v="7"/>
    <n v="0.43166666666666664"/>
    <n v="-59741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7"/>
    <n v="1.25E-3"/>
    <n v="-79999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7"/>
    <n v="0.2"/>
    <n v="-499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x v="7"/>
    <n v="1.12E-2"/>
    <n v="-124986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7"/>
    <n v="1.4583333333333333"/>
    <n v="-1182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7"/>
    <n v="3.3333333333333333E-2"/>
    <n v="-2999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7"/>
    <n v="0"/>
    <n v="-40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7"/>
    <n v="0"/>
    <n v="-10000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7"/>
    <n v="1.1111111111111112E-2"/>
    <n v="-8999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7"/>
    <n v="1"/>
    <n v="-990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x v="7"/>
    <n v="0"/>
    <n v="-900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7"/>
    <n v="0.55999999999999994"/>
    <n v="-994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x v="7"/>
    <n v="9.0833333333333339"/>
    <n v="-27275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x v="7"/>
    <n v="3.3444444444444441"/>
    <n v="-8699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x v="7"/>
    <n v="1.3333333333333334E-2"/>
    <n v="-7499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7"/>
    <n v="4.46"/>
    <n v="-4777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7"/>
    <n v="6.0999999999999999E-2"/>
    <n v="-99939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7"/>
    <n v="3.3333333333333335"/>
    <n v="-7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7"/>
    <n v="23"/>
    <n v="-385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7"/>
    <n v="0.104"/>
    <n v="-24974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7"/>
    <n v="0.42599999999999999"/>
    <n v="-99574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7"/>
    <n v="0.03"/>
    <n v="-19994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7"/>
    <n v="0.26666666666666666"/>
    <n v="-748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7"/>
    <n v="34"/>
    <n v="-1650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7"/>
    <n v="6.2E-2"/>
    <n v="-49969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7"/>
    <n v="2"/>
    <n v="-49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x v="7"/>
    <n v="1.4000000000000001"/>
    <n v="-9860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7"/>
    <n v="0"/>
    <n v="-7000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7"/>
    <n v="3.9334666666666664"/>
    <n v="-14409.98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7"/>
    <n v="0"/>
    <n v="-150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7"/>
    <n v="2.62"/>
    <n v="-4869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x v="7"/>
    <n v="0.2"/>
    <n v="-499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7"/>
    <n v="0"/>
    <n v="-25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7"/>
    <n v="0.97400000000000009"/>
    <n v="-148539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7"/>
    <n v="0.64102564102564097"/>
    <n v="-77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7"/>
    <n v="0"/>
    <n v="-13803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x v="7"/>
    <n v="0"/>
    <n v="-8000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x v="7"/>
    <n v="0"/>
    <n v="-1000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7"/>
    <n v="21.363333333333333"/>
    <n v="-47182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7"/>
    <n v="0"/>
    <n v="-1000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x v="7"/>
    <n v="0"/>
    <n v="-515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x v="7"/>
    <n v="0"/>
    <n v="-500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7"/>
    <n v="3"/>
    <n v="-194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7"/>
    <n v="0"/>
    <n v="-40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7"/>
    <n v="3.9999999999999996E-5"/>
    <n v="-2499999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x v="7"/>
    <n v="1"/>
    <n v="-297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7"/>
    <n v="1.044"/>
    <n v="-24739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7"/>
    <n v="5.6833333333333336"/>
    <n v="-565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x v="7"/>
    <n v="0"/>
    <n v="-7500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7"/>
    <n v="0"/>
    <n v="-500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x v="7"/>
    <n v="0"/>
    <n v="-2500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7"/>
    <n v="17.380000000000003"/>
    <n v="-20655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x v="7"/>
    <n v="0.02"/>
    <n v="-44991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7"/>
    <n v="0"/>
    <n v="-500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x v="7"/>
    <n v="0.17500000000000002"/>
    <n v="-199650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7"/>
    <n v="8.3340278356529712E-2"/>
    <n v="-11989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x v="7"/>
    <n v="1.38"/>
    <n v="-49310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x v="7"/>
    <n v="0"/>
    <n v="-2000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7"/>
    <n v="12.45"/>
    <n v="-8755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7"/>
    <n v="0.02"/>
    <n v="-4999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7"/>
    <n v="8.0000000000000002E-3"/>
    <n v="-24998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7"/>
    <n v="0.2"/>
    <n v="-1996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7"/>
    <n v="0"/>
    <n v="-10000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x v="7"/>
    <n v="9.0000000000000011E-3"/>
    <n v="-199982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7"/>
    <n v="9.9999999999999991E-5"/>
    <n v="-999999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x v="8"/>
    <n v="144.28571428571428"/>
    <n v="31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8"/>
    <n v="119.16249999999999"/>
    <n v="7665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x v="8"/>
    <n v="1460.4850000000001"/>
    <n v="272097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8"/>
    <n v="105.80799999999999"/>
    <n v="1452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8"/>
    <n v="300.11791999999997"/>
    <n v="50029.479999999996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8"/>
    <n v="278.7"/>
    <n v="3574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8"/>
    <n v="131.87625"/>
    <n v="255.01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x v="8"/>
    <n v="107.05"/>
    <n v="141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8"/>
    <n v="126.82285714285715"/>
    <n v="9388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8"/>
    <n v="139.96"/>
    <n v="999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8"/>
    <n v="112.4"/>
    <n v="186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8"/>
    <n v="100.52799999999999"/>
    <n v="132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8"/>
    <n v="100.46666666666665"/>
    <n v="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8"/>
    <n v="141.446"/>
    <n v="31084.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8"/>
    <n v="267.29166666666669"/>
    <n v="20075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8"/>
    <n v="146.88749999999999"/>
    <n v="3751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8"/>
    <n v="213.56"/>
    <n v="5678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8"/>
    <n v="125.69999999999999"/>
    <n v="385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8"/>
    <n v="104.46206037108834"/>
    <n v="1289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8"/>
    <n v="100.56666666666668"/>
    <n v="17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8"/>
    <n v="3.0579999999999998"/>
    <n v="-48471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8"/>
    <n v="0.95"/>
    <n v="-990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8"/>
    <n v="0.4"/>
    <n v="-38844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x v="8"/>
    <n v="0.35000000000000003"/>
    <n v="-1993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8"/>
    <n v="7.5333333333333332"/>
    <n v="-11096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8"/>
    <n v="18.64"/>
    <n v="-8136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8"/>
    <n v="4.0000000000000001E-3"/>
    <n v="-19999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x v="8"/>
    <n v="10.02"/>
    <n v="-44990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8"/>
    <n v="4.5600000000000005"/>
    <n v="-1431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x v="8"/>
    <n v="21.5075"/>
    <n v="-15698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x v="8"/>
    <n v="29.276666666666667"/>
    <n v="-63651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8"/>
    <n v="39.426666666666662"/>
    <n v="-18172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8"/>
    <n v="21.628"/>
    <n v="-39186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8"/>
    <n v="0.20500000000000002"/>
    <n v="-99795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8"/>
    <n v="0.03"/>
    <n v="-4998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8"/>
    <n v="14.85"/>
    <n v="-5109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x v="8"/>
    <n v="1.4710000000000001"/>
    <n v="-985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x v="8"/>
    <n v="25.584"/>
    <n v="-37208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8"/>
    <n v="3.8206896551724134"/>
    <n v="-27892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8"/>
    <n v="15.485964912280703"/>
    <n v="-4817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8"/>
    <n v="25.912000000000003"/>
    <n v="-55566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8"/>
    <n v="0.04"/>
    <n v="-2499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8"/>
    <n v="0.106"/>
    <n v="-49947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8"/>
    <n v="0.85142857142857142"/>
    <n v="-34702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8"/>
    <n v="7.4837500000000006"/>
    <n v="-296052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8"/>
    <n v="27.650000000000002"/>
    <n v="-1447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x v="8"/>
    <n v="0"/>
    <n v="-50000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8"/>
    <n v="3.55"/>
    <n v="-96450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8"/>
    <n v="72.989999999999995"/>
    <n v="-5402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8"/>
    <n v="57.648750000000007"/>
    <n v="-84702.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8"/>
    <n v="12.34"/>
    <n v="-1753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8"/>
    <n v="0.52"/>
    <n v="-49740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8"/>
    <n v="6.5299999999999994"/>
    <n v="-18694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8"/>
    <n v="35.338000000000001"/>
    <n v="-64662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8"/>
    <n v="0.39333333333333331"/>
    <n v="-149410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8"/>
    <n v="1.06"/>
    <n v="-59364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x v="8"/>
    <n v="5.7142857142857147E-4"/>
    <n v="-174999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x v="8"/>
    <n v="46.379999999999995"/>
    <n v="-2681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8"/>
    <n v="15.39"/>
    <n v="-84610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8"/>
    <n v="82.422107692307705"/>
    <n v="-22851.259999999995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x v="8"/>
    <n v="2.6866666666666665"/>
    <n v="-14597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8"/>
    <n v="26.6"/>
    <n v="-16882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8"/>
    <n v="30.813400000000001"/>
    <n v="-10377.99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8"/>
    <n v="5.58"/>
    <n v="-14163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x v="8"/>
    <n v="0.87454545454545463"/>
    <n v="-54519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x v="8"/>
    <n v="0.97699999999999987"/>
    <n v="-99023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x v="8"/>
    <n v="0"/>
    <n v="-10000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8"/>
    <n v="78.927352941176466"/>
    <n v="-14329.40000000000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8"/>
    <n v="22.092500000000001"/>
    <n v="-31163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8"/>
    <n v="0.40666666666666662"/>
    <n v="-14939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x v="8"/>
    <n v="0"/>
    <n v="-120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x v="8"/>
    <n v="33.790999999999997"/>
    <n v="-66209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8"/>
    <n v="0.21649484536082475"/>
    <n v="-4839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x v="8"/>
    <n v="0.79600000000000004"/>
    <n v="-24801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8"/>
    <n v="14.993333333333334"/>
    <n v="-12751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8"/>
    <n v="5.0509090909090908"/>
    <n v="-26111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8"/>
    <n v="10.214285714285715"/>
    <n v="-628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x v="8"/>
    <n v="0.30499999999999999"/>
    <n v="-9969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8"/>
    <n v="0.75"/>
    <n v="-11910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8"/>
    <n v="1.2933333333333332"/>
    <n v="-14806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9"/>
    <n v="143.94736842105263"/>
    <n v="835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9"/>
    <n v="122.10975609756099"/>
    <n v="1813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9"/>
    <n v="132.024"/>
    <n v="8006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9"/>
    <n v="109.38000000000001"/>
    <n v="4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9"/>
    <n v="105.47157142857144"/>
    <n v="383.01000000000022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9"/>
    <n v="100.35000000000001"/>
    <n v="70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9"/>
    <n v="101.4"/>
    <n v="35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9"/>
    <n v="155.51428571428571"/>
    <n v="194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9"/>
    <n v="105.566"/>
    <n v="417.44999999999982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9"/>
    <n v="130.65"/>
    <n v="1226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9"/>
    <n v="132.19"/>
    <n v="6438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9"/>
    <n v="126"/>
    <n v="1300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9"/>
    <n v="160"/>
    <n v="2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9"/>
    <n v="120.48"/>
    <n v="51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x v="9"/>
    <n v="125.52941176470588"/>
    <n v="2170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9"/>
    <n v="114.40638297872341"/>
    <n v="677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9"/>
    <n v="315.13888888888891"/>
    <n v="774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9"/>
    <n v="122.39999999999999"/>
    <n v="1120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9"/>
    <n v="106.73333333333332"/>
    <n v="101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9"/>
    <n v="158.33333333333331"/>
    <n v="3500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9"/>
    <n v="107.4"/>
    <n v="222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9"/>
    <n v="102.25999999999999"/>
    <n v="293.79999999999927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9"/>
    <n v="110.71428571428572"/>
    <n v="150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9"/>
    <n v="148"/>
    <n v="264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9"/>
    <n v="102.32000000000001"/>
    <n v="116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9"/>
    <n v="179.09909909909908"/>
    <n v="175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9"/>
    <n v="111.08135252761969"/>
    <n v="33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x v="9"/>
    <n v="100.04285714285714"/>
    <n v="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9"/>
    <n v="100.25"/>
    <n v="5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9"/>
    <n v="105.56"/>
    <n v="55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9"/>
    <n v="102.58775877587757"/>
    <n v="11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9"/>
    <n v="118.5"/>
    <n v="555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x v="9"/>
    <n v="111.7"/>
    <n v="585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9"/>
    <n v="128"/>
    <n v="2800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9"/>
    <n v="103.75000000000001"/>
    <n v="7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9"/>
    <n v="101.9076"/>
    <n v="47.690000000000055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9"/>
    <n v="117.71428571428571"/>
    <n v="124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9"/>
    <n v="238"/>
    <n v="345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9"/>
    <n v="102"/>
    <n v="50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9"/>
    <n v="101.92000000000002"/>
    <n v="96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10"/>
    <n v="0"/>
    <n v="-220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10"/>
    <n v="4.7"/>
    <n v="-4765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10"/>
    <n v="0"/>
    <n v="-350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10"/>
    <n v="0.11655011655011654"/>
    <n v="-428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10"/>
    <n v="0"/>
    <n v="-500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10"/>
    <n v="36.014285714285712"/>
    <n v="-4479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x v="10"/>
    <n v="0"/>
    <n v="-400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10"/>
    <n v="3.54"/>
    <n v="-4823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10"/>
    <n v="0"/>
    <n v="-250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10"/>
    <n v="41.4"/>
    <n v="-2344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10"/>
    <n v="0"/>
    <n v="-1750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10"/>
    <n v="2.6315789473684209E-2"/>
    <n v="-3799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10"/>
    <n v="3.3333333333333335"/>
    <n v="-14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10"/>
    <n v="0.85129023676509719"/>
    <n v="-3727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10"/>
    <n v="70.199999999999989"/>
    <n v="-14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10"/>
    <n v="1.7000000000000002"/>
    <n v="-9830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10"/>
    <n v="51.4"/>
    <n v="-340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10"/>
    <n v="0.70000000000000007"/>
    <n v="-2979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10"/>
    <n v="0.4"/>
    <n v="-498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10"/>
    <n v="2.666666666666667"/>
    <n v="-14600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11"/>
    <n v="104"/>
    <n v="40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11"/>
    <n v="133.15375"/>
    <n v="265.23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11"/>
    <n v="100"/>
    <n v="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11"/>
    <n v="148.13333333333333"/>
    <n v="722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11"/>
    <n v="102.49999999999999"/>
    <n v="2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11"/>
    <n v="180.62799999999999"/>
    <n v="403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11"/>
    <n v="142.79999999999998"/>
    <n v="2140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11"/>
    <n v="114.16666666666666"/>
    <n v="170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11"/>
    <n v="203.505"/>
    <n v="1035.0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11"/>
    <n v="109.41176470588236"/>
    <n v="160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11"/>
    <n v="144.37459999999999"/>
    <n v="4437.4599999999991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11"/>
    <n v="103.86666666666666"/>
    <n v="290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11"/>
    <n v="100.44440000000002"/>
    <n v="11.110000000000127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11"/>
    <n v="102.77927272727271"/>
    <n v="76.429999999999836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11"/>
    <n v="105.31250000000001"/>
    <n v="425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11"/>
    <n v="111.78571428571429"/>
    <n v="1650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11"/>
    <n v="101.35000000000001"/>
    <n v="135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11"/>
    <n v="107.53333333333333"/>
    <n v="22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11"/>
    <n v="114.88571428571429"/>
    <n v="521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11"/>
    <n v="100.02"/>
    <n v="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11"/>
    <n v="152.13333333333335"/>
    <n v="782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11"/>
    <n v="111.52149999999999"/>
    <n v="230.4299999999998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11"/>
    <n v="101.33333333333334"/>
    <n v="80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11"/>
    <n v="123.2608695652174"/>
    <n v="535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11"/>
    <n v="100"/>
    <n v="0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11"/>
    <n v="105"/>
    <n v="150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11"/>
    <n v="104.4375"/>
    <n v="355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11"/>
    <n v="105.125"/>
    <n v="205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x v="11"/>
    <n v="100"/>
    <n v="0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11"/>
    <n v="103.77499999999999"/>
    <n v="151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11"/>
    <n v="105"/>
    <n v="75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11"/>
    <n v="104"/>
    <n v="40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11"/>
    <n v="151.83333333333334"/>
    <n v="31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11"/>
    <n v="159.99600000000001"/>
    <n v="899.94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11"/>
    <n v="127.3"/>
    <n v="273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11"/>
    <n v="107"/>
    <n v="280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11"/>
    <n v="115.12214285714286"/>
    <n v="1058.5500000000002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11"/>
    <n v="137.11066666666665"/>
    <n v="556.65999999999985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11"/>
    <n v="155.71428571428572"/>
    <n v="195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11"/>
    <n v="108.74999999999999"/>
    <n v="35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11"/>
    <n v="134.05000000000001"/>
    <n v="681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11"/>
    <n v="100"/>
    <n v="0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11"/>
    <n v="119.16666666666667"/>
    <n v="575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11"/>
    <n v="179.5"/>
    <n v="63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11"/>
    <n v="134.38124999999999"/>
    <n v="550.09999999999991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11"/>
    <n v="100.43200000000002"/>
    <n v="54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11"/>
    <n v="101.45454545454547"/>
    <n v="80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11"/>
    <n v="103.33333333333334"/>
    <n v="10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11"/>
    <n v="107"/>
    <n v="9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11"/>
    <n v="104"/>
    <n v="20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11"/>
    <n v="107.83333333333334"/>
    <n v="141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11"/>
    <n v="233.33333333333334"/>
    <n v="2000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11"/>
    <n v="100.60706666666665"/>
    <n v="91.059999999999491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11"/>
    <n v="101.66666666666666"/>
    <n v="100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11"/>
    <n v="131.0181818181818"/>
    <n v="1706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11"/>
    <n v="117.25000000000001"/>
    <n v="34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11"/>
    <n v="100.93039999999999"/>
    <n v="46.520000000000437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11"/>
    <n v="121.8"/>
    <n v="545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11"/>
    <n v="145.4"/>
    <n v="908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11"/>
    <n v="116.61660000000001"/>
    <n v="830.82999999999993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12"/>
    <n v="120.4166"/>
    <n v="2041.6599999999999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12"/>
    <n v="101.32000000000001"/>
    <n v="66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x v="12"/>
    <n v="104.32"/>
    <n v="108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12"/>
    <n v="267.13333333333333"/>
    <n v="5014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12"/>
    <n v="194.13333333333333"/>
    <n v="2824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12"/>
    <n v="120.3802"/>
    <n v="1019.0100000000002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12"/>
    <n v="122.00090909090908"/>
    <n v="242.01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12"/>
    <n v="100"/>
    <n v="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12"/>
    <n v="100"/>
    <n v="0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12"/>
    <n v="119.9"/>
    <n v="796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12"/>
    <n v="155.17499999999998"/>
    <n v="220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x v="12"/>
    <n v="130.44999999999999"/>
    <n v="609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12"/>
    <n v="104.97142857142859"/>
    <n v="174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12"/>
    <n v="100"/>
    <n v="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12"/>
    <n v="118.2205035971223"/>
    <n v="5065.3000000000029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12"/>
    <n v="103.44827586206897"/>
    <n v="50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x v="12"/>
    <n v="218.00000000000003"/>
    <n v="29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x v="12"/>
    <n v="100"/>
    <n v="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12"/>
    <n v="144.00583333333333"/>
    <n v="528.0699999999999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12"/>
    <n v="104.67500000000001"/>
    <n v="187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13"/>
    <n v="18.142857142857142"/>
    <n v="-11460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13"/>
    <n v="2.2444444444444445"/>
    <n v="-4399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13"/>
    <n v="0.33999999999999997"/>
    <n v="-49830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13"/>
    <n v="4.5"/>
    <n v="-1910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13"/>
    <n v="41.53846153846154"/>
    <n v="-3800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13"/>
    <n v="2.0454545454545454"/>
    <n v="-215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13"/>
    <n v="18.285714285714285"/>
    <n v="-2860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13"/>
    <n v="24.02"/>
    <n v="-379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13"/>
    <n v="0.1111111111111111"/>
    <n v="-449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13"/>
    <n v="11.818181818181818"/>
    <n v="-7760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13"/>
    <n v="0.31"/>
    <n v="-19938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13"/>
    <n v="5.416666666666667"/>
    <n v="-5675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13"/>
    <n v="0.8125"/>
    <n v="-793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13"/>
    <n v="1.2857142857142856"/>
    <n v="-3455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13"/>
    <n v="24.333333333333336"/>
    <n v="-2270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13"/>
    <n v="0"/>
    <n v="-500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x v="13"/>
    <n v="40.799492385786799"/>
    <n v="-1866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13"/>
    <n v="67.55"/>
    <n v="-64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13"/>
    <n v="1.3"/>
    <n v="-493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13"/>
    <n v="30.666666666666664"/>
    <n v="-1456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14"/>
    <n v="2.9894179894179893"/>
    <n v="-3667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14"/>
    <n v="0.8"/>
    <n v="-372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14"/>
    <n v="20.133333333333333"/>
    <n v="-1198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14"/>
    <n v="40.020000000000003"/>
    <n v="-2999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14"/>
    <n v="1"/>
    <n v="-198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14"/>
    <n v="75"/>
    <n v="-250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14"/>
    <n v="41"/>
    <n v="-29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14"/>
    <n v="0"/>
    <n v="-100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14"/>
    <n v="7.1999999999999993"/>
    <n v="-92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14"/>
    <n v="9.4412800000000008"/>
    <n v="-22639.68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14"/>
    <n v="4.1666666666666661"/>
    <n v="-287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14"/>
    <n v="3.25"/>
    <n v="-7740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14"/>
    <n v="40.75"/>
    <n v="-3555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14"/>
    <n v="10"/>
    <n v="-180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14"/>
    <n v="39.17"/>
    <n v="-12166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14"/>
    <n v="2.4375"/>
    <n v="-7805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14"/>
    <n v="40"/>
    <n v="-4800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14"/>
    <n v="0"/>
    <n v="-300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14"/>
    <n v="2.8000000000000003"/>
    <n v="-2430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14"/>
    <n v="37.333333333333336"/>
    <n v="-470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13"/>
    <n v="0.42"/>
    <n v="-4979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13"/>
    <n v="0"/>
    <n v="-650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13"/>
    <n v="0.3"/>
    <n v="-2991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13"/>
    <n v="3.2"/>
    <n v="-48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13"/>
    <n v="0.30199999999999999"/>
    <n v="-49849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13"/>
    <n v="3.0153846153846153"/>
    <n v="-630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x v="13"/>
    <n v="0"/>
    <n v="-1500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13"/>
    <n v="0"/>
    <n v="-290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13"/>
    <n v="0"/>
    <n v="-250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13"/>
    <n v="3.25"/>
    <n v="-15480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13"/>
    <n v="22.363636363636363"/>
    <n v="-427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13"/>
    <n v="0"/>
    <n v="-10000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13"/>
    <n v="0.85714285714285721"/>
    <n v="-3470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13"/>
    <n v="6.6066666666666665"/>
    <n v="-2801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13"/>
    <n v="0"/>
    <n v="-150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13"/>
    <n v="5.7692307692307692"/>
    <n v="-6125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13"/>
    <n v="0"/>
    <n v="-330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13"/>
    <n v="0.6"/>
    <n v="-497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13"/>
    <n v="5.0256410256410255"/>
    <n v="-3704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x v="13"/>
    <n v="0.5"/>
    <n v="-199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13"/>
    <n v="0"/>
    <n v="-550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13"/>
    <n v="30.9"/>
    <n v="-1036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13"/>
    <n v="21.037037037037038"/>
    <n v="-21320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13"/>
    <n v="2.1999999999999997"/>
    <n v="-14670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13"/>
    <n v="10.9"/>
    <n v="-2673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13"/>
    <n v="2.666666666666667"/>
    <n v="-5840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13"/>
    <n v="0"/>
    <n v="-700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13"/>
    <n v="0"/>
    <n v="-2000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13"/>
    <n v="10.86206896551724"/>
    <n v="-129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13"/>
    <n v="0"/>
    <n v="-50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13"/>
    <n v="38.333333333333336"/>
    <n v="-555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13"/>
    <n v="6.5500000000000007"/>
    <n v="-1869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13"/>
    <n v="14.536842105263158"/>
    <n v="-8119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13"/>
    <n v="6"/>
    <n v="-188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x v="13"/>
    <n v="30.4"/>
    <n v="-3480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13"/>
    <n v="1.4285714285714286"/>
    <n v="-3450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13"/>
    <n v="0"/>
    <n v="-140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13"/>
    <n v="1.1428571428571428"/>
    <n v="-346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13"/>
    <n v="0.35714285714285715"/>
    <n v="-697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13"/>
    <n v="1.4545454545454546"/>
    <n v="-271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8"/>
    <n v="17.155555555555555"/>
    <n v="-7456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8"/>
    <n v="2.3220000000000001"/>
    <n v="-48839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8"/>
    <n v="8.9066666666666663"/>
    <n v="-6832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8"/>
    <n v="9.6333333333333346"/>
    <n v="-2711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8"/>
    <n v="13.325999999999999"/>
    <n v="-43337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x v="8"/>
    <n v="2.484"/>
    <n v="-97516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8"/>
    <n v="1.9066666666666665"/>
    <n v="-14714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8"/>
    <n v="0"/>
    <n v="-85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x v="8"/>
    <n v="12"/>
    <n v="-352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x v="8"/>
    <n v="1.365"/>
    <n v="-19727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x v="8"/>
    <n v="28.04"/>
    <n v="-3598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x v="8"/>
    <n v="38.39"/>
    <n v="-30805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8"/>
    <n v="39.942857142857143"/>
    <n v="-29428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8"/>
    <n v="0.84"/>
    <n v="-14874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8"/>
    <n v="43.406666666666666"/>
    <n v="-848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8"/>
    <n v="5.6613333333333333"/>
    <n v="-283016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8"/>
    <n v="1.722"/>
    <n v="-49139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8"/>
    <n v="1.9416666666666664"/>
    <n v="-11767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8"/>
    <n v="11.328275684711327"/>
    <n v="-6896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8"/>
    <n v="38.86"/>
    <n v="-30570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8"/>
    <n v="46.100628930817614"/>
    <n v="-29995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8"/>
    <n v="42.188421052631583"/>
    <n v="-54921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8"/>
    <n v="28.48"/>
    <n v="-178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8"/>
    <n v="1.077142857142857"/>
    <n v="-34623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x v="8"/>
    <n v="0.79909090909090907"/>
    <n v="-10912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8"/>
    <n v="1.1919999999999999"/>
    <n v="-24702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8"/>
    <n v="14.799999999999999"/>
    <n v="-10224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8"/>
    <n v="17.810000000000002"/>
    <n v="-1643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8"/>
    <n v="1.325"/>
    <n v="-7894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x v="8"/>
    <n v="46.666666666666664"/>
    <n v="-16000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x v="8"/>
    <n v="45.92"/>
    <n v="-270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8"/>
    <n v="0.22599999999999998"/>
    <n v="-99774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8"/>
    <n v="34.625"/>
    <n v="-13075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8"/>
    <n v="2.0549999999999997"/>
    <n v="-19589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8"/>
    <n v="0.55999999999999994"/>
    <n v="-49720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8"/>
    <n v="2.6069999999999998"/>
    <n v="-9739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x v="8"/>
    <n v="1.9259999999999999"/>
    <n v="-147111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x v="8"/>
    <n v="33.666666666666664"/>
    <n v="-1791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x v="8"/>
    <n v="56.263267182990241"/>
    <n v="-75616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8"/>
    <n v="82.817599999999999"/>
    <n v="-6013.8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8"/>
    <n v="14.860000000000001"/>
    <n v="-851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8"/>
    <n v="1.2375123751237513E-2"/>
    <n v="-88877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8"/>
    <n v="1.7142857142857144E-2"/>
    <n v="-17497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x v="8"/>
    <n v="29.506136117214709"/>
    <n v="-7346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8"/>
    <n v="1.06"/>
    <n v="-9894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x v="8"/>
    <n v="6.293333333333333"/>
    <n v="-28112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8"/>
    <n v="12.75"/>
    <n v="-17450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x v="8"/>
    <n v="13.22"/>
    <n v="-43390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x v="8"/>
    <n v="0"/>
    <n v="-500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x v="8"/>
    <n v="16.77"/>
    <n v="-8323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8"/>
    <n v="0.104"/>
    <n v="-24974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8"/>
    <n v="4.24"/>
    <n v="-4788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8"/>
    <n v="0.46699999999999997"/>
    <n v="-99533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8"/>
    <n v="25.087142857142858"/>
    <n v="-52439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8"/>
    <n v="2.3345000000000002"/>
    <n v="-195331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8"/>
    <n v="7.26"/>
    <n v="-9274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8"/>
    <n v="1.625"/>
    <n v="-3935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8"/>
    <n v="1.3"/>
    <n v="-493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x v="8"/>
    <n v="58.558333333333337"/>
    <n v="-24865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x v="8"/>
    <n v="7.7886666666666677"/>
    <n v="-138317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8"/>
    <n v="2.2157147647256061"/>
    <n v="-874876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8"/>
    <n v="104"/>
    <n v="2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8"/>
    <n v="29.6029602960296"/>
    <n v="-7039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x v="8"/>
    <n v="16.055"/>
    <n v="-16789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8"/>
    <n v="82.207999999999998"/>
    <n v="-4448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8"/>
    <n v="75.051000000000002"/>
    <n v="-4989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8"/>
    <n v="5.8500000000000005"/>
    <n v="-3766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8"/>
    <n v="44.32"/>
    <n v="-16704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8"/>
    <n v="0.26737967914438499"/>
    <n v="-93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8"/>
    <n v="13.13"/>
    <n v="-4343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8"/>
    <n v="0.19088937093275488"/>
    <n v="-115030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8"/>
    <n v="0.375"/>
    <n v="-1992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8"/>
    <n v="21535.021000000001"/>
    <n v="1071751.05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8"/>
    <n v="34.527999999999999"/>
    <n v="-16368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8"/>
    <n v="30.599999999999998"/>
    <n v="-6940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x v="8"/>
    <n v="2.666666666666667"/>
    <n v="-876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8"/>
    <n v="2.8420000000000001"/>
    <n v="-97158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8"/>
    <n v="22.878799999999998"/>
    <n v="-192803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8"/>
    <n v="3.105"/>
    <n v="-19379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8"/>
    <n v="47.333333333333336"/>
    <n v="-23700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x v="15"/>
    <n v="205.54838709677421"/>
    <n v="1636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15"/>
    <n v="351.80366666666669"/>
    <n v="7554.1100000000006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15"/>
    <n v="114.9"/>
    <n v="298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15"/>
    <n v="237.15"/>
    <n v="2743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x v="15"/>
    <n v="118.63774999999998"/>
    <n v="3727.5499999999993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15"/>
    <n v="109.92831428571431"/>
    <n v="6949.820000000007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15"/>
    <n v="100.00828571428571"/>
    <n v="0.57999999999992724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15"/>
    <n v="103.09292094387415"/>
    <n v="232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15"/>
    <n v="117.27000000000001"/>
    <n v="1727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x v="15"/>
    <n v="111.75999999999999"/>
    <n v="1176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15"/>
    <n v="342.09999999999997"/>
    <n v="484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15"/>
    <n v="107.4"/>
    <n v="740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15"/>
    <n v="108.49703703703703"/>
    <n v="458.8400000000001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15"/>
    <n v="102.86144578313252"/>
    <n v="38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15"/>
    <n v="130.0018"/>
    <n v="1500.0900000000001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15"/>
    <n v="107.65217391304347"/>
    <n v="352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15"/>
    <n v="112.36044444444444"/>
    <n v="556.22000000000025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15"/>
    <n v="102.1"/>
    <n v="21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15"/>
    <n v="145.33333333333334"/>
    <n v="680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15"/>
    <n v="128.19999999999999"/>
    <n v="141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16"/>
    <n v="0.29411764705882354"/>
    <n v="-847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16"/>
    <n v="0"/>
    <n v="-5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16"/>
    <n v="1.5384615384615385"/>
    <n v="-64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16"/>
    <n v="8.5370000000000008"/>
    <n v="-91463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16"/>
    <n v="8.5714285714285715E-2"/>
    <n v="-6994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16"/>
    <n v="2.6599999999999997"/>
    <n v="-9734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x v="16"/>
    <n v="0"/>
    <n v="-300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16"/>
    <n v="0.05"/>
    <n v="-1999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16"/>
    <n v="1.4133333333333333"/>
    <n v="-14788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x v="16"/>
    <n v="0"/>
    <n v="-1200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16"/>
    <n v="0"/>
    <n v="-250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16"/>
    <n v="0"/>
    <n v="-50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16"/>
    <n v="0"/>
    <n v="-4336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16"/>
    <n v="1"/>
    <n v="-148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16"/>
    <n v="0"/>
    <n v="-250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16"/>
    <n v="0"/>
    <n v="-350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16"/>
    <n v="0"/>
    <n v="-1000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16"/>
    <n v="0"/>
    <n v="-1000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16"/>
    <n v="0"/>
    <n v="-4000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16"/>
    <n v="0"/>
    <n v="-110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16"/>
    <n v="1"/>
    <n v="-49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16"/>
    <n v="0"/>
    <n v="-400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16"/>
    <n v="95.477386934673376"/>
    <n v="-9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16"/>
    <n v="0"/>
    <n v="-100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17"/>
    <n v="8.974444444444444"/>
    <n v="-81923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x v="17"/>
    <n v="2.7"/>
    <n v="-2919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17"/>
    <n v="3.3673333333333333"/>
    <n v="-14494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17"/>
    <n v="26"/>
    <n v="-370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17"/>
    <n v="0.15"/>
    <n v="-2995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17"/>
    <n v="38.636363636363633"/>
    <n v="-1350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17"/>
    <n v="0.70000000000000007"/>
    <n v="-9930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x v="17"/>
    <n v="0"/>
    <n v="-10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17"/>
    <n v="6.8000000000000005E-2"/>
    <n v="-74949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17"/>
    <n v="1.3333333333333335"/>
    <n v="-74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17"/>
    <n v="6.3092592592592585"/>
    <n v="-50593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17"/>
    <n v="4.5"/>
    <n v="-95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17"/>
    <n v="62.765333333333331"/>
    <n v="-27926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17"/>
    <n v="29.376000000000001"/>
    <n v="-17656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17"/>
    <n v="7.5"/>
    <n v="-555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x v="17"/>
    <n v="2.6076923076923078"/>
    <n v="-25322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17"/>
    <n v="9.1050000000000004"/>
    <n v="-18179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17"/>
    <n v="1.7647058823529412E-2"/>
    <n v="-67988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17"/>
    <n v="0.55999999999999994"/>
    <n v="-9944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x v="17"/>
    <n v="0.82000000000000006"/>
    <n v="-4959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x v="17"/>
    <n v="0"/>
    <n v="-55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x v="17"/>
    <n v="3.42"/>
    <n v="-2897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x v="17"/>
    <n v="8.3333333333333343E-2"/>
    <n v="-1798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17"/>
    <n v="0"/>
    <n v="-110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17"/>
    <n v="14.182977777777777"/>
    <n v="-38617.66000000000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x v="17"/>
    <n v="7.8266666666666662"/>
    <n v="-1382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x v="17"/>
    <n v="3.8464497269020695E-2"/>
    <n v="-12994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17"/>
    <n v="12.5"/>
    <n v="-17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17"/>
    <n v="1.05"/>
    <n v="-1979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x v="17"/>
    <n v="14.083333333333334"/>
    <n v="-257.7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17"/>
    <n v="18.300055555555556"/>
    <n v="-14705.99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17"/>
    <n v="5.0347999999999997"/>
    <n v="-474826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17"/>
    <n v="17.933333333333334"/>
    <n v="-9848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17"/>
    <n v="4.7E-2"/>
    <n v="-99953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17"/>
    <n v="7.2120000000000006"/>
    <n v="-23197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17"/>
    <n v="0.5"/>
    <n v="-497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x v="17"/>
    <n v="2.5"/>
    <n v="-390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17"/>
    <n v="4.1000000000000002E-2"/>
    <n v="-99959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17"/>
    <n v="5.3125"/>
    <n v="-7575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17"/>
    <n v="1.6199999999999999"/>
    <n v="-14757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17"/>
    <n v="4.9516666666666671"/>
    <n v="-57029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17"/>
    <n v="0.159"/>
    <n v="-898569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17"/>
    <n v="41.25"/>
    <n v="-235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17"/>
    <n v="0"/>
    <n v="-1000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17"/>
    <n v="2.93"/>
    <n v="-24267.5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17"/>
    <n v="0.44999999999999996"/>
    <n v="-995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17"/>
    <n v="0.51"/>
    <n v="-49745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17"/>
    <n v="0.04"/>
    <n v="-2499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17"/>
    <n v="35.537409090909087"/>
    <n v="-56727.08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17"/>
    <n v="0.5"/>
    <n v="-99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17"/>
    <n v="0.16666666666666669"/>
    <n v="-5990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17"/>
    <n v="0.13250000000000001"/>
    <n v="-39947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17"/>
    <n v="3.5704000000000007E-2"/>
    <n v="-499821.48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x v="17"/>
    <n v="8.3000000000000007"/>
    <n v="-917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x v="17"/>
    <n v="2.4222222222222221"/>
    <n v="-4391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17"/>
    <n v="0.23809523809523811"/>
    <n v="-209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17"/>
    <n v="0"/>
    <n v="-2500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17"/>
    <n v="1.1599999999999999E-2"/>
    <n v="-249971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17"/>
    <n v="0"/>
    <n v="-320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17"/>
    <n v="0.22"/>
    <n v="-4989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18"/>
    <n v="0.47222222222222221"/>
    <n v="-8957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18"/>
    <n v="0"/>
    <n v="-300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18"/>
    <n v="0.5"/>
    <n v="-1990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18"/>
    <n v="1.6714285714285713"/>
    <n v="-34415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x v="18"/>
    <n v="0.1"/>
    <n v="-999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18"/>
    <n v="0.105"/>
    <n v="-19979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18"/>
    <n v="0.22"/>
    <n v="-4989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x v="18"/>
    <n v="0"/>
    <n v="-4000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x v="18"/>
    <n v="14.38"/>
    <n v="-85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18"/>
    <n v="0.66666666666666674"/>
    <n v="-298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x v="18"/>
    <n v="4.0000000000000001E-3"/>
    <n v="-24999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x v="18"/>
    <n v="5"/>
    <n v="-9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x v="18"/>
    <n v="6.4439140811455857"/>
    <n v="-3920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18"/>
    <n v="39.5"/>
    <n v="-15125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18"/>
    <n v="0.35714285714285715"/>
    <n v="-3487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18"/>
    <n v="6.25E-2"/>
    <n v="-799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18"/>
    <n v="0"/>
    <n v="-500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x v="18"/>
    <n v="0"/>
    <n v="-50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18"/>
    <n v="0"/>
    <n v="-400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18"/>
    <n v="0.41333333333333333"/>
    <n v="-44814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19"/>
    <n v="0"/>
    <n v="-930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19"/>
    <n v="0.125"/>
    <n v="-799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19"/>
    <n v="8.8333333333333339"/>
    <n v="-5470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x v="19"/>
    <n v="0"/>
    <n v="-2500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19"/>
    <n v="0.48666666666666669"/>
    <n v="-14927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19"/>
    <n v="0.15"/>
    <n v="-4992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19"/>
    <n v="10.08"/>
    <n v="-2248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19"/>
    <n v="0"/>
    <n v="-2500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x v="19"/>
    <n v="5.6937500000000005"/>
    <n v="-15089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19"/>
    <n v="0.625"/>
    <n v="-79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19"/>
    <n v="6.5"/>
    <n v="-4675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19"/>
    <n v="0.752"/>
    <n v="-24812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19"/>
    <n v="0"/>
    <n v="-650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19"/>
    <n v="1.51"/>
    <n v="-9849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19"/>
    <n v="0.46666666666666673"/>
    <n v="-7465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19"/>
    <n v="0"/>
    <n v="-675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19"/>
    <n v="3.85"/>
    <n v="-28845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19"/>
    <n v="0"/>
    <n v="-1800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19"/>
    <n v="5.8333333333333341E-2"/>
    <n v="-5996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19"/>
    <n v="0"/>
    <n v="-520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19"/>
    <n v="0"/>
    <n v="-1000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19"/>
    <n v="20.705000000000002"/>
    <n v="-7929.5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19"/>
    <n v="19.139999999999997"/>
    <n v="-12129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19"/>
    <n v="1.6316666666666666"/>
    <n v="-59021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19"/>
    <n v="5.6666666666666661"/>
    <n v="-1698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19"/>
    <n v="0.16999999999999998"/>
    <n v="-9983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19"/>
    <n v="0.4"/>
    <n v="-2490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19"/>
    <n v="0.1"/>
    <n v="-2497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x v="19"/>
    <n v="0"/>
    <n v="-900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19"/>
    <n v="2.4E-2"/>
    <n v="-12497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19"/>
    <n v="5.9066666666666672"/>
    <n v="-14114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19"/>
    <n v="2.9250000000000003"/>
    <n v="-1941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x v="19"/>
    <n v="5.7142857142857143E-3"/>
    <n v="-17499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19"/>
    <n v="0"/>
    <n v="-600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19"/>
    <n v="6.6666666666666671E-3"/>
    <n v="-7499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x v="19"/>
    <n v="5.3333333333333339"/>
    <n v="-5680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19"/>
    <n v="11.75"/>
    <n v="-44125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19"/>
    <n v="8.0000000000000002E-3"/>
    <n v="-49996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19"/>
    <n v="4.2"/>
    <n v="-958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19"/>
    <n v="4"/>
    <n v="-2400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20"/>
    <n v="104.93636363636362"/>
    <n v="108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20"/>
    <n v="105.44"/>
    <n v="680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20"/>
    <n v="106.73333333333332"/>
    <n v="505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20"/>
    <n v="104.12571428571428"/>
    <n v="361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x v="20"/>
    <n v="160.54999999999998"/>
    <n v="121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20"/>
    <n v="107.77777777777777"/>
    <n v="700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20"/>
    <n v="135"/>
    <n v="175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20"/>
    <n v="109.07407407407408"/>
    <n v="245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20"/>
    <n v="290"/>
    <n v="190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20"/>
    <n v="103.95714285714286"/>
    <n v="831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x v="20"/>
    <n v="322.24"/>
    <n v="27780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x v="20"/>
    <n v="135"/>
    <n v="3500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20"/>
    <n v="269.91034482758624"/>
    <n v="24637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20"/>
    <n v="253.29333333333332"/>
    <n v="22994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20"/>
    <n v="260.59999999999997"/>
    <n v="5621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20"/>
    <n v="101.31677953348381"/>
    <n v="35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20"/>
    <n v="125.60416666666667"/>
    <n v="1229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20"/>
    <n v="102.43783333333334"/>
    <n v="146.27000000000044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x v="20"/>
    <n v="199.244"/>
    <n v="24811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20"/>
    <n v="102.45398773006136"/>
    <n v="400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20"/>
    <n v="102.94615384615385"/>
    <n v="383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x v="20"/>
    <n v="100.86153846153847"/>
    <n v="11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x v="20"/>
    <n v="114.99999999999999"/>
    <n v="13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x v="20"/>
    <n v="104.16766467065868"/>
    <n v="696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20"/>
    <n v="155.29999999999998"/>
    <n v="5530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20"/>
    <n v="106"/>
    <n v="360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x v="20"/>
    <n v="254.31499999999997"/>
    <n v="3086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x v="20"/>
    <n v="101.1"/>
    <n v="11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20"/>
    <n v="129.04"/>
    <n v="726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20"/>
    <n v="102.23076923076924"/>
    <n v="145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20"/>
    <n v="131.80000000000001"/>
    <n v="636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20"/>
    <n v="786.0802000000001"/>
    <n v="34304.0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20"/>
    <n v="145.70000000000002"/>
    <n v="639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20"/>
    <n v="102.60000000000001"/>
    <n v="68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20"/>
    <n v="172.27777777777777"/>
    <n v="6505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20"/>
    <n v="159.16819571865443"/>
    <n v="9674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x v="20"/>
    <n v="103.76666666666668"/>
    <n v="565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20"/>
    <n v="111.40954545454547"/>
    <n v="251.01000000000022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x v="20"/>
    <n v="280.375"/>
    <n v="7215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20"/>
    <n v="112.10606060606061"/>
    <n v="2397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21"/>
    <n v="7.0666666666666673"/>
    <n v="-13940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21"/>
    <n v="4.3999999999999995"/>
    <n v="-2868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21"/>
    <n v="3.8739999999999997"/>
    <n v="-4806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21"/>
    <n v="0"/>
    <n v="-200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21"/>
    <n v="29.299999999999997"/>
    <n v="-3535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21"/>
    <n v="0.90909090909090906"/>
    <n v="-27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21"/>
    <n v="0"/>
    <n v="-50000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21"/>
    <n v="0"/>
    <n v="-500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21"/>
    <n v="0.8"/>
    <n v="-496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21"/>
    <n v="11.600000000000001"/>
    <n v="-884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21"/>
    <n v="0"/>
    <n v="-5000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21"/>
    <n v="2.7873639500929119"/>
    <n v="-7324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21"/>
    <n v="0"/>
    <n v="-250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21"/>
    <n v="0"/>
    <n v="-2500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21"/>
    <n v="17.8"/>
    <n v="-822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21"/>
    <n v="0"/>
    <n v="-250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21"/>
    <n v="3.0124999999999997"/>
    <n v="-7759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21"/>
    <n v="50.739999999999995"/>
    <n v="-2463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21"/>
    <n v="0.54884742041712409"/>
    <n v="-906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21"/>
    <n v="14.091666666666667"/>
    <n v="-10309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11"/>
    <n v="103.8"/>
    <n v="76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11"/>
    <n v="120.24999999999999"/>
    <n v="405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11"/>
    <n v="117"/>
    <n v="340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11"/>
    <n v="122.14285714285715"/>
    <n v="77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11"/>
    <n v="151.63999999999999"/>
    <n v="1291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11"/>
    <n v="104.44"/>
    <n v="222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11"/>
    <n v="200.15333333333331"/>
    <n v="30046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11"/>
    <n v="101.8"/>
    <n v="108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11"/>
    <n v="137.65714285714284"/>
    <n v="1318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11"/>
    <n v="303833.2"/>
    <n v="30373.32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11"/>
    <n v="198.85074626865671"/>
    <n v="662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11"/>
    <n v="202.36666666666667"/>
    <n v="3071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11"/>
    <n v="117.96376666666666"/>
    <n v="5389.129999999997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11"/>
    <n v="294.72727272727275"/>
    <n v="10710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11"/>
    <n v="213.14633333333336"/>
    <n v="13577.560000000001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11"/>
    <n v="104.24"/>
    <n v="106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11"/>
    <n v="113.66666666666667"/>
    <n v="451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11"/>
    <n v="101.25"/>
    <n v="25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x v="11"/>
    <n v="125.41538461538462"/>
    <n v="165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11"/>
    <n v="119"/>
    <n v="285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11"/>
    <n v="166.46153846153845"/>
    <n v="43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11"/>
    <n v="119.14771428571429"/>
    <n v="670.17000000000007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11"/>
    <n v="100.47368421052632"/>
    <n v="45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11"/>
    <n v="101.8"/>
    <n v="396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11"/>
    <n v="116.66666666666667"/>
    <n v="2000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11"/>
    <n v="108.64893617021276"/>
    <n v="162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11"/>
    <n v="114.72"/>
    <n v="1472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11"/>
    <n v="101.8"/>
    <n v="13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11"/>
    <n v="106"/>
    <n v="300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x v="11"/>
    <n v="103.49999999999999"/>
    <n v="140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11"/>
    <n v="154.97535999999999"/>
    <n v="13743.839999999997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11"/>
    <n v="162.14066666666668"/>
    <n v="9321.0999999999985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11"/>
    <n v="104.42100000000001"/>
    <n v="132.63000000000011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11"/>
    <n v="106.12433333333333"/>
    <n v="918.6499999999996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11"/>
    <n v="154.93846153846152"/>
    <n v="357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11"/>
    <n v="110.77157238734421"/>
    <n v="1348.17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11"/>
    <n v="110.91186666666665"/>
    <n v="1636.779999999998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11"/>
    <n v="110.71428571428572"/>
    <n v="750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11"/>
    <n v="123.61333333333333"/>
    <n v="3542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11"/>
    <n v="211.05"/>
    <n v="1110.5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6"/>
    <n v="101"/>
    <n v="20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6"/>
    <n v="101.64999999999999"/>
    <n v="3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6"/>
    <n v="108.33333333333333"/>
    <n v="1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6"/>
    <n v="242"/>
    <n v="355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6"/>
    <n v="100.44999999999999"/>
    <n v="18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6"/>
    <n v="125.06666666666666"/>
    <n v="376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6"/>
    <n v="108.57142857142857"/>
    <n v="300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6"/>
    <n v="145.70000000000002"/>
    <n v="1371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6"/>
    <n v="110.00000000000001"/>
    <n v="170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6"/>
    <n v="102.23333333333333"/>
    <n v="335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6"/>
    <n v="122"/>
    <n v="110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6"/>
    <n v="101.96000000000001"/>
    <n v="49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6"/>
    <n v="141.1764705882353"/>
    <n v="350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6"/>
    <n v="109.52500000000001"/>
    <n v="1905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6"/>
    <n v="104.65"/>
    <n v="93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6"/>
    <n v="124"/>
    <n v="840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6"/>
    <n v="135"/>
    <n v="1050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6"/>
    <n v="102.75000000000001"/>
    <n v="55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6"/>
    <n v="100"/>
    <n v="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6"/>
    <n v="130.26085714285716"/>
    <n v="1059.130000000000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8"/>
    <n v="39.627499999999998"/>
    <n v="-24149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8"/>
    <n v="25.976666666666663"/>
    <n v="-22207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8"/>
    <n v="65.24636363636364"/>
    <n v="-38229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8"/>
    <n v="11.514000000000001"/>
    <n v="-4424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8"/>
    <n v="11.360000000000001"/>
    <n v="-88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8"/>
    <n v="111.99130434782609"/>
    <n v="137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8"/>
    <n v="15.5"/>
    <n v="-16900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8"/>
    <n v="32.027999999999999"/>
    <n v="-169930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8"/>
    <n v="0.60869565217391308"/>
    <n v="-4572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8"/>
    <n v="31.114999999999998"/>
    <n v="-27554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8"/>
    <n v="1.1266666666666667"/>
    <n v="-177972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8"/>
    <n v="40.404000000000003"/>
    <n v="-59596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8"/>
    <n v="1.3333333333333333E-3"/>
    <n v="-74999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x v="8"/>
    <n v="5.7334999999999994"/>
    <n v="-18853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8"/>
    <n v="15.324999999999999"/>
    <n v="-33870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8"/>
    <n v="15.103448275862069"/>
    <n v="-4924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x v="8"/>
    <n v="0.503"/>
    <n v="-9949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x v="8"/>
    <n v="1.3028138528138529"/>
    <n v="-455981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8"/>
    <n v="0.30285714285714288"/>
    <n v="-34894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8"/>
    <n v="8.8800000000000008"/>
    <n v="-13668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8"/>
    <n v="9.84"/>
    <n v="-45080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8"/>
    <n v="2.4299999999999997"/>
    <n v="-19514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8"/>
    <n v="1.1299999999999999"/>
    <n v="-98870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8"/>
    <n v="3.5520833333333335"/>
    <n v="-46295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8"/>
    <n v="2.3306666666666667"/>
    <n v="-73252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8"/>
    <n v="0.81600000000000006"/>
    <n v="-49592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8"/>
    <n v="22.494285714285713"/>
    <n v="-27127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8"/>
    <n v="1.3668"/>
    <n v="-246583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x v="8"/>
    <n v="0"/>
    <n v="-10115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x v="8"/>
    <n v="0"/>
    <n v="-250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8"/>
    <n v="10.754135338345865"/>
    <n v="-118697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8"/>
    <n v="19.759999999999998"/>
    <n v="-20060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8"/>
    <n v="84.946999999999989"/>
    <n v="-1505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8"/>
    <n v="49.381999999999998"/>
    <n v="-25309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8"/>
    <n v="3.3033333333333332"/>
    <n v="-29009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8"/>
    <n v="6.6339999999999995"/>
    <n v="-46683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8"/>
    <n v="0"/>
    <n v="-168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8"/>
    <n v="70.36"/>
    <n v="-7410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8"/>
    <n v="0.2"/>
    <n v="-499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8"/>
    <n v="102.298"/>
    <n v="114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x v="9"/>
    <n v="377.73333333333335"/>
    <n v="416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9"/>
    <n v="125"/>
    <n v="75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9"/>
    <n v="147.32653061224491"/>
    <n v="2319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9"/>
    <n v="102.2"/>
    <n v="55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9"/>
    <n v="101.8723404255319"/>
    <n v="110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x v="9"/>
    <n v="204.2"/>
    <n v="5210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9"/>
    <n v="104.05"/>
    <n v="202.5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9"/>
    <n v="101.265"/>
    <n v="253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9"/>
    <n v="136.13999999999999"/>
    <n v="3614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9"/>
    <n v="133.6"/>
    <n v="336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9"/>
    <n v="130.25"/>
    <n v="363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9"/>
    <n v="122.67999999999999"/>
    <n v="567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9"/>
    <n v="182.81058823529412"/>
    <n v="2815.560000000000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9"/>
    <n v="125.29999999999998"/>
    <n v="506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9"/>
    <n v="111.66666666666667"/>
    <n v="350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9"/>
    <n v="115.75757575757575"/>
    <n v="104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9"/>
    <n v="173.2"/>
    <n v="1098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9"/>
    <n v="125.98333333333333"/>
    <n v="1559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9"/>
    <n v="109.1"/>
    <n v="91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9"/>
    <n v="100"/>
    <n v="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x v="11"/>
    <n v="118.64285714285714"/>
    <n v="7830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11"/>
    <n v="100.26666666666667"/>
    <n v="20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11"/>
    <n v="126.48920000000001"/>
    <n v="1986.6900000000005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11"/>
    <n v="114.26"/>
    <n v="713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11"/>
    <n v="110.7"/>
    <n v="535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11"/>
    <n v="105.34805315203954"/>
    <n v="1730.6299999999974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11"/>
    <n v="103.66666666666666"/>
    <n v="5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11"/>
    <n v="107.08672667523933"/>
    <n v="496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11"/>
    <n v="124"/>
    <n v="120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11"/>
    <n v="105.01"/>
    <n v="501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11"/>
    <n v="189.46666666666667"/>
    <n v="134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x v="11"/>
    <n v="171.32499999999999"/>
    <n v="285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11"/>
    <n v="252.48648648648651"/>
    <n v="5642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11"/>
    <n v="116.15384615384616"/>
    <n v="210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11"/>
    <n v="203.35000000000002"/>
    <n v="2067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11"/>
    <n v="111.60000000000001"/>
    <n v="1160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11"/>
    <n v="424"/>
    <n v="81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11"/>
    <n v="107.1"/>
    <n v="355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11"/>
    <n v="104.3625"/>
    <n v="349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x v="11"/>
    <n v="212.40909090909091"/>
    <n v="2473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11"/>
    <n v="124.08571428571429"/>
    <n v="843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x v="11"/>
    <n v="110.406125"/>
    <n v="832.48999999999978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11"/>
    <n v="218.75"/>
    <n v="47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11"/>
    <n v="136.625"/>
    <n v="1465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11"/>
    <n v="134.8074"/>
    <n v="1740.37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11"/>
    <n v="145.4"/>
    <n v="227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11"/>
    <n v="109.10714285714285"/>
    <n v="255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11"/>
    <n v="110.2"/>
    <n v="51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11"/>
    <n v="113.64000000000001"/>
    <n v="341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11"/>
    <n v="102.35000000000001"/>
    <n v="235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11"/>
    <n v="122.13333333333334"/>
    <n v="166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11"/>
    <n v="111.88571428571427"/>
    <n v="41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11"/>
    <n v="107.3"/>
    <n v="438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11"/>
    <n v="113.85000000000001"/>
    <n v="1385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11"/>
    <n v="109.68181818181819"/>
    <n v="426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11"/>
    <n v="126.14444444444443"/>
    <n v="2353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11"/>
    <n v="167.42857142857144"/>
    <n v="236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11"/>
    <n v="496.52000000000004"/>
    <n v="9913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11"/>
    <n v="109.16"/>
    <n v="229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11"/>
    <n v="102.57499999999999"/>
    <n v="103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22"/>
    <n v="1.6620689655172414"/>
    <n v="-14259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22"/>
    <n v="0.42"/>
    <n v="-24895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x v="22"/>
    <n v="0.125"/>
    <n v="-1198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22"/>
    <n v="0.5"/>
    <n v="-298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22"/>
    <n v="7.1999999999999993"/>
    <n v="-928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22"/>
    <n v="0"/>
    <n v="-400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x v="22"/>
    <n v="1.6666666666666666E-2"/>
    <n v="-5999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22"/>
    <n v="0.23333333333333336"/>
    <n v="-299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22"/>
    <n v="4.5714285714285712"/>
    <n v="-6680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x v="22"/>
    <n v="5"/>
    <n v="-19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22"/>
    <n v="0.2"/>
    <n v="-499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22"/>
    <n v="18.181818181818183"/>
    <n v="-3600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22"/>
    <n v="0"/>
    <n v="-5000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22"/>
    <n v="1.2222222222222223"/>
    <n v="-444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x v="22"/>
    <n v="0.2"/>
    <n v="-2994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22"/>
    <n v="7.0634920634920633"/>
    <n v="-585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22"/>
    <n v="2.7272727272727271"/>
    <n v="-107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x v="22"/>
    <n v="0.1"/>
    <n v="-1998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x v="22"/>
    <n v="0.104"/>
    <n v="-24974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x v="22"/>
    <n v="0.33333333333333337"/>
    <n v="-299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22"/>
    <n v="20.36"/>
    <n v="-5973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22"/>
    <n v="0"/>
    <n v="-1300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x v="22"/>
    <n v="0"/>
    <n v="-100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x v="22"/>
    <n v="8.3800000000000008"/>
    <n v="-4581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x v="22"/>
    <n v="4.5"/>
    <n v="-95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22"/>
    <n v="0"/>
    <n v="-1000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22"/>
    <n v="8.06"/>
    <n v="-4597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22"/>
    <n v="31.94705882352941"/>
    <n v="-11569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22"/>
    <n v="0"/>
    <n v="-4000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x v="22"/>
    <n v="6.708333333333333"/>
    <n v="-1119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x v="22"/>
    <n v="9.9878048780487809"/>
    <n v="-73810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x v="22"/>
    <n v="0.1"/>
    <n v="-1498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x v="22"/>
    <n v="0.77"/>
    <n v="-9923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22"/>
    <n v="26.900000000000002"/>
    <n v="-2193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x v="22"/>
    <n v="3"/>
    <n v="-19400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x v="22"/>
    <n v="6.6055045871559637"/>
    <n v="-2545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x v="22"/>
    <n v="7.6923076923076927E-3"/>
    <n v="-12999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22"/>
    <n v="1.1222222222222222"/>
    <n v="-177980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22"/>
    <n v="0"/>
    <n v="-150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x v="22"/>
    <n v="0"/>
    <n v="-1300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x v="22"/>
    <n v="0"/>
    <n v="-495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x v="22"/>
    <n v="0"/>
    <n v="-13000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x v="22"/>
    <n v="0"/>
    <n v="-90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22"/>
    <n v="1.4999999999999999E-2"/>
    <n v="-4999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x v="22"/>
    <n v="0"/>
    <n v="-20000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22"/>
    <n v="0"/>
    <n v="-8888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22"/>
    <n v="1E-3"/>
    <n v="-99999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22"/>
    <n v="1.0554089709762533E-2"/>
    <n v="-18948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22"/>
    <n v="0"/>
    <n v="-1400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x v="22"/>
    <n v="0"/>
    <n v="-2500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x v="22"/>
    <n v="0.85714285714285721"/>
    <n v="-173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22"/>
    <n v="10.5"/>
    <n v="-134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x v="22"/>
    <n v="2.9000000000000004"/>
    <n v="-4855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22"/>
    <n v="0"/>
    <n v="-600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22"/>
    <n v="0"/>
    <n v="-500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x v="22"/>
    <n v="0"/>
    <n v="-3700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22"/>
    <n v="0"/>
    <n v="-2500000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23"/>
    <n v="101.24459999999999"/>
    <n v="186.69000000000051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23"/>
    <n v="108.5175"/>
    <n v="340.69999999999982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23"/>
    <n v="147.66666666666666"/>
    <n v="286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23"/>
    <n v="163.19999999999999"/>
    <n v="3160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23"/>
    <n v="456.41449999999998"/>
    <n v="106924.35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23"/>
    <n v="107.87731249999999"/>
    <n v="1260.369999999999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23"/>
    <n v="115.08"/>
    <n v="603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23"/>
    <n v="102.36842105263158"/>
    <n v="225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23"/>
    <n v="108.42485875706214"/>
    <n v="3728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23"/>
    <n v="125.13333333333334"/>
    <n v="37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23"/>
    <n v="103.840625"/>
    <n v="1229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23"/>
    <n v="138.70400000000001"/>
    <n v="9676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23"/>
    <n v="120.51600000000001"/>
    <n v="307.74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23"/>
    <n v="112.26666666666667"/>
    <n v="368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23"/>
    <n v="188.66966666666667"/>
    <n v="13300.45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23"/>
    <n v="661.55466666666666"/>
    <n v="33693.279999999999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23"/>
    <n v="111.31"/>
    <n v="3393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23"/>
    <n v="1181.6142199999999"/>
    <n v="540807.11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23"/>
    <n v="137.375"/>
    <n v="598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23"/>
    <n v="117.04040000000001"/>
    <n v="8520.1999999999971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x v="10"/>
    <n v="2.1"/>
    <n v="-489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10"/>
    <n v="0.1"/>
    <n v="-499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10"/>
    <n v="0.7142857142857143"/>
    <n v="-6950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x v="10"/>
    <n v="0"/>
    <n v="-200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10"/>
    <n v="2.2388059701492535"/>
    <n v="-65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10"/>
    <n v="0.24"/>
    <n v="-19952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10"/>
    <n v="0"/>
    <n v="-1000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x v="10"/>
    <n v="2.4"/>
    <n v="-1464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10"/>
    <n v="0"/>
    <n v="-500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10"/>
    <n v="30.862068965517242"/>
    <n v="-2005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10"/>
    <n v="8.3333333333333321"/>
    <n v="-1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10"/>
    <n v="0.75"/>
    <n v="-3970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10"/>
    <n v="0"/>
    <n v="-240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10"/>
    <n v="8.9"/>
    <n v="-4555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x v="10"/>
    <n v="0"/>
    <n v="-200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10"/>
    <n v="0"/>
    <n v="-150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10"/>
    <n v="6.6666666666666671E-3"/>
    <n v="-14999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10"/>
    <n v="1.9"/>
    <n v="-2943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10"/>
    <n v="0.25"/>
    <n v="-199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10"/>
    <n v="25.035714285714285"/>
    <n v="-2099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x v="20"/>
    <n v="166.33076923076925"/>
    <n v="34492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20"/>
    <n v="101.44545454545455"/>
    <n v="318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x v="20"/>
    <n v="107.89146666666667"/>
    <n v="295.92999999999984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20"/>
    <n v="277.93846153846158"/>
    <n v="1156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x v="20"/>
    <n v="103.58125"/>
    <n v="573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20"/>
    <n v="111.4"/>
    <n v="171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20"/>
    <n v="215"/>
    <n v="1380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20"/>
    <n v="110.76216216216217"/>
    <n v="199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x v="20"/>
    <n v="123.64125714285714"/>
    <n v="4137.2200000000012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20"/>
    <n v="101.03500000000001"/>
    <n v="165.6000000000003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20"/>
    <n v="111.79285714285714"/>
    <n v="1651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20"/>
    <n v="558.7714285714286"/>
    <n v="16057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20"/>
    <n v="150.01875000000001"/>
    <n v="4001.5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20"/>
    <n v="106.476"/>
    <n v="16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x v="20"/>
    <n v="157.18899999999999"/>
    <n v="1715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20"/>
    <n v="108.65882352941176"/>
    <n v="1472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20"/>
    <n v="161.97999999999999"/>
    <n v="9297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20"/>
    <n v="205.36666666666665"/>
    <n v="1580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20"/>
    <n v="103.36388888888889"/>
    <n v="302.75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20"/>
    <n v="103.47222222222223"/>
    <n v="625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20"/>
    <n v="106.81333333333333"/>
    <n v="255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20"/>
    <n v="138.96574712643678"/>
    <n v="16950.099999999999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20"/>
    <n v="124.84324324324325"/>
    <n v="4596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x v="20"/>
    <n v="206.99999999999997"/>
    <n v="3210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20"/>
    <n v="174.00576923076923"/>
    <n v="1924.1499999999996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20"/>
    <n v="120.32608695652173"/>
    <n v="4675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20"/>
    <n v="110.44428571428573"/>
    <n v="365.55000000000018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20"/>
    <n v="281.56666666666666"/>
    <n v="5447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20"/>
    <n v="100.67894736842105"/>
    <n v="12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20"/>
    <n v="134.82571428571427"/>
    <n v="1218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20"/>
    <n v="175.95744680851064"/>
    <n v="1785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x v="20"/>
    <n v="484.02000000000004"/>
    <n v="19201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20"/>
    <n v="145.14000000000001"/>
    <n v="20313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20"/>
    <n v="417.73333333333335"/>
    <n v="23830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20"/>
    <n v="132.42499999999998"/>
    <n v="1297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20"/>
    <n v="250.30841666666666"/>
    <n v="18037.009999999998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x v="20"/>
    <n v="179.9"/>
    <n v="958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20"/>
    <n v="102.62857142857142"/>
    <n v="184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20"/>
    <n v="135.98609999999999"/>
    <n v="7197.220000000001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20"/>
    <n v="117.86666666666667"/>
    <n v="2680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24"/>
    <n v="3.3333333333333333E-2"/>
    <n v="-17994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x v="24"/>
    <n v="4"/>
    <n v="-48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24"/>
    <n v="0.44444444444444442"/>
    <n v="-224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24"/>
    <n v="0"/>
    <n v="-100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24"/>
    <n v="3.3333333333333333E-2"/>
    <n v="-2999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24"/>
    <n v="28.9"/>
    <n v="-711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24"/>
    <n v="0"/>
    <n v="-2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24"/>
    <n v="8.5714285714285712"/>
    <n v="-64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24"/>
    <n v="34"/>
    <n v="-330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24"/>
    <n v="13.466666666666665"/>
    <n v="-64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24"/>
    <n v="0"/>
    <n v="-350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24"/>
    <n v="49.186046511627907"/>
    <n v="-218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24"/>
    <n v="0"/>
    <n v="-600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x v="24"/>
    <n v="0"/>
    <n v="-2000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24"/>
    <n v="0"/>
    <n v="-75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x v="24"/>
    <n v="45.133333333333333"/>
    <n v="-823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24"/>
    <n v="4"/>
    <n v="-24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24"/>
    <n v="4.666666666666667"/>
    <n v="-715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24"/>
    <n v="0.33333333333333337"/>
    <n v="-149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24"/>
    <n v="3.7600000000000002"/>
    <n v="-2406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25"/>
    <n v="0.67"/>
    <n v="-9933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25"/>
    <n v="0"/>
    <n v="-400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25"/>
    <n v="1.4166666666666665"/>
    <n v="-591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25"/>
    <n v="0.1"/>
    <n v="-999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25"/>
    <n v="2.5"/>
    <n v="-39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25"/>
    <n v="21.25"/>
    <n v="-2362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25"/>
    <n v="4.117647058823529"/>
    <n v="-8150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25"/>
    <n v="13.639999999999999"/>
    <n v="-21590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25"/>
    <n v="0"/>
    <n v="-3000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25"/>
    <n v="41.4"/>
    <n v="-351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25"/>
    <n v="0.66115702479338845"/>
    <n v="-120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25"/>
    <n v="5"/>
    <n v="-2375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x v="25"/>
    <n v="2.4777777777777779"/>
    <n v="-8777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25"/>
    <n v="5.0599999999999996"/>
    <n v="-9494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25"/>
    <n v="22.91"/>
    <n v="-7709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25"/>
    <n v="13"/>
    <n v="-4350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25"/>
    <n v="0.54999999999999993"/>
    <n v="-994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25"/>
    <n v="10.806536636794938"/>
    <n v="-1692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25"/>
    <n v="0.84008400840084008"/>
    <n v="-3305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25"/>
    <n v="0"/>
    <n v="-175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26"/>
    <n v="0.5"/>
    <n v="-99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26"/>
    <n v="9.3000000000000007"/>
    <n v="-907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26"/>
    <n v="7.4999999999999997E-2"/>
    <n v="-1998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26"/>
    <n v="0"/>
    <n v="-120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x v="26"/>
    <n v="79"/>
    <n v="-420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x v="26"/>
    <n v="0"/>
    <n v="-150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26"/>
    <n v="1.3333333333333334E-2"/>
    <n v="-7499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x v="26"/>
    <n v="0"/>
    <n v="-516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26"/>
    <n v="0"/>
    <n v="-120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x v="26"/>
    <n v="1.7000000000000002"/>
    <n v="-5898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26"/>
    <n v="29.228571428571428"/>
    <n v="-990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26"/>
    <n v="0"/>
    <n v="-25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26"/>
    <n v="1.3636363636363637E-2"/>
    <n v="-21997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26"/>
    <n v="20.5"/>
    <n v="-79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26"/>
    <n v="0.27999999999999997"/>
    <n v="-9972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26"/>
    <n v="2.3076923076923079"/>
    <n v="-317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26"/>
    <n v="0"/>
    <n v="-1500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26"/>
    <n v="0.125"/>
    <n v="-799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26"/>
    <n v="0"/>
    <n v="-50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26"/>
    <n v="7.3400000000000007"/>
    <n v="-4633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11"/>
    <n v="108.2492"/>
    <n v="206.23000000000002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11"/>
    <n v="100.16666666666667"/>
    <n v="2.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11"/>
    <n v="100.03299999999999"/>
    <n v="0.66000000000008185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11"/>
    <n v="122.10714285714286"/>
    <n v="619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11"/>
    <n v="100.69333333333334"/>
    <n v="41.600000000000364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11"/>
    <n v="101.004125"/>
    <n v="80.329999999999927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11"/>
    <n v="145.11000000000001"/>
    <n v="4511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11"/>
    <n v="101.25"/>
    <n v="15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11"/>
    <n v="118.33333333333333"/>
    <n v="2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11"/>
    <n v="271.85000000000002"/>
    <n v="3437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11"/>
    <n v="125.125"/>
    <n v="201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11"/>
    <n v="110.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11"/>
    <n v="101.49999999999999"/>
    <n v="15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11"/>
    <n v="102.69999999999999"/>
    <n v="135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11"/>
    <n v="114.12500000000001"/>
    <n v="1130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11"/>
    <n v="104.2"/>
    <n v="420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11"/>
    <n v="145.85714285714286"/>
    <n v="3210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11"/>
    <n v="105.06666666666666"/>
    <n v="76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11"/>
    <n v="133.33333333333331"/>
    <n v="500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11"/>
    <n v="112.99999999999999"/>
    <n v="130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11"/>
    <n v="121.2"/>
    <n v="1060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11"/>
    <n v="101.72463768115942"/>
    <n v="119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11"/>
    <n v="101.06666666666666"/>
    <n v="8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11"/>
    <n v="118"/>
    <n v="180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11"/>
    <n v="155.33333333333331"/>
    <n v="4150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11"/>
    <n v="101.18750000000001"/>
    <n v="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11"/>
    <n v="117"/>
    <n v="340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11"/>
    <n v="100.925"/>
    <n v="37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11"/>
    <n v="103.66666666666666"/>
    <n v="220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11"/>
    <n v="265.25"/>
    <n v="6610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11"/>
    <n v="155.91"/>
    <n v="5591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11"/>
    <n v="101.62500000000001"/>
    <n v="65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11"/>
    <n v="100"/>
    <n v="0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11"/>
    <n v="100.49999999999999"/>
    <n v="10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11"/>
    <n v="125.29999999999998"/>
    <n v="50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11"/>
    <n v="103.55555555555556"/>
    <n v="160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11"/>
    <n v="103.8"/>
    <n v="19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11"/>
    <n v="105"/>
    <n v="50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11"/>
    <n v="100"/>
    <n v="0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11"/>
    <n v="169.86"/>
    <n v="279.44000000000005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27"/>
    <n v="101.4"/>
    <n v="3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27"/>
    <n v="100"/>
    <n v="0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27"/>
    <n v="124.70000000000002"/>
    <n v="1235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27"/>
    <n v="109.5"/>
    <n v="950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27"/>
    <n v="110.80000000000001"/>
    <n v="540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27"/>
    <n v="110.2"/>
    <n v="204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27"/>
    <n v="104.71999999999998"/>
    <n v="236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27"/>
    <n v="125.26086956521738"/>
    <n v="58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27"/>
    <n v="100.58763157894737"/>
    <n v="22.329999999999927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27"/>
    <n v="141.55000000000001"/>
    <n v="831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27"/>
    <n v="100.75"/>
    <n v="1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27"/>
    <n v="100.66666666666666"/>
    <n v="30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27"/>
    <n v="174.2304"/>
    <n v="3711.5200000000004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27"/>
    <n v="119.90909090909089"/>
    <n v="21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27"/>
    <n v="142.86666666666667"/>
    <n v="643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27"/>
    <n v="100.33493333333334"/>
    <n v="25.11999999999989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27"/>
    <n v="104.93380000000001"/>
    <n v="1233.450000000000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27"/>
    <n v="132.23333333333335"/>
    <n v="1934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27"/>
    <n v="112.79999999999998"/>
    <n v="64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x v="27"/>
    <n v="1253.75"/>
    <n v="923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x v="27"/>
    <n v="102.50632911392405"/>
    <n v="198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27"/>
    <n v="102.6375"/>
    <n v="211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27"/>
    <n v="108"/>
    <n v="80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27"/>
    <n v="122.40879999999999"/>
    <n v="560.2199999999998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27"/>
    <n v="119.45714285714286"/>
    <n v="681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27"/>
    <n v="160.88"/>
    <n v="1522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27"/>
    <n v="126.85294117647059"/>
    <n v="91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27"/>
    <n v="102.6375"/>
    <n v="211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27"/>
    <n v="139.75"/>
    <n v="79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27"/>
    <n v="102.60000000000001"/>
    <n v="26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27"/>
    <n v="100.67349999999999"/>
    <n v="13.470000000000027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27"/>
    <n v="112.94117647058823"/>
    <n v="220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27"/>
    <n v="128.09523809523807"/>
    <n v="590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27"/>
    <n v="201.7"/>
    <n v="508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27"/>
    <n v="137.416"/>
    <n v="374.16000000000008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27"/>
    <n v="115.33333333333333"/>
    <n v="460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x v="27"/>
    <n v="111.66666666666667"/>
    <n v="700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27"/>
    <n v="118.39999999999999"/>
    <n v="276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27"/>
    <n v="175"/>
    <n v="1500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27"/>
    <n v="117.5"/>
    <n v="175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28"/>
    <n v="101.42212307692309"/>
    <n v="924.38000000000466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28"/>
    <n v="0"/>
    <n v="-600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x v="28"/>
    <n v="21.714285714285715"/>
    <n v="-2740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28"/>
    <n v="109.125"/>
    <n v="730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28"/>
    <n v="102.85714285714285"/>
    <n v="10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x v="28"/>
    <n v="0.36"/>
    <n v="-4982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28"/>
    <n v="31.25"/>
    <n v="-6875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28"/>
    <n v="44.3"/>
    <n v="-2228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28"/>
    <n v="100"/>
    <n v="0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28"/>
    <n v="25.4"/>
    <n v="-1865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28"/>
    <n v="33.473333333333329"/>
    <n v="-19958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28"/>
    <n v="47.8"/>
    <n v="-2610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28"/>
    <n v="9.3333333333333339"/>
    <n v="-2720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28"/>
    <n v="0.05"/>
    <n v="-999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28"/>
    <n v="11.708333333333334"/>
    <n v="-10595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28"/>
    <n v="0"/>
    <n v="-30000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28"/>
    <n v="20.208000000000002"/>
    <n v="-9974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28"/>
    <n v="0"/>
    <n v="-12500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28"/>
    <n v="4.2311459353574925"/>
    <n v="-4889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28"/>
    <n v="26.06"/>
    <n v="-14788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28"/>
    <n v="0.19801980198019803"/>
    <n v="-5040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28"/>
    <n v="6.0606060606060606E-3"/>
    <n v="-16499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28"/>
    <n v="1.02"/>
    <n v="-4949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28"/>
    <n v="65.100000000000009"/>
    <n v="-698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28"/>
    <n v="0"/>
    <n v="-200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x v="28"/>
    <n v="0"/>
    <n v="-550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28"/>
    <n v="9.74"/>
    <n v="-4513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28"/>
    <n v="0"/>
    <n v="-700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28"/>
    <n v="4.8571428571428568"/>
    <n v="-166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x v="28"/>
    <n v="0.67999999999999994"/>
    <n v="-4966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28"/>
    <n v="10.5"/>
    <n v="-8950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28"/>
    <n v="0"/>
    <n v="-500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28"/>
    <n v="1.6666666666666667"/>
    <n v="-29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28"/>
    <n v="7.8680000000000003"/>
    <n v="-23033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28"/>
    <n v="0.22"/>
    <n v="-4989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28"/>
    <n v="7.5"/>
    <n v="-18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28"/>
    <n v="42.725880551301685"/>
    <n v="-1870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x v="28"/>
    <n v="0.2142857142857143"/>
    <n v="-3492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28"/>
    <n v="0.87500000000000011"/>
    <n v="-3965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28"/>
    <n v="5.625"/>
    <n v="-377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28"/>
    <n v="0"/>
    <n v="-500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28"/>
    <n v="3.4722222222222224E-2"/>
    <n v="-2879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28"/>
    <n v="6.5"/>
    <n v="-9350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28"/>
    <n v="0.58333333333333337"/>
    <n v="-596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28"/>
    <n v="10.181818181818182"/>
    <n v="-4940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28"/>
    <n v="33.784615384615385"/>
    <n v="-4304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28"/>
    <n v="3.3333333333333333E-2"/>
    <n v="-2999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28"/>
    <n v="68.400000000000006"/>
    <n v="-395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28"/>
    <n v="0"/>
    <n v="-1000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28"/>
    <n v="0"/>
    <n v="-300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28"/>
    <n v="0"/>
    <n v="-100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28"/>
    <n v="0"/>
    <n v="-400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28"/>
    <n v="0"/>
    <n v="-1000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28"/>
    <n v="2.2222222222222223E-2"/>
    <n v="-4499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28"/>
    <n v="11"/>
    <n v="-890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28"/>
    <n v="0.73333333333333328"/>
    <n v="-2978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28"/>
    <n v="21.25"/>
    <n v="-3150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28"/>
    <n v="0.4"/>
    <n v="-498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28"/>
    <n v="0.1"/>
    <n v="-999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28"/>
    <n v="0"/>
    <n v="-300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20"/>
    <n v="110.83333333333334"/>
    <n v="130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20"/>
    <n v="108.74999999999999"/>
    <n v="175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20"/>
    <n v="100.41666666666667"/>
    <n v="25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20"/>
    <n v="118.45454545454545"/>
    <n v="1015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20"/>
    <n v="114.01428571428571"/>
    <n v="98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20"/>
    <n v="148.10000000000002"/>
    <n v="7215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20"/>
    <n v="104.95555555555556"/>
    <n v="446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x v="20"/>
    <n v="129.94800000000001"/>
    <n v="14974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x v="20"/>
    <n v="123.48756218905473"/>
    <n v="2360.5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20"/>
    <n v="201.62"/>
    <n v="5081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20"/>
    <n v="102.89999999999999"/>
    <n v="290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20"/>
    <n v="260.16666666666663"/>
    <n v="1922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x v="20"/>
    <n v="108"/>
    <n v="1200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x v="20"/>
    <n v="110.52941176470587"/>
    <n v="895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20"/>
    <n v="120"/>
    <n v="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20"/>
    <n v="102.82909090909091"/>
    <n v="155.60000000000036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20"/>
    <n v="115.99999999999999"/>
    <n v="800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20"/>
    <n v="114.7"/>
    <n v="147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20"/>
    <n v="106.60000000000001"/>
    <n v="330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20"/>
    <n v="165.44"/>
    <n v="3272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20"/>
    <n v="155"/>
    <n v="55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20"/>
    <n v="885"/>
    <n v="785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20"/>
    <n v="101.90833333333333"/>
    <n v="22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20"/>
    <n v="19.600000000000001"/>
    <n v="-8844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20"/>
    <n v="59.467839999999995"/>
    <n v="-5066.5200000000004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x v="20"/>
    <n v="0"/>
    <n v="-150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20"/>
    <n v="45.72"/>
    <n v="-2714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20"/>
    <n v="3.74"/>
    <n v="-4813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20"/>
    <n v="2.7025000000000001"/>
    <n v="-38919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20"/>
    <n v="56.51428571428572"/>
    <n v="-10654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20"/>
    <n v="21.30952380952381"/>
    <n v="-3305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20"/>
    <n v="15.6"/>
    <n v="-4642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20"/>
    <n v="6.2566666666666677"/>
    <n v="-28123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20"/>
    <n v="45.92"/>
    <n v="-1352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20"/>
    <n v="65.101538461538468"/>
    <n v="-11342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20"/>
    <n v="6.7"/>
    <n v="-466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x v="20"/>
    <n v="13.5625"/>
    <n v="-4149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20"/>
    <n v="1.9900000000000002"/>
    <n v="-49005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20"/>
    <n v="36.236363636363642"/>
    <n v="-7014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20"/>
    <n v="39.743333333333339"/>
    <n v="-18077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20"/>
    <n v="25.763636363636365"/>
    <n v="-4083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20"/>
    <n v="15.491428571428573"/>
    <n v="-29578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20"/>
    <n v="23.692499999999999"/>
    <n v="-305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20"/>
    <n v="39.76"/>
    <n v="-301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20"/>
    <n v="20.220833333333331"/>
    <n v="-19147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x v="20"/>
    <n v="47.631578947368418"/>
    <n v="-995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20"/>
    <n v="15.329999999999998"/>
    <n v="-8467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20"/>
    <n v="1.3818181818181818"/>
    <n v="-5424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20"/>
    <n v="0.5"/>
    <n v="-796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20"/>
    <n v="4.957575757575758"/>
    <n v="-31364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20"/>
    <n v="3.5666666666666664"/>
    <n v="-2893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20"/>
    <n v="61.124000000000002"/>
    <n v="-9719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x v="20"/>
    <n v="1.3333333333333335"/>
    <n v="-296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20"/>
    <n v="11.077777777777778"/>
    <n v="-8003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x v="20"/>
    <n v="38.735714285714288"/>
    <n v="-1715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20"/>
    <n v="22.05263157894737"/>
    <n v="-14810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20"/>
    <n v="67.55"/>
    <n v="-324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20"/>
    <n v="13.637499999999999"/>
    <n v="-13818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x v="20"/>
    <n v="1.7457500000000001"/>
    <n v="-3930.17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20"/>
    <n v="20.44963251188932"/>
    <n v="-36800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20"/>
    <n v="13.852941176470587"/>
    <n v="-1464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x v="20"/>
    <n v="48.485714285714288"/>
    <n v="-1803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20"/>
    <n v="30.8"/>
    <n v="-12110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20"/>
    <n v="35.174193548387095"/>
    <n v="-10048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x v="20"/>
    <n v="36.404444444444444"/>
    <n v="-14309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20"/>
    <n v="2.9550000000000001"/>
    <n v="-19409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20"/>
    <n v="11.06"/>
    <n v="-4447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20"/>
    <n v="41.407142857142858"/>
    <n v="-16406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x v="20"/>
    <n v="10.857142857142858"/>
    <n v="-3120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20"/>
    <n v="3.3333333333333335"/>
    <n v="-43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20"/>
    <n v="7.407407407407407E-2"/>
    <n v="-53960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20"/>
    <n v="13.307692307692307"/>
    <n v="-5635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20"/>
    <n v="0"/>
    <n v="-875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20"/>
    <n v="49.183333333333337"/>
    <n v="-609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20"/>
    <n v="0"/>
    <n v="-300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x v="20"/>
    <n v="2.036"/>
    <n v="-24491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20"/>
    <n v="52.327777777777776"/>
    <n v="-8581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20"/>
    <n v="0"/>
    <n v="-1500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20"/>
    <n v="2.083333333333333"/>
    <n v="-117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20"/>
    <n v="6.565384615384616"/>
    <n v="-24293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11"/>
    <n v="134.88999999999999"/>
    <n v="872.25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x v="11"/>
    <n v="100"/>
    <n v="0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11"/>
    <n v="115.85714285714286"/>
    <n v="111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11"/>
    <n v="100.06666666666666"/>
    <n v="2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11"/>
    <n v="105.05"/>
    <n v="101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11"/>
    <n v="101"/>
    <n v="20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11"/>
    <n v="100.66250000000001"/>
    <n v="53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11"/>
    <n v="100.16000000000001"/>
    <n v="32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11"/>
    <n v="166.68333333333334"/>
    <n v="1000.25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11"/>
    <n v="101.53333333333335"/>
    <n v="230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11"/>
    <n v="103"/>
    <n v="30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11"/>
    <n v="142.85714285714286"/>
    <n v="150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11"/>
    <n v="262.5"/>
    <n v="650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11"/>
    <n v="118.05000000000001"/>
    <n v="1805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11"/>
    <n v="104"/>
    <n v="20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11"/>
    <n v="200.34"/>
    <n v="5017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11"/>
    <n v="306.83333333333331"/>
    <n v="1241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11"/>
    <n v="100.149"/>
    <n v="1.4900000000000091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11"/>
    <n v="205.29999999999998"/>
    <n v="1053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11"/>
    <n v="108.88888888888889"/>
    <n v="80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11"/>
    <n v="101.75"/>
    <n v="3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11"/>
    <n v="125.25"/>
    <n v="505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11"/>
    <n v="124.0061"/>
    <n v="2400.6100000000006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11"/>
    <n v="101.4"/>
    <n v="21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11"/>
    <n v="100"/>
    <n v="0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11"/>
    <n v="137.92666666666668"/>
    <n v="568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11"/>
    <n v="120.88000000000001"/>
    <n v="522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11"/>
    <n v="107.36666666666667"/>
    <n v="2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11"/>
    <n v="100.33333333333334"/>
    <n v="1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11"/>
    <n v="101.52222222222223"/>
    <n v="137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11"/>
    <n v="100.07692307692308"/>
    <n v="1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11"/>
    <n v="116.96666666666667"/>
    <n v="254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11"/>
    <n v="101.875"/>
    <n v="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11"/>
    <n v="102.12366666666665"/>
    <n v="318.54999999999927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x v="11"/>
    <n v="154.05897142857143"/>
    <n v="4730.16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11"/>
    <n v="101.25"/>
    <n v="25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11"/>
    <n v="100"/>
    <n v="0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11"/>
    <n v="108.74800874800874"/>
    <n v="486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11"/>
    <n v="131.83333333333334"/>
    <n v="95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11"/>
    <n v="133.46666666666667"/>
    <n v="251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18"/>
    <n v="0"/>
    <n v="-25000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18"/>
    <n v="8.0833333333333321"/>
    <n v="-1654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18"/>
    <n v="0.4"/>
    <n v="-2490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18"/>
    <n v="42.892307692307689"/>
    <n v="-3712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18"/>
    <n v="3.6363636363636364E-3"/>
    <n v="-109996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18"/>
    <n v="0.5"/>
    <n v="-2487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18"/>
    <n v="0.05"/>
    <n v="-1999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18"/>
    <n v="4.8680000000000003"/>
    <n v="-23783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18"/>
    <n v="0"/>
    <n v="-1000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18"/>
    <n v="10.314285714285715"/>
    <n v="-3139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18"/>
    <n v="71.784615384615378"/>
    <n v="-1834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18"/>
    <n v="1.06"/>
    <n v="-19788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x v="18"/>
    <n v="0.44999999999999996"/>
    <n v="-7964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18"/>
    <n v="1.6250000000000001E-2"/>
    <n v="-159974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18"/>
    <n v="0.51"/>
    <n v="-9949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x v="18"/>
    <n v="0"/>
    <n v="-28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18"/>
    <n v="0"/>
    <n v="-6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x v="18"/>
    <n v="0"/>
    <n v="-800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x v="18"/>
    <n v="0.12"/>
    <n v="-4994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18"/>
    <n v="20.080000000000002"/>
    <n v="-399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14"/>
    <n v="172.68449999999999"/>
    <n v="1453.69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14"/>
    <n v="100.8955223880597"/>
    <n v="30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14"/>
    <n v="104.8048048048048"/>
    <n v="48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14"/>
    <n v="135.1"/>
    <n v="351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14"/>
    <n v="116.32786885245903"/>
    <n v="747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14"/>
    <n v="102.08333333333333"/>
    <n v="25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x v="14"/>
    <n v="111.16666666666666"/>
    <n v="33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14"/>
    <n v="166.08"/>
    <n v="1652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14"/>
    <n v="106.60000000000001"/>
    <n v="132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14"/>
    <n v="144.58441666666667"/>
    <n v="5350.130000000001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14"/>
    <n v="105.55000000000001"/>
    <n v="555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14"/>
    <n v="136.60000000000002"/>
    <n v="183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14"/>
    <n v="104"/>
    <n v="100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14"/>
    <n v="114.5"/>
    <n v="14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14"/>
    <n v="101.71957671957672"/>
    <n v="156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14"/>
    <n v="123.94678492239468"/>
    <n v="108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14"/>
    <n v="102.45669291338582"/>
    <n v="156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14"/>
    <n v="144.5"/>
    <n v="445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14"/>
    <n v="133.33333333333331"/>
    <n v="300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14"/>
    <n v="109.3644"/>
    <n v="234.1100000000001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29"/>
    <n v="2.6969696969696968"/>
    <n v="-96330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x v="29"/>
    <n v="1.2"/>
    <n v="-988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29"/>
    <n v="46.6"/>
    <n v="-1602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29"/>
    <n v="0.1"/>
    <n v="-49950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29"/>
    <n v="0.16800000000000001"/>
    <n v="-24958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29"/>
    <n v="42.76"/>
    <n v="-28620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29"/>
    <n v="0.28333333333333333"/>
    <n v="-2991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29"/>
    <n v="1.7319999999999998"/>
    <n v="-24567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29"/>
    <n v="14.111428571428572"/>
    <n v="-30061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x v="29"/>
    <n v="39.395294117647055"/>
    <n v="-51514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x v="29"/>
    <n v="2.3529411764705882E-2"/>
    <n v="-4249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29"/>
    <n v="59.3"/>
    <n v="-2035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x v="29"/>
    <n v="1.3270833333333334"/>
    <n v="-47363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29"/>
    <n v="9.0090090090090094"/>
    <n v="-606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29"/>
    <n v="1.6"/>
    <n v="-49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29"/>
    <n v="0.51"/>
    <n v="-19898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x v="29"/>
    <n v="52.570512820512818"/>
    <n v="-184975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29"/>
    <n v="1.04"/>
    <n v="-24740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29"/>
    <n v="47.4"/>
    <n v="-2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29"/>
    <n v="43.03"/>
    <n v="-5697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14"/>
    <n v="136.80000000000001"/>
    <n v="552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14"/>
    <n v="115.55"/>
    <n v="3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14"/>
    <n v="240.79999999999998"/>
    <n v="176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14"/>
    <n v="114.39999999999999"/>
    <n v="432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14"/>
    <n v="110.33333333333333"/>
    <n v="155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14"/>
    <n v="195.37933333333334"/>
    <n v="1430.6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14"/>
    <n v="103.33333333333334"/>
    <n v="20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14"/>
    <n v="103.1372549019608"/>
    <n v="80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14"/>
    <n v="100.3125"/>
    <n v="10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14"/>
    <n v="127"/>
    <n v="270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14"/>
    <n v="120.601"/>
    <n v="412.02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14"/>
    <n v="106.99047619047619"/>
    <n v="367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14"/>
    <n v="172.43333333333334"/>
    <n v="4346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14"/>
    <n v="123.61999999999999"/>
    <n v="1181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14"/>
    <n v="108.4"/>
    <n v="210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14"/>
    <n v="116.52013333333333"/>
    <n v="1239.010000000000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14"/>
    <n v="187.245"/>
    <n v="523.47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14"/>
    <n v="115.93333333333334"/>
    <n v="2390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14"/>
    <n v="110.7"/>
    <n v="1070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14"/>
    <n v="170.92307692307693"/>
    <n v="461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30"/>
    <n v="126.11835600000001"/>
    <n v="65295.890000000014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30"/>
    <n v="138.44033333333334"/>
    <n v="2306.42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30"/>
    <n v="1705.2499999999998"/>
    <n v="160525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30"/>
    <n v="788.05550000000005"/>
    <n v="275222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x v="30"/>
    <n v="348.01799999999997"/>
    <n v="248018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30"/>
    <n v="149.74666666666667"/>
    <n v="3731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30"/>
    <n v="100.63375000000001"/>
    <n v="5.0700000000000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30"/>
    <n v="800.21100000000001"/>
    <n v="70021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30"/>
    <n v="106.00260000000002"/>
    <n v="3001.3000000000029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30"/>
    <n v="200.51866666666669"/>
    <n v="48248.96000000000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30"/>
    <n v="212.44399999999999"/>
    <n v="56222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x v="30"/>
    <n v="198.47237142857145"/>
    <n v="34465.33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30"/>
    <n v="225.94666666666666"/>
    <n v="18892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30"/>
    <n v="698.94800000000009"/>
    <n v="299474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30"/>
    <n v="398.59528571428569"/>
    <n v="125410.01999999999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30"/>
    <n v="294.0333333333333"/>
    <n v="116420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30"/>
    <n v="167.50470000000001"/>
    <n v="20251.410000000003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30"/>
    <n v="1435.5717142857143"/>
    <n v="93490.02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30"/>
    <n v="156.73439999999999"/>
    <n v="5673.4400000000005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x v="30"/>
    <n v="117.90285714285716"/>
    <n v="12532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30"/>
    <n v="1105.3811999999998"/>
    <n v="100538.12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30"/>
    <n v="192.92499999999998"/>
    <n v="9292.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30"/>
    <n v="126.8842105263158"/>
    <n v="5108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x v="30"/>
    <n v="259.57748878923763"/>
    <n v="142343.12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30"/>
    <n v="262.27999999999997"/>
    <n v="8114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30"/>
    <n v="206.74309000000002"/>
    <n v="106743.0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30"/>
    <n v="370.13"/>
    <n v="54026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30"/>
    <n v="284.96600000000001"/>
    <n v="92483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30"/>
    <n v="579.08000000000004"/>
    <n v="95816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30"/>
    <n v="1131.8"/>
    <n v="51590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30"/>
    <n v="263.02771750000005"/>
    <n v="652110.87000000011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30"/>
    <n v="674.48"/>
    <n v="14362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30"/>
    <n v="256.83081313131316"/>
    <n v="310525.01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30"/>
    <n v="375.49599999999998"/>
    <n v="55099.199999999997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30"/>
    <n v="208.70837499999996"/>
    <n v="17393.339999999997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30"/>
    <n v="346.6"/>
    <n v="9864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30"/>
    <n v="402.33"/>
    <n v="151165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30"/>
    <n v="1026.8451399999999"/>
    <n v="463422.57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30"/>
    <n v="114.901155"/>
    <n v="29802.309999999998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x v="30"/>
    <n v="354.82402000000002"/>
    <n v="127412.0100000000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x v="31"/>
    <n v="5.08"/>
    <n v="-7119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31"/>
    <n v="0"/>
    <n v="-18000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31"/>
    <n v="4.3"/>
    <n v="-31581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31"/>
    <n v="21.146666666666665"/>
    <n v="-11828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31"/>
    <n v="3.1875"/>
    <n v="-1549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31"/>
    <n v="0.05"/>
    <n v="-1999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31"/>
    <n v="42.472727272727276"/>
    <n v="-3164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x v="31"/>
    <n v="0.41666666666666669"/>
    <n v="-597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31"/>
    <n v="1"/>
    <n v="-49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31"/>
    <n v="16.966666666666665"/>
    <n v="-2491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31"/>
    <n v="7.0000000000000009"/>
    <n v="-1860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31"/>
    <n v="0.13333333333333333"/>
    <n v="-1498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31"/>
    <n v="0"/>
    <n v="-200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31"/>
    <n v="0"/>
    <n v="-320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x v="31"/>
    <n v="7.8"/>
    <n v="-922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31"/>
    <n v="0"/>
    <n v="-13380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31"/>
    <n v="0"/>
    <n v="-650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31"/>
    <n v="26.200000000000003"/>
    <n v="-1845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31"/>
    <n v="0.76129032258064511"/>
    <n v="-30764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x v="31"/>
    <n v="12.5"/>
    <n v="-437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x v="30"/>
    <n v="382.12909090909091"/>
    <n v="155171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30"/>
    <n v="216.79422000000002"/>
    <n v="58397.11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30"/>
    <n v="312"/>
    <n v="1060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30"/>
    <n v="234.42048"/>
    <n v="67210.240000000005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30"/>
    <n v="123.68010000000001"/>
    <n v="7104.0299999999988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30"/>
    <n v="247.84"/>
    <n v="73920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30"/>
    <n v="115.7092"/>
    <n v="1570.92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30"/>
    <n v="117.07484768810599"/>
    <n v="268.2100000000000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x v="30"/>
    <n v="305.15800000000002"/>
    <n v="102579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30"/>
    <n v="320.05299999999994"/>
    <n v="66015.899999999994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x v="30"/>
    <n v="819.56399999999996"/>
    <n v="35978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30"/>
    <n v="234.90000000000003"/>
    <n v="6745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30"/>
    <n v="494.91374999999999"/>
    <n v="631862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30"/>
    <n v="7813.7822333333334"/>
    <n v="2314134.67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30"/>
    <n v="113.00013888888888"/>
    <n v="936.010000000000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30"/>
    <n v="921.54219999999998"/>
    <n v="82154.22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30"/>
    <n v="125.10239999999999"/>
    <n v="6275.5999999999985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x v="30"/>
    <n v="102.24343076923077"/>
    <n v="1458.2299999999959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30"/>
    <n v="484.90975000000003"/>
    <n v="153963.9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30"/>
    <n v="192.33333333333334"/>
    <n v="138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30"/>
    <n v="281.10000000000002"/>
    <n v="9055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30"/>
    <n v="125.13700000000001"/>
    <n v="2513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30"/>
    <n v="161.459"/>
    <n v="6145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30"/>
    <n v="585.35"/>
    <n v="19414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x v="30"/>
    <n v="201.14999999999998"/>
    <n v="80920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30"/>
    <n v="133.48307999999997"/>
    <n v="8370.7699999999968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30"/>
    <n v="120.24900000000001"/>
    <n v="20249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30"/>
    <n v="126.16666666666667"/>
    <n v="785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30"/>
    <n v="361.2"/>
    <n v="6530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30"/>
    <n v="226.239013671875"/>
    <n v="41366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x v="30"/>
    <n v="120.35"/>
    <n v="1017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30"/>
    <n v="304.18799999999999"/>
    <n v="51047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30"/>
    <n v="178.67599999999999"/>
    <n v="19669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30"/>
    <n v="386.81998717948721"/>
    <n v="223719.59000000003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30"/>
    <n v="211.03642500000004"/>
    <n v="88829.140000000014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30"/>
    <n v="131.66833333333335"/>
    <n v="9500.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30"/>
    <n v="300.47639999999996"/>
    <n v="20047.64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30"/>
    <n v="420.51249999999999"/>
    <n v="2564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30"/>
    <n v="136.21680000000001"/>
    <n v="45271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30"/>
    <n v="248.17133333333334"/>
    <n v="4445.1400000000003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30"/>
    <n v="181.86315789473684"/>
    <n v="7777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30"/>
    <n v="123.53"/>
    <n v="2353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30"/>
    <n v="506.20938628158842"/>
    <n v="5626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30"/>
    <n v="108.21333333333334"/>
    <n v="1232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30"/>
    <n v="819.18387755102037"/>
    <n v="35240.01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30"/>
    <n v="121.10000000000001"/>
    <n v="2110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x v="30"/>
    <n v="102.99897959183673"/>
    <n v="2939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30"/>
    <n v="148.33229411764705"/>
    <n v="41082.44999999999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30"/>
    <n v="120.19070000000001"/>
    <n v="10095.349999999999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30"/>
    <n v="473.27000000000004"/>
    <n v="37327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30"/>
    <n v="130.36250000000001"/>
    <n v="2429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30"/>
    <n v="353.048"/>
    <n v="126524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30"/>
    <n v="101.02"/>
    <n v="51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30"/>
    <n v="113.59142857142857"/>
    <n v="4757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30"/>
    <n v="167.41666666666666"/>
    <n v="4045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30"/>
    <n v="153.452"/>
    <n v="26726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30"/>
    <n v="202.23220000000001"/>
    <n v="15334.830000000002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30"/>
    <n v="168.28125"/>
    <n v="1748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30"/>
    <n v="143.45666666666668"/>
    <n v="1303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30"/>
    <n v="196.4"/>
    <n v="24100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30"/>
    <n v="107.91999999999999"/>
    <n v="396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x v="30"/>
    <n v="114.97699999999999"/>
    <n v="14977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x v="30"/>
    <n v="148.04999999999998"/>
    <n v="1922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30"/>
    <n v="191.16676082790633"/>
    <n v="238822.27000000002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30"/>
    <n v="199.215125"/>
    <n v="39686.05000000000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30"/>
    <n v="218.6"/>
    <n v="2372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30"/>
    <n v="126.86868686868686"/>
    <n v="133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30"/>
    <n v="105.22388000000001"/>
    <n v="1305.9700000000012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30"/>
    <n v="128.40666000000002"/>
    <n v="14203.33000000000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x v="30"/>
    <n v="317.3272"/>
    <n v="27165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30"/>
    <n v="280.73"/>
    <n v="3614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30"/>
    <n v="110.73146853146854"/>
    <n v="7673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30"/>
    <n v="152.60429999999999"/>
    <n v="52604.299999999988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30"/>
    <n v="102.49999999999999"/>
    <n v="1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30"/>
    <n v="1678.3738373837384"/>
    <n v="157821.6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30"/>
    <n v="543.349156424581"/>
    <n v="793594.99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30"/>
    <n v="115.50800000000001"/>
    <n v="775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x v="30"/>
    <n v="131.20499999999998"/>
    <n v="6241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30"/>
    <n v="288.17"/>
    <n v="1881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30"/>
    <n v="507.8"/>
    <n v="4078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14"/>
    <n v="114.57142857142857"/>
    <n v="510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14"/>
    <n v="110.73333333333333"/>
    <n v="16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14"/>
    <n v="113.33333333333333"/>
    <n v="100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14"/>
    <n v="108.33333333333333"/>
    <n v="250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14"/>
    <n v="123.53333333333335"/>
    <n v="1412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14"/>
    <n v="100.69999999999999"/>
    <n v="28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14"/>
    <n v="103.53333333333335"/>
    <n v="53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14"/>
    <n v="115.51066666666668"/>
    <n v="465.32000000000016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14"/>
    <n v="120.4004"/>
    <n v="510.01000000000022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14"/>
    <n v="115.040375"/>
    <n v="1203.2299999999996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14"/>
    <n v="120.46777777777777"/>
    <n v="3684.2000000000007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14"/>
    <n v="101.28333333333333"/>
    <n v="77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14"/>
    <n v="102.46666666666667"/>
    <n v="37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14"/>
    <n v="120.54285714285714"/>
    <n v="719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14"/>
    <n v="100"/>
    <n v="0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14"/>
    <n v="101.66666666666666"/>
    <n v="10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14"/>
    <n v="100"/>
    <n v="0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14"/>
    <n v="100.33333333333334"/>
    <n v="20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14"/>
    <n v="132.36666666666667"/>
    <n v="971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14"/>
    <n v="136.66666666666666"/>
    <n v="220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14"/>
    <n v="113.25"/>
    <n v="265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14"/>
    <n v="136"/>
    <n v="360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14"/>
    <n v="146.12318374694613"/>
    <n v="3587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14"/>
    <n v="129.5"/>
    <n v="236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14"/>
    <n v="254"/>
    <n v="3080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14"/>
    <n v="107.04545454545456"/>
    <n v="155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14"/>
    <n v="107.73299999999999"/>
    <n v="154.6599999999998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14"/>
    <n v="107.31250000000001"/>
    <n v="1170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14"/>
    <n v="106.52500000000001"/>
    <n v="26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14"/>
    <n v="100.35000000000001"/>
    <n v="7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14"/>
    <n v="106.5"/>
    <n v="130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14"/>
    <n v="100"/>
    <n v="0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14"/>
    <n v="104.85714285714285"/>
    <n v="340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14"/>
    <n v="104.69999999999999"/>
    <n v="235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14"/>
    <n v="225.66666666666669"/>
    <n v="1885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14"/>
    <n v="100.90416666666667"/>
    <n v="434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14"/>
    <n v="147.75"/>
    <n v="573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14"/>
    <n v="134.61099999999999"/>
    <n v="346.1099999999999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14"/>
    <n v="100.75"/>
    <n v="15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14"/>
    <n v="100.880375"/>
    <n v="70.43000000000029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x v="17"/>
    <n v="0.56800000000000006"/>
    <n v="-49716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17"/>
    <n v="0.38750000000000001"/>
    <n v="-79690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17"/>
    <n v="10"/>
    <n v="-45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17"/>
    <n v="10.454545454545453"/>
    <n v="-985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17"/>
    <n v="1.4200000000000002"/>
    <n v="-59148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17"/>
    <n v="0.05"/>
    <n v="-19990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x v="17"/>
    <n v="28.842857142857142"/>
    <n v="-1992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x v="17"/>
    <n v="0.16666666666666669"/>
    <n v="-1497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17"/>
    <n v="11.799999999999999"/>
    <n v="-1764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17"/>
    <n v="0.20238095238095236"/>
    <n v="-4191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17"/>
    <n v="5"/>
    <n v="-475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17"/>
    <n v="2.1129899999999995"/>
    <n v="-97887.01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17"/>
    <n v="1.6"/>
    <n v="-984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17"/>
    <n v="1.7333333333333332"/>
    <n v="-5896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17"/>
    <n v="9.56"/>
    <n v="-4522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17"/>
    <n v="5.9612499999999999E-2"/>
    <n v="-79952.31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x v="17"/>
    <n v="28.405999999999999"/>
    <n v="-35797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17"/>
    <n v="12.8"/>
    <n v="-872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17"/>
    <n v="5.42"/>
    <n v="-2837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17"/>
    <n v="0.11199999999999999"/>
    <n v="-499440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17"/>
    <n v="0"/>
    <n v="-1500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x v="17"/>
    <n v="5.7238095238095239"/>
    <n v="-9899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17"/>
    <n v="11.25"/>
    <n v="-177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17"/>
    <n v="1.7098591549295776"/>
    <n v="-34893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17"/>
    <n v="30.433333333333334"/>
    <n v="-10435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17"/>
    <n v="0.02"/>
    <n v="-4999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17"/>
    <n v="0.69641025641025645"/>
    <n v="-387284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17"/>
    <n v="2"/>
    <n v="-98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17"/>
    <n v="0"/>
    <n v="-200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x v="17"/>
    <n v="0.80999999999999994"/>
    <n v="-4959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17"/>
    <n v="0.26222222222222225"/>
    <n v="-4488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17"/>
    <n v="0.16666666666666669"/>
    <n v="-29950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17"/>
    <n v="9.124454880912446E-3"/>
    <n v="-372591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17"/>
    <n v="0.8"/>
    <n v="-248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17"/>
    <n v="2.2999999999999998"/>
    <n v="-4885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17"/>
    <n v="2.6660714285714282"/>
    <n v="-5450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17"/>
    <n v="28.192"/>
    <n v="-5385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17"/>
    <n v="6.5900366666666672"/>
    <n v="-280229.8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17"/>
    <n v="0.72222222222222221"/>
    <n v="-3574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17"/>
    <n v="0.85000000000000009"/>
    <n v="-991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11"/>
    <n v="115.75"/>
    <n v="6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11"/>
    <n v="112.26666666666667"/>
    <n v="552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11"/>
    <n v="132.20000000000002"/>
    <n v="805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11"/>
    <n v="102.63636363636364"/>
    <n v="14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x v="11"/>
    <n v="138.64000000000001"/>
    <n v="966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11"/>
    <n v="146.6"/>
    <n v="932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11"/>
    <n v="120"/>
    <n v="30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11"/>
    <n v="121.5816111111111"/>
    <n v="3884.689999999998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11"/>
    <n v="100"/>
    <n v="0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11"/>
    <n v="180.85714285714286"/>
    <n v="283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11"/>
    <n v="106.075"/>
    <n v="243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11"/>
    <n v="100"/>
    <n v="0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11"/>
    <n v="126.92857142857143"/>
    <n v="1131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11"/>
    <n v="102.97499999999999"/>
    <n v="119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11"/>
    <n v="250"/>
    <n v="1050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11"/>
    <n v="126.02"/>
    <n v="1301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11"/>
    <n v="100.12"/>
    <n v="3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11"/>
    <n v="138.64000000000001"/>
    <n v="9660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11"/>
    <n v="161.4"/>
    <n v="614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11"/>
    <n v="107.18419999999999"/>
    <n v="359.2100000000000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32"/>
    <n v="153.1"/>
    <n v="1062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x v="32"/>
    <n v="524.16666666666663"/>
    <n v="12725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32"/>
    <n v="489.27777777777777"/>
    <n v="700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32"/>
    <n v="284.74"/>
    <n v="18474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32"/>
    <n v="1856.97"/>
    <n v="87848.5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32"/>
    <n v="109.67499999999998"/>
    <n v="1935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32"/>
    <n v="1014.6425"/>
    <n v="182928.5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x v="32"/>
    <n v="412.17692027666544"/>
    <n v="17151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32"/>
    <n v="503.25"/>
    <n v="4839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32"/>
    <n v="184.61052631578946"/>
    <n v="16076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32"/>
    <n v="119.73333333333333"/>
    <n v="148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32"/>
    <n v="1081.2401666666667"/>
    <n v="117748.82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32"/>
    <n v="452.37333333333333"/>
    <n v="5285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32"/>
    <n v="537.37"/>
    <n v="43737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32"/>
    <n v="120.32608695652173"/>
    <n v="93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32"/>
    <n v="113.83571428571429"/>
    <n v="1937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32"/>
    <n v="951.03109999999992"/>
    <n v="255309.3300000000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32"/>
    <n v="132.89249999999998"/>
    <n v="1315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x v="32"/>
    <n v="146.97777777777779"/>
    <n v="4228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32"/>
    <n v="542.15"/>
    <n v="884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15"/>
    <n v="382.71818181818185"/>
    <n v="310.99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15"/>
    <n v="704.18124999999998"/>
    <n v="24167.25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x v="15"/>
    <n v="109.55"/>
    <n v="191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15"/>
    <n v="132.86666666666667"/>
    <n v="49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15"/>
    <n v="152"/>
    <n v="390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15"/>
    <n v="102.72727272727273"/>
    <n v="30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15"/>
    <n v="100"/>
    <n v="0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15"/>
    <n v="101.6"/>
    <n v="1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15"/>
    <n v="150.80000000000001"/>
    <n v="254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15"/>
    <n v="111.425"/>
    <n v="457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15"/>
    <n v="195.6"/>
    <n v="2390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15"/>
    <n v="114.38333333333333"/>
    <n v="863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15"/>
    <n v="200"/>
    <n v="5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15"/>
    <n v="292.50166666666667"/>
    <n v="1155.01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15"/>
    <n v="156.36363636363637"/>
    <n v="310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15"/>
    <n v="105.66666666666666"/>
    <n v="17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15"/>
    <n v="101.19047619047619"/>
    <n v="5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15"/>
    <n v="122.833"/>
    <n v="456.65999999999985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15"/>
    <n v="101.49999999999999"/>
    <n v="1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15"/>
    <n v="101.14285714285714"/>
    <n v="40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32"/>
    <n v="108.11999999999999"/>
    <n v="60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32"/>
    <n v="162.6"/>
    <n v="313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x v="32"/>
    <n v="105.80000000000001"/>
    <n v="11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32"/>
    <n v="243.15000000000003"/>
    <n v="143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32"/>
    <n v="944.83338095238094"/>
    <n v="177415.01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32"/>
    <n v="108.46283333333334"/>
    <n v="1523.3100000000013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32"/>
    <n v="157.37692307692308"/>
    <n v="7459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x v="32"/>
    <n v="1174.49"/>
    <n v="10744.9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32"/>
    <n v="171.04755366949576"/>
    <n v="5692.3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32"/>
    <n v="125.95294117647057"/>
    <n v="2206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32"/>
    <n v="1212.1296000000002"/>
    <n v="27803.24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32"/>
    <n v="495.8"/>
    <n v="19790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32"/>
    <n v="332.03999999999996"/>
    <n v="580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32"/>
    <n v="1165"/>
    <n v="1065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x v="32"/>
    <n v="153.3153846153846"/>
    <n v="6931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32"/>
    <n v="537.10714285714289"/>
    <n v="12239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32"/>
    <n v="352.92777777777775"/>
    <n v="45527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x v="32"/>
    <n v="137.4"/>
    <n v="1496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32"/>
    <n v="128.02668"/>
    <n v="7006.669999999998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32"/>
    <n v="270.68"/>
    <n v="8534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32"/>
    <n v="806.4"/>
    <n v="7064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32"/>
    <n v="1360.0976000000001"/>
    <n v="126009.76000000001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32"/>
    <n v="930250"/>
    <n v="9301.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32"/>
    <n v="377.02"/>
    <n v="13851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32"/>
    <n v="2647.0250000000001"/>
    <n v="101881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32"/>
    <n v="100.12"/>
    <n v="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32"/>
    <n v="104.45405405405405"/>
    <n v="824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32"/>
    <n v="107.21428571428571"/>
    <n v="50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32"/>
    <n v="168.77142857142857"/>
    <n v="240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32"/>
    <n v="975.11200000000008"/>
    <n v="218778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32"/>
    <n v="134.44929411764704"/>
    <n v="2928.1900000000005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x v="32"/>
    <n v="272.27777777777777"/>
    <n v="15505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32"/>
    <n v="112.6875"/>
    <n v="1015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32"/>
    <n v="459.8"/>
    <n v="1799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32"/>
    <n v="286.65822784810126"/>
    <n v="7373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32"/>
    <n v="222.70833333333334"/>
    <n v="589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32"/>
    <n v="636.14"/>
    <n v="13403.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32"/>
    <n v="146.5"/>
    <n v="1023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32"/>
    <n v="1867.1"/>
    <n v="17671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32"/>
    <n v="326.92"/>
    <n v="567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x v="32"/>
    <n v="779.5"/>
    <n v="6795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32"/>
    <n v="154.15151515151516"/>
    <n v="1787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x v="32"/>
    <n v="115.54666666666667"/>
    <n v="1166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32"/>
    <n v="180.03333333333333"/>
    <n v="4802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32"/>
    <n v="298.5"/>
    <n v="3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32"/>
    <n v="320.26666666666665"/>
    <n v="3304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32"/>
    <n v="380.52499999999998"/>
    <n v="56105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32"/>
    <n v="102.60000000000001"/>
    <n v="728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32"/>
    <n v="1801.64"/>
    <n v="42541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32"/>
    <n v="720.24800000000005"/>
    <n v="15506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32"/>
    <n v="283.09000000000003"/>
    <n v="36618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32"/>
    <n v="1356.6000000000001"/>
    <n v="12566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x v="32"/>
    <n v="220.35999999999999"/>
    <n v="3009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32"/>
    <n v="119.6"/>
    <n v="490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32"/>
    <n v="407.76923076923077"/>
    <n v="2000.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32"/>
    <n v="105.81826105905425"/>
    <n v="2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32"/>
    <n v="141.08235294117648"/>
    <n v="3492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x v="32"/>
    <n v="270.7"/>
    <n v="3414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32"/>
    <n v="153.80000000000001"/>
    <n v="538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32"/>
    <n v="403.57653061224488"/>
    <n v="29750.5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11"/>
    <n v="185"/>
    <n v="25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11"/>
    <n v="185.33333333333331"/>
    <n v="640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11"/>
    <n v="100.85533333333332"/>
    <n v="25.659999999999854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11"/>
    <n v="106.22116666666668"/>
    <n v="373.27000000000044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11"/>
    <n v="121.36666666666667"/>
    <n v="64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11"/>
    <n v="100.06666666666666"/>
    <n v="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11"/>
    <n v="119.97755555555555"/>
    <n v="898.98999999999978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11"/>
    <n v="100.1"/>
    <n v="1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11"/>
    <n v="107.4"/>
    <n v="111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11"/>
    <n v="104.06666666666666"/>
    <n v="61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11"/>
    <n v="172.8"/>
    <n v="1820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11"/>
    <n v="107.2505"/>
    <n v="145.01000000000022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11"/>
    <n v="108.23529411764706"/>
    <n v="70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11"/>
    <n v="146.08079999999998"/>
    <n v="2304.0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11"/>
    <n v="125.25"/>
    <n v="303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11"/>
    <n v="149.07142857142856"/>
    <n v="3435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11"/>
    <n v="100.6"/>
    <n v="6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11"/>
    <n v="105.07333333333332"/>
    <n v="1522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11"/>
    <n v="350.16666666666663"/>
    <n v="750.5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11"/>
    <n v="101.25"/>
    <n v="10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14"/>
    <n v="133.6044"/>
    <n v="1680.2200000000003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14"/>
    <n v="170.65217391304347"/>
    <n v="1625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14"/>
    <n v="109.35829457364341"/>
    <n v="603.6099999999996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14"/>
    <n v="100.70033333333335"/>
    <n v="42.02000000000043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14"/>
    <n v="101.22777777777779"/>
    <n v="22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14"/>
    <n v="106.75857142857143"/>
    <n v="236.55000000000018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14"/>
    <n v="106.65777537961894"/>
    <n v="130.79000000000019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14"/>
    <n v="101.30622"/>
    <n v="653.11000000000058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14"/>
    <n v="106.67450000000001"/>
    <n v="400.47000000000025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14"/>
    <n v="428.83978378378379"/>
    <n v="60835.36000000000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14"/>
    <n v="104.11111111111111"/>
    <n v="370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14"/>
    <n v="107.86666666666666"/>
    <n v="23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14"/>
    <n v="175.84040000000002"/>
    <n v="3792.020000000000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14"/>
    <n v="156.97"/>
    <n v="683.6400000000001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14"/>
    <n v="102.60000000000001"/>
    <n v="6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14"/>
    <n v="104.04266666666666"/>
    <n v="606.39999999999964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14"/>
    <n v="104"/>
    <n v="16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14"/>
    <n v="121.05999999999999"/>
    <n v="105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14"/>
    <n v="107.69999999999999"/>
    <n v="231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14"/>
    <n v="108.66"/>
    <n v="433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x v="33"/>
    <n v="39.120962394619681"/>
    <n v="-6427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33"/>
    <n v="3.1481481481481479"/>
    <n v="-261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33"/>
    <n v="48"/>
    <n v="-1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33"/>
    <n v="20.733333333333334"/>
    <n v="-5945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33"/>
    <n v="8"/>
    <n v="-920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33"/>
    <n v="0.72"/>
    <n v="-14892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33"/>
    <n v="526.09431428571429"/>
    <n v="149133.01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33"/>
    <n v="254.45000000000002"/>
    <n v="15445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33"/>
    <n v="105.91999999999999"/>
    <n v="1480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33"/>
    <n v="102.42285714285715"/>
    <n v="848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33"/>
    <n v="144.31375"/>
    <n v="3545.1000000000004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33"/>
    <n v="106.30800000000001"/>
    <n v="157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33"/>
    <n v="212.16666666666666"/>
    <n v="673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33"/>
    <n v="101.95"/>
    <n v="78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33"/>
    <n v="102.27200000000001"/>
    <n v="568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33"/>
    <n v="520.73254999999995"/>
    <n v="84146.5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33"/>
    <n v="110.65833333333333"/>
    <n v="1279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33"/>
    <n v="101.14333333333335"/>
    <n v="171.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33"/>
    <n v="294.20799999999997"/>
    <n v="4855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33"/>
    <n v="105.77749999999999"/>
    <n v="2311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7"/>
    <n v="0"/>
    <n v="-500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7"/>
    <n v="0"/>
    <n v="-550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7"/>
    <n v="3"/>
    <n v="-97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x v="7"/>
    <n v="0.1"/>
    <n v="-999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7"/>
    <n v="0"/>
    <n v="-300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7"/>
    <n v="6.5000000000000002E-2"/>
    <n v="-59961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7"/>
    <n v="1.5"/>
    <n v="-98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7"/>
    <n v="0.38571428571428573"/>
    <n v="-69730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x v="7"/>
    <n v="0"/>
    <n v="-47490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x v="7"/>
    <n v="0"/>
    <n v="-5000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x v="7"/>
    <n v="0.5714285714285714"/>
    <n v="-18792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7"/>
    <n v="0"/>
    <n v="-200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7"/>
    <n v="0"/>
    <n v="-100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7"/>
    <n v="7.1428571428571425E-2"/>
    <n v="-3497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x v="7"/>
    <n v="0.6875"/>
    <n v="-794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x v="7"/>
    <n v="0"/>
    <n v="-1000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7"/>
    <n v="0"/>
    <n v="-2700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7"/>
    <n v="0"/>
    <n v="-150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7"/>
    <n v="14.680000000000001"/>
    <n v="-6399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x v="7"/>
    <n v="0.04"/>
    <n v="-4998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x v="7"/>
    <n v="0"/>
    <n v="-20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7"/>
    <n v="28.571428571428569"/>
    <n v="-30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7"/>
    <n v="0"/>
    <n v="-17500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7"/>
    <n v="0"/>
    <n v="-128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x v="7"/>
    <n v="0"/>
    <n v="-100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7"/>
    <n v="10.52"/>
    <n v="-22370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7"/>
    <n v="1.34"/>
    <n v="-49330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7"/>
    <n v="0.25"/>
    <n v="-3990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7"/>
    <n v="0"/>
    <n v="-2500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7"/>
    <n v="0.32800000000000001"/>
    <n v="-24918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7"/>
    <n v="0"/>
    <n v="-200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x v="7"/>
    <n v="3.2727272727272729"/>
    <n v="-532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x v="7"/>
    <n v="5.8823529411764705E-3"/>
    <n v="-8499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7"/>
    <n v="4.5454545454545456E-2"/>
    <n v="-2199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7"/>
    <n v="0"/>
    <n v="-1000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7"/>
    <n v="10.877666666666666"/>
    <n v="-2673.67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x v="7"/>
    <n v="0"/>
    <n v="-250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7"/>
    <n v="0"/>
    <n v="-11000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7"/>
    <n v="0"/>
    <n v="-3000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7"/>
    <n v="0.36666666666666664"/>
    <n v="-14945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7"/>
    <n v="1.8193398957730169"/>
    <n v="-84779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7"/>
    <n v="2.5"/>
    <n v="-292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x v="7"/>
    <n v="4.3499999999999996"/>
    <n v="-956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7"/>
    <n v="0.8"/>
    <n v="-992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7"/>
    <n v="1.2123076923076923"/>
    <n v="-64212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x v="7"/>
    <n v="0"/>
    <n v="-3000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7"/>
    <n v="0.68399999999999994"/>
    <n v="-148974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7"/>
    <n v="1.2513513513513512"/>
    <n v="-36537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x v="7"/>
    <n v="0.1875"/>
    <n v="-1597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x v="7"/>
    <n v="0"/>
    <n v="-51000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7"/>
    <n v="0.125"/>
    <n v="-1997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7"/>
    <n v="0"/>
    <n v="-420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7"/>
    <n v="0.05"/>
    <n v="-999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x v="7"/>
    <n v="0.06"/>
    <n v="-4997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7"/>
    <n v="0"/>
    <n v="-3300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x v="7"/>
    <n v="0.2"/>
    <n v="-499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7"/>
    <n v="0"/>
    <n v="-12400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7"/>
    <n v="0"/>
    <n v="-400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x v="7"/>
    <n v="0"/>
    <n v="-1300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x v="7"/>
    <n v="0"/>
    <n v="-5000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19"/>
    <n v="0.71785714285714286"/>
    <n v="-27799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19"/>
    <n v="0.43333333333333329"/>
    <n v="-11948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19"/>
    <n v="16.833333333333332"/>
    <n v="-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19"/>
    <n v="0"/>
    <n v="-1500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19"/>
    <n v="22.52"/>
    <n v="-3874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19"/>
    <n v="41.384615384615387"/>
    <n v="-190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19"/>
    <n v="25.259090909090908"/>
    <n v="-16443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19"/>
    <n v="0.2"/>
    <n v="-14970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19"/>
    <n v="1.8399999999999999"/>
    <n v="-24540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x v="19"/>
    <n v="0"/>
    <n v="-1500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19"/>
    <n v="0.60399999999999998"/>
    <n v="-24849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x v="19"/>
    <n v="0"/>
    <n v="-800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19"/>
    <n v="0.83333333333333337"/>
    <n v="-2975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19"/>
    <n v="3.0666666666666664"/>
    <n v="-14540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19"/>
    <n v="0.55833333333333335"/>
    <n v="-59665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19"/>
    <n v="2.5000000000000001E-2"/>
    <n v="-1999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19"/>
    <n v="0"/>
    <n v="-100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x v="19"/>
    <n v="0.02"/>
    <n v="-24995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19"/>
    <n v="0"/>
    <n v="-300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19"/>
    <n v="14.825133372851216"/>
    <n v="-1436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19"/>
    <n v="1.6666666666666666E-2"/>
    <n v="-5999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19"/>
    <n v="0.2"/>
    <n v="-499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19"/>
    <n v="1.3333333333333334E-2"/>
    <n v="-59992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19"/>
    <n v="1.24"/>
    <n v="-24690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19"/>
    <n v="2.8571428571428574E-2"/>
    <n v="-3499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19"/>
    <n v="0"/>
    <n v="-2000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19"/>
    <n v="2E-3"/>
    <n v="-49999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19"/>
    <n v="2.8571428571428571E-3"/>
    <n v="-34999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x v="19"/>
    <n v="1.4321428571428572"/>
    <n v="-13799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19"/>
    <n v="0.70000000000000007"/>
    <n v="-2979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19"/>
    <n v="2E-3"/>
    <n v="-99998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19"/>
    <n v="1.4285714285714287E-2"/>
    <n v="-13998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19"/>
    <n v="0"/>
    <n v="-1000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19"/>
    <n v="0.13"/>
    <n v="-19974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x v="19"/>
    <n v="0.48960000000000004"/>
    <n v="-24877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x v="19"/>
    <n v="3.8461538461538464E-2"/>
    <n v="-11695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19"/>
    <n v="0"/>
    <n v="-800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19"/>
    <n v="0.33333333333333337"/>
    <n v="-149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19"/>
    <n v="0"/>
    <n v="-1000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x v="19"/>
    <n v="0.2"/>
    <n v="-4990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33"/>
    <n v="107.88"/>
    <n v="591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33"/>
    <n v="125.94166666666666"/>
    <n v="6226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33"/>
    <n v="202.51495"/>
    <n v="20502.989999999998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33"/>
    <n v="108.60000000000001"/>
    <n v="258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33"/>
    <n v="172.8"/>
    <n v="3640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33"/>
    <n v="167.98"/>
    <n v="3399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33"/>
    <n v="427.20000000000005"/>
    <n v="8180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33"/>
    <n v="107.5"/>
    <n v="30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33"/>
    <n v="108"/>
    <n v="80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33"/>
    <n v="101.53353333333335"/>
    <n v="230.03000000000065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33"/>
    <n v="115.45"/>
    <n v="1545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33"/>
    <n v="133.5"/>
    <n v="201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33"/>
    <n v="154.69999999999999"/>
    <n v="1641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33"/>
    <n v="100.84571428571429"/>
    <n v="296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33"/>
    <n v="182"/>
    <n v="246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33"/>
    <n v="180.86666666666667"/>
    <n v="1213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33"/>
    <n v="102.30434782608695"/>
    <n v="530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33"/>
    <n v="110.17999999999999"/>
    <n v="509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33"/>
    <n v="102.25"/>
    <n v="67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33"/>
    <n v="100.78823529411764"/>
    <n v="67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14"/>
    <n v="103.8"/>
    <n v="285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14"/>
    <n v="110.70833333333334"/>
    <n v="321.2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14"/>
    <n v="116.25000000000001"/>
    <n v="325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x v="14"/>
    <n v="111.1"/>
    <n v="222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14"/>
    <n v="180.14285714285714"/>
    <n v="561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14"/>
    <n v="100"/>
    <n v="0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14"/>
    <n v="118.5"/>
    <n v="185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14"/>
    <n v="107.21700000000001"/>
    <n v="144.34000000000015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14"/>
    <n v="113.66666666666667"/>
    <n v="164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14"/>
    <n v="103.16400000000002"/>
    <n v="31.6400000000001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14"/>
    <n v="128"/>
    <n v="140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14"/>
    <n v="135.76026666666667"/>
    <n v="2682.0200000000004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14"/>
    <n v="100"/>
    <n v="0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14"/>
    <n v="100.00360000000002"/>
    <n v="0.18000000000029104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14"/>
    <n v="104.71999999999998"/>
    <n v="118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14"/>
    <n v="105.02249999999999"/>
    <n v="160.7199999999998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14"/>
    <n v="171.33333333333334"/>
    <n v="53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14"/>
    <n v="127.49999999999999"/>
    <n v="2200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14"/>
    <n v="133.44333333333333"/>
    <n v="100.32999999999998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14"/>
    <n v="100"/>
    <n v="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14"/>
    <n v="112.91099999999999"/>
    <n v="516.4399999999996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14"/>
    <n v="100.1"/>
    <n v="1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14"/>
    <n v="113.72727272727272"/>
    <n v="151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14"/>
    <n v="119.31742857142855"/>
    <n v="676.10999999999967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14"/>
    <n v="103.25"/>
    <n v="65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14"/>
    <n v="265.66666666666669"/>
    <n v="49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14"/>
    <n v="100.05066666666667"/>
    <n v="0.75999999999999091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14"/>
    <n v="106.69999999999999"/>
    <n v="201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14"/>
    <n v="133.67142857142858"/>
    <n v="1178.5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14"/>
    <n v="121.39999999999999"/>
    <n v="107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14"/>
    <n v="103.2"/>
    <n v="1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14"/>
    <n v="125"/>
    <n v="150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14"/>
    <n v="128.69999999999999"/>
    <n v="5740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14"/>
    <n v="101.00533333333333"/>
    <n v="15.079999999999927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14"/>
    <n v="127.53666666666665"/>
    <n v="413.0499999999999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14"/>
    <n v="100"/>
    <n v="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14"/>
    <n v="112.7715"/>
    <n v="510.85999999999967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14"/>
    <n v="105.60000000000001"/>
    <n v="56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14"/>
    <n v="202.625"/>
    <n v="4105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14"/>
    <n v="113.33333333333333"/>
    <n v="80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x v="34"/>
    <n v="2.5545454545454547"/>
    <n v="-10719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34"/>
    <n v="7.8181818181818186E-2"/>
    <n v="-109914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34"/>
    <n v="0"/>
    <n v="-1000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34"/>
    <n v="0"/>
    <n v="-3500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34"/>
    <n v="0"/>
    <n v="-700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34"/>
    <n v="0.6"/>
    <n v="-4970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x v="34"/>
    <n v="0"/>
    <n v="-4285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34"/>
    <n v="0"/>
    <n v="-2000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34"/>
    <n v="1.0526315789473684"/>
    <n v="-94000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34"/>
    <n v="0.15"/>
    <n v="-4992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34"/>
    <n v="0"/>
    <n v="-10000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34"/>
    <n v="0"/>
    <n v="-115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x v="34"/>
    <n v="0"/>
    <n v="-18000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34"/>
    <n v="1.7500000000000002"/>
    <n v="-11790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34"/>
    <n v="18.600000000000001"/>
    <n v="-4070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34"/>
    <n v="0"/>
    <n v="-2200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x v="34"/>
    <n v="9.8166666666666664"/>
    <n v="-16233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34"/>
    <n v="0"/>
    <n v="-500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34"/>
    <n v="4.3333333333333335E-2"/>
    <n v="-14993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34"/>
    <n v="0"/>
    <n v="-10000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35"/>
    <n v="109.48792"/>
    <n v="1185.989999999999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35"/>
    <n v="100"/>
    <n v="0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35"/>
    <n v="156.44444444444446"/>
    <n v="508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35"/>
    <n v="101.6"/>
    <n v="120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35"/>
    <n v="100.325"/>
    <n v="26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35"/>
    <n v="112.94999999999999"/>
    <n v="518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35"/>
    <n v="102.125"/>
    <n v="85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35"/>
    <n v="107.24974999999999"/>
    <n v="289.98999999999978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35"/>
    <n v="104.28333333333333"/>
    <n v="257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35"/>
    <n v="100"/>
    <n v="0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35"/>
    <n v="100.4"/>
    <n v="18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35"/>
    <n v="126.125"/>
    <n v="1045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35"/>
    <n v="110.66666666666667"/>
    <n v="800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35"/>
    <n v="105"/>
    <n v="10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35"/>
    <n v="103.77499999999999"/>
    <n v="755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35"/>
    <n v="115.99999999999999"/>
    <n v="4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35"/>
    <n v="110.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35"/>
    <n v="113.01761111111111"/>
    <n v="2343.1699999999983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35"/>
    <n v="100.25"/>
    <n v="25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35"/>
    <n v="103.4"/>
    <n v="85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35"/>
    <n v="107.02857142857142"/>
    <n v="2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35"/>
    <n v="103.57142857142858"/>
    <n v="25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35"/>
    <n v="156.4"/>
    <n v="141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35"/>
    <n v="100.82"/>
    <n v="41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35"/>
    <n v="195.3"/>
    <n v="1906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35"/>
    <n v="111.71428571428572"/>
    <n v="410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35"/>
    <n v="119.85454545454546"/>
    <n v="1092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x v="35"/>
    <n v="101.85"/>
    <n v="111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35"/>
    <n v="102.80254777070064"/>
    <n v="44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35"/>
    <n v="100.84615384615385"/>
    <n v="55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35"/>
    <n v="102.73469387755102"/>
    <n v="100.5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35"/>
    <n v="106.5"/>
    <n v="19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35"/>
    <n v="155.53333333333333"/>
    <n v="8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35"/>
    <n v="122.8"/>
    <n v="684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35"/>
    <n v="107.35"/>
    <n v="147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35"/>
    <n v="105.50335570469798"/>
    <n v="41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35"/>
    <n v="118.44444444444444"/>
    <n v="166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x v="35"/>
    <n v="108.88"/>
    <n v="11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35"/>
    <n v="111.25"/>
    <n v="90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35"/>
    <n v="100.1"/>
    <n v="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x v="19"/>
    <n v="0"/>
    <n v="-10000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x v="19"/>
    <n v="0.75"/>
    <n v="-99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19"/>
    <n v="0"/>
    <n v="-2000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x v="19"/>
    <n v="0"/>
    <n v="-4000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19"/>
    <n v="1"/>
    <n v="-99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19"/>
    <n v="0"/>
    <n v="-3500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19"/>
    <n v="0.26666666666666666"/>
    <n v="-4488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19"/>
    <n v="0.5"/>
    <n v="-99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19"/>
    <n v="2.2307692307692308"/>
    <n v="-635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19"/>
    <n v="0.84285714285714297"/>
    <n v="-6941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x v="19"/>
    <n v="0.25"/>
    <n v="-99750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19"/>
    <n v="0"/>
    <n v="-3000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19"/>
    <n v="0"/>
    <n v="-800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19"/>
    <n v="0"/>
    <n v="-1000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19"/>
    <n v="0"/>
    <n v="-8500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19"/>
    <n v="0"/>
    <n v="-1000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19"/>
    <n v="0"/>
    <n v="-1500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19"/>
    <n v="0"/>
    <n v="-600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19"/>
    <n v="0.13849999999999998"/>
    <n v="-199723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19"/>
    <n v="0.6"/>
    <n v="-8449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19"/>
    <n v="10.6"/>
    <n v="-4470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19"/>
    <n v="1.1111111111111111E-3"/>
    <n v="-89999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19"/>
    <n v="0.5"/>
    <n v="-995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19"/>
    <n v="0"/>
    <n v="-1000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19"/>
    <n v="0.16666666666666669"/>
    <n v="-299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19"/>
    <n v="0.16666666666666669"/>
    <n v="-299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19"/>
    <n v="2.4340000000000002"/>
    <n v="-487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19"/>
    <n v="3.8833333333333329"/>
    <n v="-5767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x v="19"/>
    <n v="0.01"/>
    <n v="-4999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x v="19"/>
    <n v="0"/>
    <n v="-300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19"/>
    <n v="1.7333333333333332"/>
    <n v="-1474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19"/>
    <n v="0.16666666666666669"/>
    <n v="-299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19"/>
    <n v="0"/>
    <n v="-1000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19"/>
    <n v="1.25E-3"/>
    <n v="-79999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19"/>
    <n v="12.166666666666668"/>
    <n v="-1317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x v="19"/>
    <n v="23.588571428571427"/>
    <n v="-26744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19"/>
    <n v="5.6666666666666661"/>
    <n v="-1415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19"/>
    <n v="39"/>
    <n v="-1830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19"/>
    <n v="0.99546510341776351"/>
    <n v="-8951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19"/>
    <n v="6.9320000000000004"/>
    <n v="-46534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36"/>
    <n v="661.4"/>
    <n v="2807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36"/>
    <n v="326.0916666666667"/>
    <n v="27131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36"/>
    <n v="101.48571428571429"/>
    <n v="26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36"/>
    <n v="104.21799999999999"/>
    <n v="843.59999999999854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36"/>
    <n v="107.42157000000002"/>
    <n v="7421.57000000000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36"/>
    <n v="110.05454545454545"/>
    <n v="1106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36"/>
    <n v="407.7"/>
    <n v="24616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36"/>
    <n v="223.92500000000001"/>
    <n v="9914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36"/>
    <n v="303.80111428571428"/>
    <n v="71330.3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36"/>
    <n v="141.3251043268175"/>
    <n v="9407.6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x v="36"/>
    <n v="2790.6363636363635"/>
    <n v="295970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36"/>
    <n v="171.76130000000001"/>
    <n v="7176.130000000001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36"/>
    <n v="101.01333333333334"/>
    <n v="7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36"/>
    <n v="102"/>
    <n v="210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36"/>
    <n v="169.76511744127936"/>
    <n v="1396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36"/>
    <n v="114.53400000000001"/>
    <n v="3633.5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36"/>
    <n v="877.6"/>
    <n v="3888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36"/>
    <n v="105.38666666666667"/>
    <n v="808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36"/>
    <n v="188.39999999999998"/>
    <n v="884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x v="36"/>
    <n v="143.65230769230772"/>
    <n v="2837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36"/>
    <n v="145.88"/>
    <n v="6882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x v="36"/>
    <n v="131.184"/>
    <n v="467.76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36"/>
    <n v="113.99999999999999"/>
    <n v="280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36"/>
    <n v="1379.4206249999997"/>
    <n v="102353.65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x v="36"/>
    <n v="956"/>
    <n v="1284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36"/>
    <n v="112.00000000000001"/>
    <n v="300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36"/>
    <n v="646.66666666666663"/>
    <n v="820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36"/>
    <n v="110.36948748510132"/>
    <n v="87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36"/>
    <n v="127.74000000000001"/>
    <n v="13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x v="36"/>
    <n v="157.9"/>
    <n v="1158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36"/>
    <n v="114.66525000000001"/>
    <n v="2933.0499999999993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36"/>
    <n v="137.00934579439252"/>
    <n v="396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36"/>
    <n v="354.62"/>
    <n v="1273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36"/>
    <n v="106.02150537634409"/>
    <n v="56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x v="36"/>
    <n v="100"/>
    <n v="0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36"/>
    <n v="187.3"/>
    <n v="873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36"/>
    <n v="166.2"/>
    <n v="331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36"/>
    <n v="101.72910662824208"/>
    <n v="6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36"/>
    <n v="164"/>
    <n v="19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36"/>
    <n v="105.66666666666666"/>
    <n v="170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36"/>
    <n v="1"/>
    <n v="-148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x v="36"/>
    <n v="0"/>
    <n v="-50000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36"/>
    <n v="33.559730999999999"/>
    <n v="-664402.68999999994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36"/>
    <n v="2.0529999999999999"/>
    <n v="-9794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x v="36"/>
    <n v="10.5"/>
    <n v="-17900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36"/>
    <n v="8.4172840000000004"/>
    <n v="-457913.58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x v="36"/>
    <n v="1.44"/>
    <n v="-2464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36"/>
    <n v="0.88333333333333341"/>
    <n v="-11894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36"/>
    <n v="9.920000000000001E-2"/>
    <n v="-12487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36"/>
    <n v="0.59666666666666668"/>
    <n v="-59642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36"/>
    <n v="1.8689285714285715"/>
    <n v="-27476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x v="36"/>
    <n v="0.88500000000000001"/>
    <n v="-9911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36"/>
    <n v="11.52156862745098"/>
    <n v="-4512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36"/>
    <n v="5.1000000000000004E-2"/>
    <n v="-99949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36"/>
    <n v="21.033333333333335"/>
    <n v="-1184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36"/>
    <n v="11.436666666666667"/>
    <n v="-132845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36"/>
    <n v="18.737933333333334"/>
    <n v="-24378.62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36"/>
    <n v="9.285714285714286E-2"/>
    <n v="-97909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x v="36"/>
    <n v="2.7204081632653061"/>
    <n v="-47667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36"/>
    <n v="9.5000000000000001E-2"/>
    <n v="-19981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37"/>
    <n v="102.89999999999999"/>
    <n v="14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37"/>
    <n v="106.80000000000001"/>
    <n v="1360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x v="37"/>
    <n v="104.59625"/>
    <n v="919.25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37"/>
    <n v="103.42857142857143"/>
    <n v="600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37"/>
    <n v="123.14285714285715"/>
    <n v="810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37"/>
    <n v="159.29509999999999"/>
    <n v="5929.51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37"/>
    <n v="110.66666666666667"/>
    <n v="160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x v="37"/>
    <n v="170.70000000000002"/>
    <n v="707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37"/>
    <n v="125.125"/>
    <n v="20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x v="37"/>
    <n v="6.4158609339642041"/>
    <n v="-36393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37"/>
    <n v="11.343999999999999"/>
    <n v="-22164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37"/>
    <n v="33.19"/>
    <n v="-6681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37"/>
    <n v="27.58"/>
    <n v="-28968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37"/>
    <n v="62.839999999999996"/>
    <n v="-1300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37"/>
    <n v="7.5880000000000001"/>
    <n v="-23103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x v="37"/>
    <n v="50.38095238095238"/>
    <n v="-1042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37"/>
    <n v="17.512820512820511"/>
    <n v="-16085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x v="37"/>
    <n v="1.375E-2"/>
    <n v="-799890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37"/>
    <n v="0.33"/>
    <n v="-39868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x v="37"/>
    <n v="0.86250000000000004"/>
    <n v="-31724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19"/>
    <n v="0.6875"/>
    <n v="-794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19"/>
    <n v="28.299999999999997"/>
    <n v="-4302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19"/>
    <n v="0.24"/>
    <n v="-14964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19"/>
    <n v="1.1428571428571428"/>
    <n v="-69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19"/>
    <n v="0.02"/>
    <n v="-4999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19"/>
    <n v="0"/>
    <n v="-3000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19"/>
    <n v="0"/>
    <n v="-1500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19"/>
    <n v="0.14799999999999999"/>
    <n v="-4992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19"/>
    <n v="2.8571428571428571E-3"/>
    <n v="-34999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19"/>
    <n v="10.7325"/>
    <n v="-71414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x v="19"/>
    <n v="5.3846153846153842E-2"/>
    <n v="-6496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19"/>
    <n v="0.7142857142857143"/>
    <n v="-347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19"/>
    <n v="0.8"/>
    <n v="-4960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19"/>
    <n v="3.3333333333333335E-3"/>
    <n v="-29999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19"/>
    <n v="0.47333333333333333"/>
    <n v="-14929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19"/>
    <n v="5.65"/>
    <n v="-56610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19"/>
    <n v="26.35217391304348"/>
    <n v="-16939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19"/>
    <n v="0.325125"/>
    <n v="-7973.99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x v="19"/>
    <n v="0"/>
    <n v="-2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19"/>
    <n v="0.7000700070007001"/>
    <n v="-9929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x v="38"/>
    <n v="46.176470588235297"/>
    <n v="-1830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38"/>
    <n v="34.410000000000004"/>
    <n v="-6559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38"/>
    <n v="103.75000000000001"/>
    <n v="1500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38"/>
    <n v="6.0263157894736841"/>
    <n v="-17855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38"/>
    <n v="10.539393939393939"/>
    <n v="-14761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38"/>
    <n v="112.29714285714284"/>
    <n v="430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38"/>
    <n v="350.84462500000001"/>
    <n v="20067.57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38"/>
    <n v="233.21535"/>
    <n v="26643.07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38"/>
    <n v="101.60599999999999"/>
    <n v="803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38"/>
    <n v="153.90035000000003"/>
    <n v="32340.210000000006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38"/>
    <n v="100.7161125319693"/>
    <n v="28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38"/>
    <n v="131.38181818181818"/>
    <n v="1726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38"/>
    <n v="102.24133333333334"/>
    <n v="336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38"/>
    <n v="116.35599999999999"/>
    <n v="4089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38"/>
    <n v="264.62241666666665"/>
    <n v="19754.689999999999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x v="38"/>
    <n v="119.98010000000001"/>
    <n v="1998.0100000000002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38"/>
    <n v="120.10400000000001"/>
    <n v="5026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38"/>
    <n v="103.58333333333334"/>
    <n v="645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38"/>
    <n v="108.83333333333334"/>
    <n v="530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38"/>
    <n v="118.12400000000001"/>
    <n v="4531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30"/>
    <n v="1462"/>
    <n v="10215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30"/>
    <n v="252.54"/>
    <n v="7627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30"/>
    <n v="140.05000000000001"/>
    <n v="480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30"/>
    <n v="296.87520259319291"/>
    <n v="4858.88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x v="30"/>
    <n v="144.54249999999999"/>
    <n v="17817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30"/>
    <n v="105.745"/>
    <n v="574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30"/>
    <n v="493.21000000000004"/>
    <n v="39321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30"/>
    <n v="201.82666666666668"/>
    <n v="15274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30"/>
    <n v="104.44"/>
    <n v="333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30"/>
    <n v="170.29262962962963"/>
    <n v="18979.01000000000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30"/>
    <n v="104.30333333333333"/>
    <n v="129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30"/>
    <n v="118.25000000000001"/>
    <n v="2190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30"/>
    <n v="107.538"/>
    <n v="3769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30"/>
    <n v="2260300"/>
    <n v="22602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30"/>
    <n v="978.13466666666682"/>
    <n v="6586.0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x v="30"/>
    <n v="122.9"/>
    <n v="183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30"/>
    <n v="246.0608"/>
    <n v="43818.240000000005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30"/>
    <n v="147.94"/>
    <n v="2397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30"/>
    <n v="384.09090909090907"/>
    <n v="3125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30"/>
    <n v="103.33333333333334"/>
    <n v="10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39"/>
    <n v="0.43750000000000006"/>
    <n v="-796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9"/>
    <n v="29.24"/>
    <n v="-1769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9"/>
    <n v="0"/>
    <n v="-5999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9"/>
    <n v="5.21875"/>
    <n v="-15165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9"/>
    <n v="21.887499999999999"/>
    <n v="-6249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9"/>
    <n v="26.700000000000003"/>
    <n v="-2199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9"/>
    <n v="28.000000000000004"/>
    <n v="-360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9"/>
    <n v="1.06"/>
    <n v="-4947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39"/>
    <n v="1.0999999999999999"/>
    <n v="-9890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9"/>
    <n v="0"/>
    <n v="-1999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9"/>
    <n v="0"/>
    <n v="-3274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9"/>
    <n v="11.458333333333332"/>
    <n v="-4250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9"/>
    <n v="19"/>
    <n v="-1620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9"/>
    <n v="0"/>
    <n v="-1000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x v="39"/>
    <n v="52"/>
    <n v="-240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9"/>
    <n v="10.48"/>
    <n v="-8952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39"/>
    <n v="0.66666666666666674"/>
    <n v="-1490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x v="39"/>
    <n v="11.700000000000001"/>
    <n v="-1766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x v="39"/>
    <n v="10.5"/>
    <n v="-89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9"/>
    <n v="0"/>
    <n v="-500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9"/>
    <n v="0.72"/>
    <n v="-4964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9"/>
    <n v="0.76923076923076927"/>
    <n v="-32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9"/>
    <n v="0.22842639593908631"/>
    <n v="-3931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9"/>
    <n v="1.125"/>
    <n v="-395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9"/>
    <n v="0"/>
    <n v="-400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9"/>
    <n v="2"/>
    <n v="-4900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x v="39"/>
    <n v="0.85000000000000009"/>
    <n v="-3966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9"/>
    <n v="14.314285714285715"/>
    <n v="-5998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9"/>
    <n v="0.25"/>
    <n v="-798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9"/>
    <n v="10.411249999999999"/>
    <n v="-17917.75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9"/>
    <n v="0"/>
    <n v="-1998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9"/>
    <n v="0"/>
    <n v="-800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x v="39"/>
    <n v="0.18867924528301888"/>
    <n v="-529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9"/>
    <n v="14.249999999999998"/>
    <n v="-3430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9"/>
    <n v="3"/>
    <n v="-4850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9"/>
    <n v="7.8809523809523814"/>
    <n v="-19345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9"/>
    <n v="0.33333333333333337"/>
    <n v="-299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9"/>
    <n v="25.545454545454543"/>
    <n v="-4095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9"/>
    <n v="2.12"/>
    <n v="-2447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x v="39"/>
    <n v="0"/>
    <n v="-10000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6"/>
    <n v="105.28"/>
    <n v="66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6"/>
    <n v="120"/>
    <n v="200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6"/>
    <n v="114.5"/>
    <n v="145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6"/>
    <n v="119"/>
    <n v="1140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6"/>
    <n v="104.67999999999999"/>
    <n v="23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6"/>
    <n v="117.83999999999999"/>
    <n v="446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6"/>
    <n v="119.7"/>
    <n v="197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6"/>
    <n v="102.49999999999999"/>
    <n v="50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6"/>
    <n v="101.16666666666667"/>
    <n v="35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6"/>
    <n v="105.33333333333333"/>
    <n v="160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6"/>
    <n v="102.49999999999999"/>
    <n v="50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6"/>
    <n v="107.60000000000001"/>
    <n v="152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x v="6"/>
    <n v="110.5675"/>
    <n v="1056.75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6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6"/>
    <n v="104.28571428571429"/>
    <n v="30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6"/>
    <n v="115.5"/>
    <n v="12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6"/>
    <n v="102.64512500000001"/>
    <n v="211.61000000000058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6"/>
    <n v="101.4"/>
    <n v="70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6"/>
    <n v="116.6348"/>
    <n v="831.73999999999978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6"/>
    <n v="133"/>
    <n v="330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x v="6"/>
    <n v="133.20000000000002"/>
    <n v="166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6"/>
    <n v="101.83333333333333"/>
    <n v="55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6"/>
    <n v="127.95"/>
    <n v="2795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6"/>
    <n v="114.99999999999999"/>
    <n v="1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6"/>
    <n v="110.00000000000001"/>
    <n v="40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6"/>
    <n v="112.1"/>
    <n v="363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6"/>
    <n v="126"/>
    <n v="1300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6"/>
    <n v="100.24444444444444"/>
    <n v="11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6"/>
    <n v="102.4"/>
    <n v="60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6"/>
    <n v="108.2"/>
    <n v="205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6"/>
    <n v="100.27"/>
    <n v="27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x v="6"/>
    <n v="113.3"/>
    <n v="66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6"/>
    <n v="127.57571428571428"/>
    <n v="772.11999999999989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6"/>
    <n v="107.73333333333332"/>
    <n v="116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x v="6"/>
    <n v="242"/>
    <n v="35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6"/>
    <n v="141.56666666666666"/>
    <n v="1247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6"/>
    <n v="130"/>
    <n v="180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6"/>
    <n v="106.03"/>
    <n v="603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6"/>
    <n v="104.80000000000001"/>
    <n v="240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6"/>
    <n v="136"/>
    <n v="72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6"/>
    <n v="100"/>
    <n v="0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6"/>
    <n v="100"/>
    <n v="0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6"/>
    <n v="124"/>
    <n v="24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6"/>
    <n v="116.92307692307693"/>
    <n v="110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6"/>
    <n v="103.33333333333334"/>
    <n v="100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6"/>
    <n v="107.74999999999999"/>
    <n v="15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6"/>
    <n v="120.24999999999999"/>
    <n v="405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6"/>
    <n v="100.37894736842105"/>
    <n v="36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6"/>
    <n v="106.52"/>
    <n v="163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6"/>
    <n v="100"/>
    <n v="0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6"/>
    <n v="110.66666666666667"/>
    <n v="320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6"/>
    <n v="114.71959999999999"/>
    <n v="367.98999999999978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6"/>
    <n v="108.25925925925925"/>
    <n v="223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6"/>
    <n v="170"/>
    <n v="560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6"/>
    <n v="187.09899999999999"/>
    <n v="870.99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6"/>
    <n v="107.77777777777777"/>
    <n v="35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x v="6"/>
    <n v="100"/>
    <n v="0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6"/>
    <n v="120.24999999999999"/>
    <n v="405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6"/>
    <n v="111.42857142857143"/>
    <n v="400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6"/>
    <n v="104"/>
    <n v="100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6"/>
    <n v="1"/>
    <n v="-99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6"/>
    <n v="0"/>
    <n v="-150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6"/>
    <n v="0"/>
    <n v="-120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x v="6"/>
    <n v="5.4545454545454541"/>
    <n v="-52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6"/>
    <n v="31.546666666666667"/>
    <n v="-513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6"/>
    <n v="0"/>
    <n v="-800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6"/>
    <n v="0"/>
    <n v="-200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6"/>
    <n v="0.2"/>
    <n v="-34930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6"/>
    <n v="1"/>
    <n v="-49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6"/>
    <n v="3.8875000000000002"/>
    <n v="-7689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x v="6"/>
    <n v="0"/>
    <n v="-450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6"/>
    <n v="1.9"/>
    <n v="-4905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x v="6"/>
    <n v="0"/>
    <n v="-950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6"/>
    <n v="41.699999999999996"/>
    <n v="-583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6"/>
    <n v="50"/>
    <n v="-30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6"/>
    <n v="4.8666666666666663"/>
    <n v="-2854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6"/>
    <n v="19.736842105263158"/>
    <n v="-30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x v="6"/>
    <n v="0"/>
    <n v="-100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x v="6"/>
    <n v="1.7500000000000002"/>
    <n v="-196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6"/>
    <n v="6.65"/>
    <n v="-3734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x v="6"/>
    <n v="32"/>
    <n v="-170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6"/>
    <n v="0.43307086614173229"/>
    <n v="-12645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6"/>
    <n v="0.04"/>
    <n v="-4998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6"/>
    <n v="1.6"/>
    <n v="-2460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6"/>
    <n v="0"/>
    <n v="-2888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6"/>
    <n v="0.89999999999999991"/>
    <n v="-495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6"/>
    <n v="20.16"/>
    <n v="-1996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6"/>
    <n v="42.011733333333332"/>
    <n v="-8698.2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6"/>
    <n v="0.88500000000000001"/>
    <n v="-19823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6"/>
    <n v="15"/>
    <n v="-4250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6"/>
    <n v="4.67"/>
    <n v="-9533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6"/>
    <n v="0"/>
    <n v="-300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6"/>
    <n v="38.119999999999997"/>
    <n v="-1547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6"/>
    <n v="5.42"/>
    <n v="-47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6"/>
    <n v="3.4999999999999996E-2"/>
    <n v="-1999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6"/>
    <n v="0"/>
    <n v="-15000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6"/>
    <n v="10.833333333333334"/>
    <n v="-5350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6"/>
    <n v="2.1"/>
    <n v="-2937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6"/>
    <n v="0.2589285714285714"/>
    <n v="-11171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6"/>
    <n v="23.333333333333332"/>
    <n v="-9200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6"/>
    <n v="0"/>
    <n v="-550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6"/>
    <n v="33.6"/>
    <n v="-498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6"/>
    <n v="19.079999999999998"/>
    <n v="-8092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6"/>
    <n v="0.41111111111111115"/>
    <n v="-4481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6"/>
    <n v="32.5"/>
    <n v="-270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6"/>
    <n v="5"/>
    <n v="-19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6"/>
    <n v="0.16666666666666669"/>
    <n v="-299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6"/>
    <n v="0"/>
    <n v="-3000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6"/>
    <n v="38.066666666666663"/>
    <n v="-1858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6"/>
    <n v="1.05"/>
    <n v="-1979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6"/>
    <n v="2.73"/>
    <n v="-9727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6"/>
    <n v="9.0909090909090917"/>
    <n v="-5000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6"/>
    <n v="0.5"/>
    <n v="-497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6"/>
    <n v="0"/>
    <n v="-5000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6"/>
    <n v="4.5999999999999996"/>
    <n v="-477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6"/>
    <n v="20.833333333333336"/>
    <n v="-2375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6"/>
    <n v="4.583333333333333"/>
    <n v="-11450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6"/>
    <n v="4.2133333333333338"/>
    <n v="-7184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6"/>
    <n v="0"/>
    <n v="-1000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6"/>
    <n v="61.909090909090914"/>
    <n v="-2095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6"/>
    <n v="0.8"/>
    <n v="-744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6"/>
    <n v="1.6666666666666666E-2"/>
    <n v="-14997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6"/>
    <n v="0.77999999999999992"/>
    <n v="-4961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6"/>
    <n v="5"/>
    <n v="-142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6"/>
    <n v="17.771428571428572"/>
    <n v="-2878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6"/>
    <n v="9.4166666666666661"/>
    <n v="-5435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6"/>
    <n v="0.08"/>
    <n v="-2498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6"/>
    <n v="2.75"/>
    <n v="-9336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6"/>
    <n v="1.1111111111111112E-2"/>
    <n v="-17998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6"/>
    <n v="3.3333333333333335E-3"/>
    <n v="-29999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6"/>
    <n v="36.5"/>
    <n v="-114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6"/>
    <n v="14.058171745152354"/>
    <n v="-12410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6"/>
    <n v="0.02"/>
    <n v="-9998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6"/>
    <n v="4.0000000000000001E-3"/>
    <n v="-24999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6"/>
    <n v="61.1"/>
    <n v="-389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6"/>
    <n v="7.8378378378378386"/>
    <n v="-170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6"/>
    <n v="21.85"/>
    <n v="-1563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6"/>
    <n v="27.24"/>
    <n v="-3638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6"/>
    <n v="8.5"/>
    <n v="-549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x v="6"/>
    <n v="26.840000000000003"/>
    <n v="-1829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40"/>
    <n v="129"/>
    <n v="29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40"/>
    <n v="100"/>
    <n v="0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40"/>
    <n v="100"/>
    <n v="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40"/>
    <n v="103.2"/>
    <n v="800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40"/>
    <n v="102.44597777777777"/>
    <n v="1100.6900000000023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40"/>
    <n v="125"/>
    <n v="750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40"/>
    <n v="130.83333333333334"/>
    <n v="555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40"/>
    <n v="100"/>
    <n v="0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40"/>
    <n v="102.06937499999999"/>
    <n v="165.55000000000018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40"/>
    <n v="100.92000000000002"/>
    <n v="92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x v="40"/>
    <n v="106"/>
    <n v="45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x v="40"/>
    <n v="105.0967741935484"/>
    <n v="158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40"/>
    <n v="102.76"/>
    <n v="69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x v="40"/>
    <n v="108"/>
    <n v="200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40"/>
    <n v="100.88571428571429"/>
    <n v="31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40"/>
    <n v="128"/>
    <n v="280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40"/>
    <n v="133.33333333333331"/>
    <n v="500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40"/>
    <n v="101.375"/>
    <n v="5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40"/>
    <n v="102.875"/>
    <n v="230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40"/>
    <n v="107.24000000000001"/>
    <n v="181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38"/>
    <n v="4.0000000000000001E-3"/>
    <n v="-24999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x v="38"/>
    <n v="20.424999999999997"/>
    <n v="-159150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38"/>
    <n v="0"/>
    <n v="-300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38"/>
    <n v="1"/>
    <n v="-99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38"/>
    <n v="0"/>
    <n v="-5000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38"/>
    <n v="0.1"/>
    <n v="-1998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38"/>
    <n v="4.2880000000000003"/>
    <n v="-23928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38"/>
    <n v="4.8000000000000004E-3"/>
    <n v="-499976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38"/>
    <n v="2.5"/>
    <n v="-97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38"/>
    <n v="0"/>
    <n v="-500000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38"/>
    <n v="2.1919999999999997"/>
    <n v="-48904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38"/>
    <n v="8.0250000000000004"/>
    <n v="-1839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38"/>
    <n v="0.15125"/>
    <n v="-399395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38"/>
    <n v="0"/>
    <n v="-1500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38"/>
    <n v="59.583333333333336"/>
    <n v="-48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38"/>
    <n v="16.734177215189874"/>
    <n v="-6578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38"/>
    <n v="1.8666666666666669"/>
    <n v="-14720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38"/>
    <n v="0"/>
    <n v="-8000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38"/>
    <n v="0"/>
    <n v="-1000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38"/>
    <n v="0"/>
    <n v="-3000000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6"/>
    <n v="109.62"/>
    <n v="481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6"/>
    <n v="121.8"/>
    <n v="218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6"/>
    <n v="106.85"/>
    <n v="68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6"/>
    <n v="100.71379999999999"/>
    <n v="35.689999999999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6"/>
    <n v="109.00000000000001"/>
    <n v="135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6"/>
    <n v="113.63000000000001"/>
    <n v="1363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6"/>
    <n v="113.92"/>
    <n v="696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6"/>
    <n v="106"/>
    <n v="210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x v="6"/>
    <n v="162.5"/>
    <n v="625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6"/>
    <n v="106"/>
    <n v="360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6"/>
    <n v="100.15624999999999"/>
    <n v="5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6"/>
    <n v="105.35000000000001"/>
    <n v="107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6"/>
    <n v="174.8"/>
    <n v="3740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6"/>
    <n v="102"/>
    <n v="100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6"/>
    <n v="100.125"/>
    <n v="10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6"/>
    <n v="171.42857142857142"/>
    <n v="50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6"/>
    <n v="113.56666666666666"/>
    <n v="40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6"/>
    <n v="129.46666666666667"/>
    <n v="221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6"/>
    <n v="101.4"/>
    <n v="70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6"/>
    <n v="109.16666666666666"/>
    <n v="275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x v="38"/>
    <n v="128.92500000000001"/>
    <n v="115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38"/>
    <n v="102.06"/>
    <n v="103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38"/>
    <n v="146.53957758620692"/>
    <n v="53985.91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38"/>
    <n v="100.352"/>
    <n v="8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x v="38"/>
    <n v="121.64999999999999"/>
    <n v="2165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38"/>
    <n v="105.5"/>
    <n v="132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38"/>
    <n v="110.4008"/>
    <n v="2600.2000000000007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38"/>
    <n v="100"/>
    <n v="0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38"/>
    <n v="176.535"/>
    <n v="1530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38"/>
    <n v="100"/>
    <n v="0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38"/>
    <n v="103.29411764705883"/>
    <n v="280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38"/>
    <n v="104.5"/>
    <n v="13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38"/>
    <n v="100.29999999999998"/>
    <n v="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38"/>
    <n v="457.74666666666673"/>
    <n v="1073.2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38"/>
    <n v="104.96000000000001"/>
    <n v="744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38"/>
    <n v="171.94285714285715"/>
    <n v="25180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38"/>
    <n v="103.73000000000002"/>
    <n v="373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38"/>
    <n v="103.029"/>
    <n v="1514.5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38"/>
    <n v="118.88888888888889"/>
    <n v="25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38"/>
    <n v="100"/>
    <n v="0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38"/>
    <n v="318.69988910451895"/>
    <n v="15777.00999999999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38"/>
    <n v="108.50614285714286"/>
    <n v="595.43000000000029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38"/>
    <n v="101.16666666666667"/>
    <n v="35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38"/>
    <n v="112.815"/>
    <n v="5126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38"/>
    <n v="120.49622641509434"/>
    <n v="2172.600000000000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x v="38"/>
    <n v="107.74999999999999"/>
    <n v="620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38"/>
    <n v="180"/>
    <n v="480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38"/>
    <n v="101.16666666666667"/>
    <n v="35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38"/>
    <n v="119.756"/>
    <n v="493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38"/>
    <n v="158"/>
    <n v="870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x v="38"/>
    <n v="123.66666666666666"/>
    <n v="71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38"/>
    <n v="117.12499999999999"/>
    <n v="685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38"/>
    <n v="156.96"/>
    <n v="5696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38"/>
    <n v="113.104"/>
    <n v="32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38"/>
    <n v="103.17647058823529"/>
    <n v="108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38"/>
    <n v="102.61176470588236"/>
    <n v="222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38"/>
    <n v="105.84090909090908"/>
    <n v="1285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x v="38"/>
    <n v="100.71428571428571"/>
    <n v="30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38"/>
    <n v="121.23333333333332"/>
    <n v="3185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38"/>
    <n v="100.57142857142858"/>
    <n v="40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38"/>
    <n v="116.02222222222223"/>
    <n v="721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38"/>
    <n v="100.88"/>
    <n v="88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38"/>
    <n v="103"/>
    <n v="21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38"/>
    <n v="246.42"/>
    <n v="7321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38"/>
    <n v="302.2"/>
    <n v="5055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38"/>
    <n v="143.33333333333334"/>
    <n v="390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38"/>
    <n v="131.44"/>
    <n v="12576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38"/>
    <n v="168.01999999999998"/>
    <n v="3401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38"/>
    <n v="109.67666666666666"/>
    <n v="2903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38"/>
    <n v="106.6857142857143"/>
    <n v="117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38"/>
    <n v="100"/>
    <n v="0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38"/>
    <n v="127.2"/>
    <n v="272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38"/>
    <n v="146.53333333333333"/>
    <n v="1396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38"/>
    <n v="112.53599999999999"/>
    <n v="12536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38"/>
    <n v="108.78684000000001"/>
    <n v="2196.7099999999991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38"/>
    <n v="126.732"/>
    <n v="668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38"/>
    <n v="213.20000000000002"/>
    <n v="566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38"/>
    <n v="100.49999999999999"/>
    <n v="5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38"/>
    <n v="108.71389999999998"/>
    <n v="1742.7799999999988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38"/>
    <n v="107.5"/>
    <n v="225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38"/>
    <n v="110.48192771084338"/>
    <n v="870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38"/>
    <n v="128"/>
    <n v="420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x v="38"/>
    <n v="110.00666666666667"/>
    <n v="150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38"/>
    <n v="109.34166666666667"/>
    <n v="112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38"/>
    <n v="132.70650000000001"/>
    <n v="1308.2600000000002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38"/>
    <n v="190.84810126582278"/>
    <n v="7177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38"/>
    <n v="149"/>
    <n v="24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38"/>
    <n v="166.4"/>
    <n v="3320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38"/>
    <n v="106.66666666666667"/>
    <n v="250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38"/>
    <n v="106"/>
    <n v="36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38"/>
    <n v="23.62857142857143"/>
    <n v="-267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38"/>
    <n v="0.15"/>
    <n v="-4992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38"/>
    <n v="0.4"/>
    <n v="-9960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38"/>
    <n v="0"/>
    <n v="-30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38"/>
    <n v="5.0000000000000001E-3"/>
    <n v="-19999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38"/>
    <n v="0"/>
    <n v="-2500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38"/>
    <n v="0"/>
    <n v="-5000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x v="38"/>
    <n v="1.6666666666666666E-2"/>
    <n v="-17997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38"/>
    <n v="3.0066666666666664"/>
    <n v="-14549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38"/>
    <n v="0.15227272727272728"/>
    <n v="-219665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x v="38"/>
    <n v="0"/>
    <n v="-100000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38"/>
    <n v="66.84"/>
    <n v="-331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38"/>
    <n v="19.566666666666666"/>
    <n v="-2413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38"/>
    <n v="11.294666666666666"/>
    <n v="-66529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38"/>
    <n v="0.04"/>
    <n v="-24990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x v="38"/>
    <n v="11.985714285714286"/>
    <n v="-308050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x v="38"/>
    <n v="2.5"/>
    <n v="-78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38"/>
    <n v="6.9999999999999993E-2"/>
    <n v="-24982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38"/>
    <n v="14.099999999999998"/>
    <n v="-859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38"/>
    <n v="3.34"/>
    <n v="-9666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38"/>
    <n v="59.774999999999999"/>
    <n v="-482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38"/>
    <n v="1.6666666666666666E-2"/>
    <n v="-11998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38"/>
    <n v="2.3035714285714284E-2"/>
    <n v="-2799355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x v="38"/>
    <n v="8.8000000000000009E-2"/>
    <n v="-24978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38"/>
    <n v="8.64"/>
    <n v="-13704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38"/>
    <n v="15.06"/>
    <n v="-8494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x v="38"/>
    <n v="0.47727272727272729"/>
    <n v="-2189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38"/>
    <n v="0.11833333333333333"/>
    <n v="-59929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38"/>
    <n v="0.8417399858735245"/>
    <n v="-1322440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38"/>
    <n v="1.8799999999999997E-2"/>
    <n v="-1999624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38"/>
    <n v="0.21029999999999999"/>
    <n v="-997897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38"/>
    <n v="0"/>
    <n v="-900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38"/>
    <n v="0.27999999999999997"/>
    <n v="-19944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38"/>
    <n v="11.57920670115792"/>
    <n v="-358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38"/>
    <n v="2.44"/>
    <n v="-24390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x v="38"/>
    <n v="0.25"/>
    <n v="-19950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38"/>
    <n v="0.625"/>
    <n v="-1987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38"/>
    <n v="0.19384615384615383"/>
    <n v="-64874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38"/>
    <n v="23.416"/>
    <n v="-19146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38"/>
    <n v="5.0808888888888886"/>
    <n v="-213568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38"/>
    <n v="15.920000000000002"/>
    <n v="-420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38"/>
    <n v="1.1831900000000002"/>
    <n v="-98816.81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x v="38"/>
    <n v="22.75"/>
    <n v="-3090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38"/>
    <n v="2.5000000000000001E-2"/>
    <n v="-9997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38"/>
    <n v="0.33512064343163539"/>
    <n v="-1487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38"/>
    <n v="3.9750000000000001"/>
    <n v="-1920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38"/>
    <n v="17.150000000000002"/>
    <n v="-8285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38"/>
    <n v="3.6080041046690612"/>
    <n v="-46967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38"/>
    <n v="13.900000000000002"/>
    <n v="-1722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38"/>
    <n v="15.225"/>
    <n v="-10173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x v="38"/>
    <n v="12"/>
    <n v="-2200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38"/>
    <n v="39.112499999999997"/>
    <n v="-9742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38"/>
    <n v="0.26829268292682928"/>
    <n v="-4089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x v="38"/>
    <n v="29.625"/>
    <n v="-2815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38"/>
    <n v="42.360992301112063"/>
    <n v="-3369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38"/>
    <n v="4.1000000000000005"/>
    <n v="-959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38"/>
    <n v="19.762499999999999"/>
    <n v="-32095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38"/>
    <n v="5.1999999999999998E-2"/>
    <n v="-49974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38"/>
    <n v="25.030188679245285"/>
    <n v="-19867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38"/>
    <n v="0.04"/>
    <n v="-2499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38"/>
    <n v="26.640000000000004"/>
    <n v="-14672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38"/>
    <n v="4.7363636363636363"/>
    <n v="-1047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38"/>
    <n v="4.2435339894712749"/>
    <n v="-104590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38"/>
    <n v="0"/>
    <n v="-7500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x v="38"/>
    <n v="3"/>
    <n v="-97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38"/>
    <n v="57.333333333333336"/>
    <n v="-320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38"/>
    <n v="0.1"/>
    <n v="-999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x v="38"/>
    <n v="0.31"/>
    <n v="-498450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38"/>
    <n v="0.05"/>
    <n v="-999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x v="38"/>
    <n v="9.8461538461538465E-3"/>
    <n v="-1299872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x v="38"/>
    <n v="0.66666666666666674"/>
    <n v="-149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38"/>
    <n v="58.291457286432156"/>
    <n v="-83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38"/>
    <n v="68.153599999999997"/>
    <n v="-3980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38"/>
    <n v="3.2499999999999999E-3"/>
    <n v="-799974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x v="38"/>
    <n v="0"/>
    <n v="-150000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38"/>
    <n v="4.16"/>
    <n v="-23960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38"/>
    <n v="0"/>
    <n v="-10000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6"/>
    <n v="108.60666666666667"/>
    <n v="1291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6"/>
    <n v="0.8"/>
    <n v="-124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6"/>
    <n v="3.75"/>
    <n v="-962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6"/>
    <n v="15.731707317073171"/>
    <n v="-345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6"/>
    <n v="3.3333333333333333E-2"/>
    <n v="-2999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6"/>
    <n v="108"/>
    <n v="40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6"/>
    <n v="22.5"/>
    <n v="-7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6"/>
    <n v="20.849420849420849"/>
    <n v="-615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6"/>
    <n v="127.8"/>
    <n v="139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6"/>
    <n v="3.3333333333333335"/>
    <n v="-14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6"/>
    <n v="0"/>
    <n v="-20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6"/>
    <n v="5.4"/>
    <n v="-4730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x v="6"/>
    <n v="0.96"/>
    <n v="-990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x v="6"/>
    <n v="51.6"/>
    <n v="-242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6"/>
    <n v="1.6363636363636365"/>
    <n v="-270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6"/>
    <n v="0"/>
    <n v="-70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6"/>
    <n v="75.400000000000006"/>
    <n v="-2460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6"/>
    <n v="0"/>
    <n v="-2500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6"/>
    <n v="10.5"/>
    <n v="-44750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6"/>
    <n v="117.52499999999999"/>
    <n v="350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6"/>
    <n v="131.16666666666669"/>
    <n v="561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6"/>
    <n v="104"/>
    <n v="50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6"/>
    <n v="101"/>
    <n v="35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6"/>
    <n v="100.4"/>
    <n v="14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6"/>
    <n v="105.95454545454545"/>
    <n v="131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6"/>
    <n v="335.58333333333337"/>
    <n v="7067.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6"/>
    <n v="112.92857142857142"/>
    <n v="905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6"/>
    <n v="188.50460000000001"/>
    <n v="4425.2299999999996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6"/>
    <n v="101.81818181818181"/>
    <n v="100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6"/>
    <n v="101"/>
    <n v="40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6"/>
    <n v="113.99999999999999"/>
    <n v="700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6"/>
    <n v="133.48133333333334"/>
    <n v="502.22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6"/>
    <n v="101.53333333333335"/>
    <n v="69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6"/>
    <n v="105.1"/>
    <n v="102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6"/>
    <n v="127.15"/>
    <n v="1086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6"/>
    <n v="111.15384615384616"/>
    <n v="1450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6"/>
    <n v="106.76"/>
    <n v="169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6"/>
    <n v="162.66666666666666"/>
    <n v="470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6"/>
    <n v="160.22808571428573"/>
    <n v="21079.8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6"/>
    <n v="116.16666666666666"/>
    <n v="485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6"/>
    <n v="124.2"/>
    <n v="605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6"/>
    <n v="103.01249999999999"/>
    <n v="241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6"/>
    <n v="112.25"/>
    <n v="245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6"/>
    <n v="108.8142857142857"/>
    <n v="617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6"/>
    <n v="114.99999999999999"/>
    <n v="300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6"/>
    <n v="103"/>
    <n v="300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6"/>
    <n v="101.13333333333334"/>
    <n v="34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6"/>
    <n v="109.55999999999999"/>
    <n v="478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6"/>
    <n v="114.8421052631579"/>
    <n v="28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6"/>
    <n v="117.39999999999999"/>
    <n v="4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6"/>
    <n v="171.73333333333335"/>
    <n v="1076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6"/>
    <n v="114.16238095238094"/>
    <n v="594.81999999999971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6"/>
    <n v="119.75"/>
    <n v="237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6"/>
    <n v="109.00000000000001"/>
    <n v="45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6"/>
    <n v="100.88571428571429"/>
    <n v="62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6"/>
    <n v="109.00000000000001"/>
    <n v="225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6"/>
    <n v="107.20930232558139"/>
    <n v="310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6"/>
    <n v="100"/>
    <n v="0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6"/>
    <n v="102.18750000000001"/>
    <n v="70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6"/>
    <n v="116.29333333333334"/>
    <n v="2444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40"/>
    <n v="65"/>
    <n v="-70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x v="40"/>
    <n v="12.327272727272726"/>
    <n v="-48220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x v="40"/>
    <n v="0"/>
    <n v="-400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40"/>
    <n v="4.0266666666666664"/>
    <n v="-3599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40"/>
    <n v="1.02"/>
    <n v="-9898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40"/>
    <n v="11.74"/>
    <n v="-4413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40"/>
    <n v="0"/>
    <n v="-1100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40"/>
    <n v="59.142857142857139"/>
    <n v="-1430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40"/>
    <n v="0.06"/>
    <n v="-29982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x v="40"/>
    <n v="11.450000000000001"/>
    <n v="-885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x v="40"/>
    <n v="0.36666666666666664"/>
    <n v="-29890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40"/>
    <n v="52.16"/>
    <n v="-239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40"/>
    <n v="2E-3"/>
    <n v="-49999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40"/>
    <n v="1.25"/>
    <n v="-197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40"/>
    <n v="54.52"/>
    <n v="-227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40"/>
    <n v="25"/>
    <n v="-750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40"/>
    <n v="0"/>
    <n v="-50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40"/>
    <n v="3.4125000000000001"/>
    <n v="-7727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40"/>
    <n v="0"/>
    <n v="-500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40"/>
    <n v="46.36363636363636"/>
    <n v="-2950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6"/>
    <n v="103.49999999999999"/>
    <n v="1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6"/>
    <n v="119.32315789473684"/>
    <n v="1835.7000000000007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6"/>
    <n v="125.76666666666667"/>
    <n v="77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6"/>
    <n v="119.74347826086958"/>
    <n v="4541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6"/>
    <n v="126.25"/>
    <n v="1050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6"/>
    <n v="100.11666666666667"/>
    <n v="7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6"/>
    <n v="102.13333333333334"/>
    <n v="25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6"/>
    <n v="100.35142857142858"/>
    <n v="123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6"/>
    <n v="100.05"/>
    <n v="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6"/>
    <n v="116.02222222222223"/>
    <n v="721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6"/>
    <n v="102.1"/>
    <n v="252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6"/>
    <n v="100.11000000000001"/>
    <n v="22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6"/>
    <n v="100.84"/>
    <n v="126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6"/>
    <n v="103.42499999999998"/>
    <n v="137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6"/>
    <n v="124.8"/>
    <n v="620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6"/>
    <n v="109.51612903225806"/>
    <n v="295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6"/>
    <n v="102.03333333333333"/>
    <n v="610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6"/>
    <n v="102.35000000000001"/>
    <n v="47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6"/>
    <n v="104.16666666666667"/>
    <n v="50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6"/>
    <n v="125"/>
    <n v="30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6"/>
    <n v="102.34285714285714"/>
    <n v="164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6"/>
    <n v="107.86500000000001"/>
    <n v="1573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6"/>
    <n v="109.88461538461539"/>
    <n v="257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6"/>
    <n v="161"/>
    <n v="610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6"/>
    <n v="131.20000000000002"/>
    <n v="312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6"/>
    <n v="118.8"/>
    <n v="940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6"/>
    <n v="100.39275000000001"/>
    <n v="15.710000000000036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6"/>
    <n v="103.20666666666666"/>
    <n v="481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6"/>
    <n v="100.6"/>
    <n v="120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6"/>
    <n v="100.78754285714287"/>
    <n v="275.63999999999942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6"/>
    <n v="112.32142857142857"/>
    <n v="345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6"/>
    <n v="105.91914022517912"/>
    <n v="346.97999999999956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6"/>
    <n v="100.56666666666668"/>
    <n v="17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6"/>
    <n v="115.30588235294117"/>
    <n v="130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6"/>
    <n v="127.30419999999999"/>
    <n v="2730.42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6"/>
    <n v="102.83750000000001"/>
    <n v="22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6"/>
    <n v="102.9375"/>
    <n v="4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6"/>
    <n v="104.3047619047619"/>
    <n v="904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6"/>
    <n v="111.22000000000001"/>
    <n v="1122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6"/>
    <n v="105.86"/>
    <n v="146.5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6"/>
    <n v="100.79166666666666"/>
    <n v="95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6"/>
    <n v="104.92727272727274"/>
    <n v="271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6"/>
    <n v="101.55199999999999"/>
    <n v="38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6"/>
    <n v="110.73333333333333"/>
    <n v="161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6"/>
    <n v="127.82222222222221"/>
    <n v="626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6"/>
    <n v="101.82500000000002"/>
    <n v="365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6"/>
    <n v="101.25769230769231"/>
    <n v="163.5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6"/>
    <n v="175"/>
    <n v="225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6"/>
    <n v="128.06"/>
    <n v="2806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6"/>
    <n v="106.29949999999999"/>
    <n v="125.98999999999978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6"/>
    <n v="105.21428571428571"/>
    <n v="365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6"/>
    <n v="106.16782608695652"/>
    <n v="1418.5999999999985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6"/>
    <n v="109.24000000000001"/>
    <n v="462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6"/>
    <n v="100.45454545454547"/>
    <n v="15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6"/>
    <n v="103.04098360655738"/>
    <n v="37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6"/>
    <n v="112.1664"/>
    <n v="304.15999999999985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6"/>
    <n v="103"/>
    <n v="7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x v="6"/>
    <n v="164"/>
    <n v="1728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6"/>
    <n v="131.28333333333333"/>
    <n v="1877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6"/>
    <n v="102.1"/>
    <n v="315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6"/>
    <n v="128"/>
    <n v="560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6"/>
    <n v="101.49999999999999"/>
    <n v="120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6"/>
    <n v="101.66666666666666"/>
    <n v="30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6"/>
    <n v="130"/>
    <n v="450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6"/>
    <n v="154.43"/>
    <n v="5443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6"/>
    <n v="107.4"/>
    <n v="296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6"/>
    <n v="101.32258064516128"/>
    <n v="205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6"/>
    <n v="100.27777777777777"/>
    <n v="5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x v="6"/>
    <n v="116.84444444444443"/>
    <n v="7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6"/>
    <n v="108.60000000000001"/>
    <n v="430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6"/>
    <n v="103.4"/>
    <n v="85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6"/>
    <n v="114.27586206896552"/>
    <n v="828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6"/>
    <n v="103"/>
    <n v="60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6"/>
    <n v="121.6"/>
    <n v="1080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6"/>
    <n v="102.6467741935484"/>
    <n v="820.5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6"/>
    <n v="104.75000000000001"/>
    <n v="3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6"/>
    <n v="101.6"/>
    <n v="48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6"/>
    <n v="112.10242048409683"/>
    <n v="605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6"/>
    <n v="101.76666666666667"/>
    <n v="265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x v="6"/>
    <n v="100"/>
    <n v="0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6"/>
    <n v="100.26489999999998"/>
    <n v="26.489999999999782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6"/>
    <n v="133.04200000000003"/>
    <n v="165.21000000000004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6"/>
    <n v="121.2"/>
    <n v="42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6"/>
    <n v="113.99999999999999"/>
    <n v="70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6"/>
    <n v="286.13861386138615"/>
    <n v="188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x v="6"/>
    <n v="170.44444444444446"/>
    <n v="3170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6"/>
    <n v="118.33333333333333"/>
    <n v="110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6"/>
    <n v="102.85857142857142"/>
    <n v="20.009999999999991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6"/>
    <n v="144.06666666666666"/>
    <n v="661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6"/>
    <n v="100.07272727272726"/>
    <n v="4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6"/>
    <n v="101.73"/>
    <n v="173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6"/>
    <n v="116.19999999999999"/>
    <n v="48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6"/>
    <n v="136.16666666666666"/>
    <n v="1085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6"/>
    <n v="133.46666666666667"/>
    <n v="1004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x v="6"/>
    <n v="103.39285714285715"/>
    <n v="285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6"/>
    <n v="115.88888888888889"/>
    <n v="28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6"/>
    <n v="104.51666666666665"/>
    <n v="677.5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6"/>
    <n v="102.02500000000001"/>
    <n v="81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6"/>
    <n v="175.33333333333334"/>
    <n v="1130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6"/>
    <n v="106.67999999999999"/>
    <n v="66.799999999999955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6"/>
    <n v="122.28571428571429"/>
    <n v="780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6"/>
    <n v="159.42857142857144"/>
    <n v="20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6"/>
    <n v="100.07692307692308"/>
    <n v="5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6"/>
    <n v="109.84"/>
    <n v="24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6"/>
    <n v="100.03999999999999"/>
    <n v="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6"/>
    <n v="116.05000000000001"/>
    <n v="321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6"/>
    <n v="210.75"/>
    <n v="886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6"/>
    <n v="110.00000000000001"/>
    <n v="400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6"/>
    <n v="100.08673425918037"/>
    <n v="10.18000000000029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6"/>
    <n v="106.19047619047619"/>
    <n v="65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x v="6"/>
    <n v="125.6"/>
    <n v="512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6"/>
    <n v="108"/>
    <n v="40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6"/>
    <n v="101"/>
    <n v="2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6"/>
    <n v="107.4"/>
    <n v="3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6"/>
    <n v="101.51515151515152"/>
    <n v="50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6"/>
    <n v="125.89999999999999"/>
    <n v="25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x v="6"/>
    <n v="101.66666666666666"/>
    <n v="2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6"/>
    <n v="112.5"/>
    <n v="5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6"/>
    <n v="101.375"/>
    <n v="110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6"/>
    <n v="101.25"/>
    <n v="10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6"/>
    <n v="146.38888888888889"/>
    <n v="835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6"/>
    <n v="116.8"/>
    <n v="168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6"/>
    <n v="106.26666666666667"/>
    <n v="94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6"/>
    <n v="104.52"/>
    <n v="22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6"/>
    <n v="100"/>
    <n v="0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6"/>
    <n v="104.57142857142858"/>
    <n v="160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6"/>
    <n v="138.62051149573753"/>
    <n v="149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6"/>
    <n v="100.32000000000001"/>
    <n v="16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6"/>
    <n v="100"/>
    <n v="0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6"/>
    <n v="110.2"/>
    <n v="255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6"/>
    <n v="102.18"/>
    <n v="327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6"/>
    <n v="104.35000000000001"/>
    <n v="348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6"/>
    <n v="138.16666666666666"/>
    <n v="114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6"/>
    <n v="100"/>
    <n v="0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6"/>
    <n v="101.66666666666666"/>
    <n v="100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6"/>
    <n v="171.42857142857142"/>
    <n v="500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6"/>
    <n v="101.44444444444444"/>
    <n v="6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6"/>
    <n v="130"/>
    <n v="1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6"/>
    <n v="110.00000000000001"/>
    <n v="150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6"/>
    <n v="119.44999999999999"/>
    <n v="38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6"/>
    <n v="100.2909090909091"/>
    <n v="16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6"/>
    <n v="153.4"/>
    <n v="534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x v="6"/>
    <n v="104.42857142857143"/>
    <n v="155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6"/>
    <n v="101.1"/>
    <n v="55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6"/>
    <n v="107.52"/>
    <n v="376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6"/>
    <n v="315"/>
    <n v="1075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6"/>
    <n v="101.93333333333334"/>
    <n v="58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6"/>
    <n v="126.28571428571429"/>
    <n v="460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6"/>
    <n v="101.4"/>
    <n v="21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6"/>
    <n v="101"/>
    <n v="20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6"/>
    <n v="102.99000000000001"/>
    <n v="299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6"/>
    <n v="106.25"/>
    <n v="250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x v="6"/>
    <n v="101.37777777777779"/>
    <n v="124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6"/>
    <n v="113.46000000000001"/>
    <n v="67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6"/>
    <n v="218.00000000000003"/>
    <n v="590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6"/>
    <n v="101.41935483870968"/>
    <n v="110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6"/>
    <n v="105.93333333333332"/>
    <n v="178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6"/>
    <n v="104"/>
    <n v="100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6"/>
    <n v="221"/>
    <n v="605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6"/>
    <n v="118.66666666666667"/>
    <n v="140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6"/>
    <n v="104.60000000000001"/>
    <n v="46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x v="6"/>
    <n v="103.89999999999999"/>
    <n v="195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6"/>
    <n v="117.73333333333333"/>
    <n v="266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6"/>
    <n v="138.5"/>
    <n v="77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6"/>
    <n v="103.49999999999999"/>
    <n v="35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6"/>
    <n v="100.25"/>
    <n v="5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x v="6"/>
    <n v="106.57142857142856"/>
    <n v="230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6"/>
    <n v="100"/>
    <n v="0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6"/>
    <n v="100.01249999999999"/>
    <n v="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6"/>
    <n v="101.05"/>
    <n v="84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6"/>
    <n v="107.63636363636364"/>
    <n v="42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6"/>
    <n v="103.64999999999999"/>
    <n v="73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6"/>
    <n v="104.43333333333334"/>
    <n v="133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6"/>
    <n v="102.25"/>
    <n v="90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6"/>
    <n v="100.74285714285713"/>
    <n v="2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6"/>
    <n v="111.71428571428572"/>
    <n v="205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6"/>
    <n v="100.01100000000001"/>
    <n v="0.6599999999998544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6"/>
    <n v="100"/>
    <n v="0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6"/>
    <n v="105"/>
    <n v="100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6"/>
    <n v="116.86666666666667"/>
    <n v="506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6"/>
    <n v="103.8"/>
    <n v="57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6"/>
    <n v="114.5"/>
    <n v="1450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6"/>
    <n v="102.4"/>
    <n v="36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6"/>
    <n v="223"/>
    <n v="615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6"/>
    <n v="100"/>
    <n v="0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6"/>
    <n v="105.80000000000001"/>
    <n v="8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6"/>
    <n v="142.36363636363635"/>
    <n v="233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6"/>
    <n v="184"/>
    <n v="420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6"/>
    <n v="104.33333333333333"/>
    <n v="65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6"/>
    <n v="112.00000000000001"/>
    <n v="30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6"/>
    <n v="111.07499999999999"/>
    <n v="443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6"/>
    <n v="103.75000000000001"/>
    <n v="45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6"/>
    <n v="100.41"/>
    <n v="41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6"/>
    <n v="101.86206896551724"/>
    <n v="54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6"/>
    <n v="109.76666666666665"/>
    <n v="1465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6"/>
    <n v="100"/>
    <n v="0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6"/>
    <n v="122"/>
    <n v="110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6"/>
    <n v="137.57142857142856"/>
    <n v="131.5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6"/>
    <n v="100.31000000000002"/>
    <n v="31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6"/>
    <n v="107.1"/>
    <n v="142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6"/>
    <n v="211"/>
    <n v="555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6"/>
    <n v="123.6"/>
    <n v="118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6"/>
    <n v="108.5"/>
    <n v="25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6"/>
    <n v="103.56666666666668"/>
    <n v="535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6"/>
    <n v="100"/>
    <n v="0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6"/>
    <n v="130"/>
    <n v="150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6"/>
    <n v="103.49999999999999"/>
    <n v="105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6"/>
    <n v="100"/>
    <n v="0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6"/>
    <n v="119.6"/>
    <n v="784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6"/>
    <n v="100.00058823529412"/>
    <n v="9.9999999999909051E-3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6"/>
    <n v="100.875"/>
    <n v="3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x v="6"/>
    <n v="106.54545454545455"/>
    <n v="180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6"/>
    <n v="138"/>
    <n v="266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6"/>
    <n v="101.15"/>
    <n v="115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6"/>
    <n v="109.1"/>
    <n v="273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6"/>
    <n v="140"/>
    <n v="100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6"/>
    <n v="103.58333333333334"/>
    <n v="21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6"/>
    <n v="102.97033333333331"/>
    <n v="891.09999999999854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6"/>
    <n v="108.13333333333333"/>
    <n v="305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6"/>
    <n v="100"/>
    <n v="0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6"/>
    <n v="102.75000000000001"/>
    <n v="55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6"/>
    <n v="130"/>
    <n v="4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6"/>
    <n v="108.54949999999999"/>
    <n v="170.98999999999978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6"/>
    <n v="100"/>
    <n v="0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6"/>
    <n v="109.65"/>
    <n v="193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6"/>
    <n v="100.26315789473684"/>
    <n v="2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6"/>
    <n v="105.55000000000001"/>
    <n v="555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6"/>
    <n v="112.00000000000001"/>
    <n v="120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6"/>
    <n v="105.89999999999999"/>
    <n v="295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6"/>
    <n v="101"/>
    <n v="30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6"/>
    <n v="104.2"/>
    <n v="105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6"/>
    <n v="134.67833333333334"/>
    <n v="416.140000000000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6"/>
    <n v="105.2184"/>
    <n v="260.92000000000007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6"/>
    <n v="102.60000000000001"/>
    <n v="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6"/>
    <n v="100"/>
    <n v="0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6"/>
    <n v="185.5"/>
    <n v="855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x v="6"/>
    <n v="289"/>
    <n v="567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6"/>
    <n v="100"/>
    <n v="0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6"/>
    <n v="108.2"/>
    <n v="82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6"/>
    <n v="107.80000000000001"/>
    <n v="78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6"/>
    <n v="109.76190476190477"/>
    <n v="205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6"/>
    <n v="170.625"/>
    <n v="56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6"/>
    <n v="152"/>
    <n v="260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6"/>
    <n v="101.23076923076924"/>
    <n v="8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6"/>
    <n v="153.19999999999999"/>
    <n v="532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6"/>
    <n v="128.33333333333334"/>
    <n v="8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6"/>
    <n v="100.71428571428571"/>
    <n v="5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6"/>
    <n v="100.64999999999999"/>
    <n v="65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6"/>
    <n v="191.3"/>
    <n v="273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6"/>
    <n v="140.19999999999999"/>
    <n v="80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6"/>
    <n v="124.33537832310839"/>
    <n v="2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6"/>
    <n v="126.2"/>
    <n v="131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6"/>
    <n v="190"/>
    <n v="4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6"/>
    <n v="139"/>
    <n v="195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6"/>
    <n v="202"/>
    <n v="255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x v="6"/>
    <n v="103.38000000000001"/>
    <n v="33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6"/>
    <n v="102.3236"/>
    <n v="116.18000000000029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6"/>
    <n v="103"/>
    <n v="60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6"/>
    <n v="127.14285714285714"/>
    <n v="950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6"/>
    <n v="101"/>
    <n v="30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6"/>
    <n v="121.78"/>
    <n v="2178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6"/>
    <n v="113.39285714285714"/>
    <n v="375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6"/>
    <n v="150"/>
    <n v="125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6"/>
    <n v="214.6"/>
    <n v="57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6"/>
    <n v="102.05"/>
    <n v="41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6"/>
    <n v="100"/>
    <n v="0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6"/>
    <n v="101"/>
    <n v="20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6"/>
    <n v="113.33333333333333"/>
    <n v="4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6"/>
    <n v="104"/>
    <n v="1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6"/>
    <n v="115.33333333333333"/>
    <n v="276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6"/>
    <n v="112.85000000000001"/>
    <n v="257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6"/>
    <n v="127.86666666666666"/>
    <n v="418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6"/>
    <n v="142.66666666666669"/>
    <n v="640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x v="6"/>
    <n v="118.8"/>
    <n v="1880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6"/>
    <n v="138.33333333333334"/>
    <n v="1150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6"/>
    <n v="159.9402985074627"/>
    <n v="2008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6"/>
    <n v="114.24000000000001"/>
    <n v="356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6"/>
    <n v="100.60606060606061"/>
    <n v="10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6"/>
    <n v="155.20000000000002"/>
    <n v="1656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6"/>
    <n v="127.75000000000001"/>
    <n v="555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6"/>
    <n v="121.2"/>
    <n v="636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6"/>
    <n v="112.7"/>
    <n v="63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6"/>
    <n v="127.49999999999999"/>
    <n v="275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6"/>
    <n v="158.20000000000002"/>
    <n v="291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6"/>
    <n v="105.26894736842105"/>
    <n v="200.2199999999998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6"/>
    <n v="100"/>
    <n v="0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6"/>
    <n v="100"/>
    <n v="0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x v="6"/>
    <n v="106.86"/>
    <n v="343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6"/>
    <n v="124.4"/>
    <n v="732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6"/>
    <n v="108.70406189555126"/>
    <n v="135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x v="6"/>
    <n v="102.42424242424242"/>
    <n v="40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6"/>
    <n v="105.5"/>
    <n v="110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6"/>
    <n v="106.3"/>
    <n v="63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6"/>
    <n v="100.66666666666666"/>
    <n v="10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6"/>
    <n v="105.4"/>
    <n v="21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6"/>
    <n v="107.55999999999999"/>
    <n v="189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6"/>
    <n v="100"/>
    <n v="0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6"/>
    <n v="103.76"/>
    <n v="94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6"/>
    <n v="101.49999999999999"/>
    <n v="4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6"/>
    <n v="104.4"/>
    <n v="440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6"/>
    <n v="180"/>
    <n v="80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6"/>
    <n v="106.33333333333333"/>
    <n v="190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6"/>
    <n v="100.55555555555556"/>
    <n v="5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6"/>
    <n v="101.2"/>
    <n v="18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6"/>
    <n v="100"/>
    <n v="0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6"/>
    <n v="118.39285714285714"/>
    <n v="515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6"/>
    <n v="110.00000000000001"/>
    <n v="50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6"/>
    <n v="102.66666666666666"/>
    <n v="80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6"/>
    <n v="100"/>
    <n v="0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6"/>
    <n v="100"/>
    <n v="0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6"/>
    <n v="110.04599999999999"/>
    <n v="150.69000000000005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6"/>
    <n v="101.35000000000001"/>
    <n v="27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6"/>
    <n v="100.75"/>
    <n v="1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6"/>
    <n v="169.42857142857144"/>
    <n v="24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6"/>
    <n v="100"/>
    <n v="0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6"/>
    <n v="113.65"/>
    <n v="546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6"/>
    <n v="101.56"/>
    <n v="15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6"/>
    <n v="106"/>
    <n v="30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6"/>
    <n v="102"/>
    <n v="66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6"/>
    <n v="116.91666666666667"/>
    <n v="1015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6"/>
    <n v="101.15151515151514"/>
    <n v="19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6"/>
    <n v="132"/>
    <n v="160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6"/>
    <n v="100"/>
    <n v="0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6"/>
    <n v="128"/>
    <n v="280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6"/>
    <n v="118.95833333333334"/>
    <n v="182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6"/>
    <n v="126.2"/>
    <n v="131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6"/>
    <n v="156.20000000000002"/>
    <n v="2810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6"/>
    <n v="103.15"/>
    <n v="6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6"/>
    <n v="153.33333333333334"/>
    <n v="80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x v="6"/>
    <n v="180.44444444444446"/>
    <n v="543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6"/>
    <n v="128.44999999999999"/>
    <n v="569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6"/>
    <n v="119.66666666666667"/>
    <n v="118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6"/>
    <n v="123"/>
    <n v="69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6"/>
    <n v="105"/>
    <n v="60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6"/>
    <n v="102.23636363636363"/>
    <n v="123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x v="6"/>
    <n v="104.66666666666666"/>
    <n v="70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6"/>
    <n v="100"/>
    <n v="0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6"/>
    <n v="100.4"/>
    <n v="1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6"/>
    <n v="102.27272727272727"/>
    <n v="25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6"/>
    <n v="114.40928571428573"/>
    <n v="5043.25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6"/>
    <n v="101.9047619047619"/>
    <n v="40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6"/>
    <n v="102"/>
    <n v="20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6"/>
    <n v="104.80000000000001"/>
    <n v="120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6"/>
    <n v="101.83333333333333"/>
    <n v="27.5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6"/>
    <n v="100"/>
    <n v="0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6"/>
    <n v="106.27272727272728"/>
    <n v="345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6"/>
    <n v="113.42219999999999"/>
    <n v="671.1099999999996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x v="6"/>
    <n v="100"/>
    <n v="0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6"/>
    <n v="100.45454545454547"/>
    <n v="10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6"/>
    <n v="100.03599999999999"/>
    <n v="36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6"/>
    <n v="144"/>
    <n v="154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x v="6"/>
    <n v="103.49999999999999"/>
    <n v="3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x v="6"/>
    <n v="108.43750000000001"/>
    <n v="270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6"/>
    <n v="102.4"/>
    <n v="60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6"/>
    <n v="148.88888888888889"/>
    <n v="154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6"/>
    <n v="105.49000000000002"/>
    <n v="27.450000000000045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6"/>
    <n v="100.49999999999999"/>
    <n v="5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6"/>
    <n v="130.55555555555557"/>
    <n v="275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6"/>
    <n v="104.75000000000001"/>
    <n v="95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6"/>
    <n v="108.80000000000001"/>
    <n v="88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6"/>
    <n v="111.00000000000001"/>
    <n v="110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6"/>
    <n v="100.47999999999999"/>
    <n v="2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6"/>
    <n v="114.35"/>
    <n v="28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6"/>
    <n v="122.06666666666666"/>
    <n v="331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6"/>
    <n v="100"/>
    <n v="0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6"/>
    <n v="102.8"/>
    <n v="8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6"/>
    <n v="106.12068965517241"/>
    <n v="355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6"/>
    <n v="101.33000000000001"/>
    <n v="133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6"/>
    <n v="100"/>
    <n v="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6"/>
    <n v="130"/>
    <n v="180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6"/>
    <n v="100.01333333333334"/>
    <n v="0.2000000000000454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6"/>
    <n v="100"/>
    <n v="0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6"/>
    <n v="113.88888888888889"/>
    <n v="125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6"/>
    <n v="100"/>
    <n v="0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6"/>
    <n v="287"/>
    <n v="1870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6"/>
    <n v="108.5"/>
    <n v="25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6"/>
    <n v="115.5"/>
    <n v="46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6"/>
    <n v="119.11764705882352"/>
    <n v="650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6"/>
    <n v="109.42666666666668"/>
    <n v="707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6"/>
    <n v="126.6"/>
    <n v="133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6"/>
    <n v="100.49999999999999"/>
    <n v="1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6"/>
    <n v="127.49999999999999"/>
    <n v="1100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6"/>
    <n v="100.05999999999999"/>
    <n v="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6"/>
    <n v="175"/>
    <n v="525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6"/>
    <n v="127.25"/>
    <n v="545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6"/>
    <n v="110.63333333333334"/>
    <n v="3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6"/>
    <n v="125.93749999999999"/>
    <n v="415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6"/>
    <n v="118.5"/>
    <n v="481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x v="6"/>
    <n v="107.72727272727273"/>
    <n v="85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6"/>
    <n v="102.60000000000001"/>
    <n v="65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6"/>
    <n v="110.1"/>
    <n v="101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6"/>
    <n v="202"/>
    <n v="510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6"/>
    <n v="130"/>
    <n v="3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6"/>
    <n v="104.35000000000001"/>
    <n v="87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6"/>
    <n v="100.05"/>
    <n v="2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6"/>
    <n v="170.66666666666669"/>
    <n v="1060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6"/>
    <n v="112.83333333333334"/>
    <n v="38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6"/>
    <n v="184"/>
    <n v="210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6"/>
    <n v="130.26666666666665"/>
    <n v="908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6"/>
    <n v="105.45454545454544"/>
    <n v="30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6"/>
    <n v="100"/>
    <n v="0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6"/>
    <n v="153.31632653061226"/>
    <n v="1045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6"/>
    <n v="162.30000000000001"/>
    <n v="623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6"/>
    <n v="136"/>
    <n v="900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x v="6"/>
    <n v="144.4"/>
    <n v="2220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6"/>
    <n v="100"/>
    <n v="0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6"/>
    <n v="100.8"/>
    <n v="20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6"/>
    <n v="106.80000000000001"/>
    <n v="170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6"/>
    <n v="124.8"/>
    <n v="620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6"/>
    <n v="118.91891891891892"/>
    <n v="140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6"/>
    <n v="101"/>
    <n v="20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6"/>
    <n v="112.99999999999999"/>
    <n v="130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6"/>
    <n v="105.19047619047619"/>
    <n v="545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6"/>
    <n v="109.73333333333332"/>
    <n v="29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6"/>
    <n v="100.099"/>
    <n v="0.9900000000000090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6"/>
    <n v="120"/>
    <n v="500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6"/>
    <n v="104.93333333333332"/>
    <n v="148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6"/>
    <n v="102.66666666666666"/>
    <n v="80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6"/>
    <n v="101.82500000000002"/>
    <n v="73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6"/>
    <n v="100"/>
    <n v="0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40"/>
    <n v="0"/>
    <n v="-10000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40"/>
    <n v="1.9999999999999998E-4"/>
    <n v="-999998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40"/>
    <n v="3.3333333333333333E-2"/>
    <n v="-2999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40"/>
    <n v="51.023391812865491"/>
    <n v="-8375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40"/>
    <n v="20"/>
    <n v="-4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40"/>
    <n v="35.24"/>
    <n v="-3238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x v="40"/>
    <n v="4.246666666666667"/>
    <n v="-71815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40"/>
    <n v="36.457142857142856"/>
    <n v="-2224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40"/>
    <n v="0"/>
    <n v="-15000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40"/>
    <n v="30.866666666666664"/>
    <n v="-207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x v="40"/>
    <n v="6.5454545454545459"/>
    <n v="-3084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40"/>
    <n v="4.0000000000000001E-3"/>
    <n v="-24999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40"/>
    <n v="5.5"/>
    <n v="-945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40"/>
    <n v="0"/>
    <n v="-300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x v="40"/>
    <n v="2.1428571428571428"/>
    <n v="-68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40"/>
    <n v="0"/>
    <n v="-2500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40"/>
    <n v="16.420000000000002"/>
    <n v="-4179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x v="40"/>
    <n v="0.1"/>
    <n v="-999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40"/>
    <n v="4.8099999999999996"/>
    <n v="-9519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40"/>
    <n v="6"/>
    <n v="-470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6"/>
    <n v="100.38249999999999"/>
    <n v="15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x v="6"/>
    <n v="104"/>
    <n v="30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6"/>
    <n v="100"/>
    <n v="0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6"/>
    <n v="104"/>
    <n v="20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x v="6"/>
    <n v="250.66666666666669"/>
    <n v="452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6"/>
    <n v="100.49999999999999"/>
    <n v="10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6"/>
    <n v="174.4"/>
    <n v="1116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6"/>
    <n v="116.26"/>
    <n v="813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x v="6"/>
    <n v="105.82000000000001"/>
    <n v="291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x v="6"/>
    <n v="110.75"/>
    <n v="21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6"/>
    <n v="100.66666666666666"/>
    <n v="10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6"/>
    <n v="102.03333333333333"/>
    <n v="61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6"/>
    <n v="100"/>
    <n v="0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6"/>
    <n v="111.00000000000001"/>
    <n v="330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x v="6"/>
    <n v="101.42500000000001"/>
    <n v="114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6"/>
    <n v="104"/>
    <n v="9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6"/>
    <n v="109.375"/>
    <n v="7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x v="6"/>
    <n v="115.16129032258064"/>
    <n v="94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6"/>
    <n v="100"/>
    <n v="0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6"/>
    <n v="103.17033333333335"/>
    <n v="95.110000000000127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6"/>
    <n v="103.49999999999999"/>
    <n v="3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6"/>
    <n v="138.19999999999999"/>
    <n v="382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6"/>
    <n v="109.54545454545455"/>
    <n v="21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6"/>
    <n v="100.85714285714286"/>
    <n v="30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6"/>
    <n v="101.53333333333335"/>
    <n v="46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6"/>
    <n v="113.625"/>
    <n v="545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x v="6"/>
    <n v="100"/>
    <n v="0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6"/>
    <n v="140"/>
    <n v="20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6"/>
    <n v="128.75"/>
    <n v="230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6"/>
    <n v="102.90416666666667"/>
    <n v="348.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6"/>
    <n v="102.49999999999999"/>
    <n v="50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6"/>
    <n v="110.1"/>
    <n v="202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6"/>
    <n v="112.76666666666667"/>
    <n v="383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6"/>
    <n v="111.9"/>
    <n v="119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6"/>
    <n v="139.19999999999999"/>
    <n v="1176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6"/>
    <n v="110.85714285714286"/>
    <n v="380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6"/>
    <n v="139.06666666666666"/>
    <n v="29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6"/>
    <n v="105.69999999999999"/>
    <n v="285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6"/>
    <n v="101.42857142857142"/>
    <n v="5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6"/>
    <n v="100.245"/>
    <n v="12.25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6"/>
    <n v="109.16666666666666"/>
    <n v="275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6"/>
    <n v="118.33333333333333"/>
    <n v="550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6"/>
    <n v="120"/>
    <n v="300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6"/>
    <n v="127.96000000000001"/>
    <n v="11184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6"/>
    <n v="126"/>
    <n v="260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6"/>
    <n v="129.12912912912913"/>
    <n v="97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6"/>
    <n v="107.42857142857143"/>
    <n v="260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6"/>
    <n v="100.125"/>
    <n v="5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6"/>
    <n v="155"/>
    <n v="1100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6"/>
    <n v="108"/>
    <n v="160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6"/>
    <n v="110.52"/>
    <n v="526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6"/>
    <n v="100.8"/>
    <n v="20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6"/>
    <n v="121.2"/>
    <n v="106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6"/>
    <n v="100.33333333333334"/>
    <n v="5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6"/>
    <n v="109.16666666666666"/>
    <n v="275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6"/>
    <n v="123.42857142857142"/>
    <n v="246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6"/>
    <n v="136.33666666666667"/>
    <n v="109.00999999999999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6"/>
    <n v="103.46657233816768"/>
    <n v="98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6"/>
    <n v="121.33333333333334"/>
    <n v="32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6"/>
    <n v="186"/>
    <n v="860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6"/>
    <n v="300"/>
    <n v="1400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6"/>
    <n v="108.25"/>
    <n v="82.5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6"/>
    <n v="141.15384615384616"/>
    <n v="535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6"/>
    <n v="113.99999999999999"/>
    <n v="70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6"/>
    <n v="153.73333333333335"/>
    <n v="4030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6"/>
    <n v="101.49999999999999"/>
    <n v="30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6"/>
    <n v="102.35000000000001"/>
    <n v="235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6"/>
    <n v="102.57142857142858"/>
    <n v="90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6"/>
    <n v="155.75"/>
    <n v="446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6"/>
    <n v="100.75"/>
    <n v="3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6"/>
    <n v="239.4"/>
    <n v="697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6"/>
    <n v="210"/>
    <n v="220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6"/>
    <n v="104.51515151515152"/>
    <n v="149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6"/>
    <n v="100.8"/>
    <n v="40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x v="6"/>
    <n v="111.20000000000002"/>
    <n v="16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6"/>
    <n v="102.04444444444445"/>
    <n v="92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6"/>
    <n v="102.54767441860466"/>
    <n v="109.55000000000018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6"/>
    <n v="127"/>
    <n v="81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6"/>
    <n v="338.70588235294122"/>
    <n v="202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6"/>
    <n v="100.75"/>
    <n v="15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6"/>
    <n v="9.31"/>
    <n v="-18138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6"/>
    <n v="7.24"/>
    <n v="-4638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6"/>
    <n v="10"/>
    <n v="-9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6"/>
    <n v="11.272727272727273"/>
    <n v="-4880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x v="6"/>
    <n v="15.411764705882353"/>
    <n v="-719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6"/>
    <n v="0"/>
    <n v="-150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6"/>
    <n v="28.466666666666669"/>
    <n v="-1073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6"/>
    <n v="13.333333333333334"/>
    <n v="-13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6"/>
    <n v="0.66666666666666674"/>
    <n v="-149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6"/>
    <n v="21.428571428571427"/>
    <n v="-550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6"/>
    <n v="18"/>
    <n v="-1230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6"/>
    <n v="20.125"/>
    <n v="-319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6"/>
    <n v="17.899999999999999"/>
    <n v="-1642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6"/>
    <n v="0"/>
    <n v="-2000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6"/>
    <n v="2"/>
    <n v="-4900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6"/>
    <n v="0"/>
    <n v="-220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6"/>
    <n v="0"/>
    <n v="-120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6"/>
    <n v="10"/>
    <n v="-9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6"/>
    <n v="2.3764705882352941"/>
    <n v="-8298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6"/>
    <n v="1"/>
    <n v="-247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40"/>
    <n v="103.52"/>
    <n v="176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40"/>
    <n v="105"/>
    <n v="2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40"/>
    <n v="100.44999999999999"/>
    <n v="27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40"/>
    <n v="132.6"/>
    <n v="326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40"/>
    <n v="112.99999999999999"/>
    <n v="65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40"/>
    <n v="103.34"/>
    <n v="167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40"/>
    <n v="120"/>
    <n v="500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40"/>
    <n v="129.63636363636363"/>
    <n v="163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40"/>
    <n v="101.11111111111111"/>
    <n v="50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40"/>
    <n v="108.51428571428572"/>
    <n v="298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40"/>
    <n v="102.33333333333334"/>
    <n v="35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40"/>
    <n v="110.24425000000002"/>
    <n v="409.77000000000044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40"/>
    <n v="101.0154"/>
    <n v="50.770000000000437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40"/>
    <n v="100"/>
    <n v="0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40"/>
    <n v="106.24"/>
    <n v="78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40"/>
    <n v="100"/>
    <n v="0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40"/>
    <n v="100"/>
    <n v="0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40"/>
    <n v="113.45714285714286"/>
    <n v="94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40"/>
    <n v="102.65010000000001"/>
    <n v="265.01000000000022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40"/>
    <n v="116.75"/>
    <n v="335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40"/>
    <n v="107.65274999999998"/>
    <n v="306.10999999999967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40"/>
    <n v="100"/>
    <n v="0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40"/>
    <n v="100"/>
    <n v="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40"/>
    <n v="146"/>
    <n v="460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40"/>
    <n v="110.2"/>
    <n v="510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40"/>
    <n v="108.2"/>
    <n v="410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x v="40"/>
    <n v="100"/>
    <n v="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40"/>
    <n v="100.25"/>
    <n v="5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40"/>
    <n v="106.71250000000001"/>
    <n v="537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40"/>
    <n v="143.19999999999999"/>
    <n v="86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40"/>
    <n v="105.04166666666667"/>
    <n v="12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40"/>
    <n v="103.98"/>
    <n v="597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40"/>
    <n v="120"/>
    <n v="5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40"/>
    <n v="109.66666666666667"/>
    <n v="435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40"/>
    <n v="101.75"/>
    <n v="35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40"/>
    <n v="128.91666666666666"/>
    <n v="347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x v="40"/>
    <n v="114.99999999999999"/>
    <n v="150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40"/>
    <n v="150.75"/>
    <n v="101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40"/>
    <n v="110.96666666666665"/>
    <n v="658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40"/>
    <n v="100.28571428571429"/>
    <n v="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40"/>
    <n v="0.66666666666666674"/>
    <n v="-74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40"/>
    <n v="3.267605633802817"/>
    <n v="-3434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40"/>
    <n v="0"/>
    <n v="-1500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40"/>
    <n v="0"/>
    <n v="-150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40"/>
    <n v="0.27999999999999997"/>
    <n v="-1246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40"/>
    <n v="59.657142857142851"/>
    <n v="-282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40"/>
    <n v="1"/>
    <n v="-49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40"/>
    <n v="1.6666666666666667"/>
    <n v="-590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40"/>
    <n v="4.4444444444444444E-3"/>
    <n v="-22499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40"/>
    <n v="89.666666666666657"/>
    <n v="-620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40"/>
    <n v="1.4642857142857144"/>
    <n v="-6897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40"/>
    <n v="4.0199999999999996"/>
    <n v="-9598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40"/>
    <n v="4.004545454545454"/>
    <n v="-21119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40"/>
    <n v="8.52"/>
    <n v="-4574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40"/>
    <n v="0"/>
    <n v="-300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40"/>
    <n v="19.650000000000002"/>
    <n v="-9642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40"/>
    <n v="0"/>
    <n v="-800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40"/>
    <n v="2E-3"/>
    <n v="-149997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x v="40"/>
    <n v="6.6666666666666666E-2"/>
    <n v="-749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40"/>
    <n v="30.333333333333336"/>
    <n v="-1045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6"/>
    <n v="100"/>
    <n v="0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6"/>
    <n v="101.25"/>
    <n v="25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6"/>
    <n v="121.73333333333333"/>
    <n v="3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6"/>
    <n v="330"/>
    <n v="57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x v="6"/>
    <n v="109.55"/>
    <n v="191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6"/>
    <n v="100.95190476190474"/>
    <n v="19.98999999999978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6"/>
    <n v="140.13333333333333"/>
    <n v="60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6"/>
    <n v="100.001"/>
    <n v="9.9999999999909051E-3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6"/>
    <n v="119.238"/>
    <n v="288.5699999999999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6"/>
    <n v="107.25"/>
    <n v="14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6"/>
    <n v="227.99999999999997"/>
    <n v="320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6"/>
    <n v="106.4"/>
    <n v="64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6"/>
    <n v="143.33333333333334"/>
    <n v="130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6"/>
    <n v="104.54285714285714"/>
    <n v="159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x v="6"/>
    <n v="110.02000000000001"/>
    <n v="501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6"/>
    <n v="106"/>
    <n v="150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6"/>
    <n v="108"/>
    <n v="20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6"/>
    <n v="105.42"/>
    <n v="271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6"/>
    <n v="119.16666666666667"/>
    <n v="11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6"/>
    <n v="152.66666666666666"/>
    <n v="1580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6"/>
    <n v="100"/>
    <n v="0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6"/>
    <n v="100.2"/>
    <n v="1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6"/>
    <n v="225"/>
    <n v="12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6"/>
    <n v="106.02199999999999"/>
    <n v="30.110000000000014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6"/>
    <n v="104.66666666666666"/>
    <n v="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x v="6"/>
    <n v="116.66666666666667"/>
    <n v="20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6"/>
    <n v="109.03333333333333"/>
    <n v="271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6"/>
    <n v="160"/>
    <n v="12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6"/>
    <n v="112.5"/>
    <n v="100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6"/>
    <n v="102.1"/>
    <n v="4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x v="6"/>
    <n v="100.824"/>
    <n v="8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6"/>
    <n v="101.25"/>
    <n v="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6"/>
    <n v="6500"/>
    <n v="64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6"/>
    <n v="8.7200000000000006"/>
    <n v="-9128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6"/>
    <n v="21.94"/>
    <n v="-3903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6"/>
    <n v="21.3"/>
    <n v="-393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6"/>
    <n v="41.489795918367342"/>
    <n v="-5734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6"/>
    <n v="2.105"/>
    <n v="-39158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6"/>
    <n v="2.7"/>
    <n v="-6811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6"/>
    <n v="16.161904761904761"/>
    <n v="-8803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6"/>
    <n v="16.376923076923077"/>
    <n v="-1087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x v="6"/>
    <n v="7.043333333333333"/>
    <n v="-27887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6"/>
    <n v="3.8"/>
    <n v="-962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6"/>
    <n v="34.08"/>
    <n v="-1648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6"/>
    <n v="0.2"/>
    <n v="-998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6"/>
    <n v="2.5999999999999999E-2"/>
    <n v="-99974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6"/>
    <n v="16.254545454545454"/>
    <n v="-9212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6"/>
    <n v="2.5"/>
    <n v="-97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6"/>
    <n v="0.02"/>
    <n v="-4999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6"/>
    <n v="5.2"/>
    <n v="-4740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6"/>
    <n v="2"/>
    <n v="-49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6"/>
    <n v="0.04"/>
    <n v="-2499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6"/>
    <n v="17.666666666666668"/>
    <n v="-4940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x v="6"/>
    <n v="5"/>
    <n v="-19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6"/>
    <n v="1.3333333333333334E-2"/>
    <n v="-7499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6"/>
    <n v="0"/>
    <n v="-600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6"/>
    <n v="1.2"/>
    <n v="-494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x v="6"/>
    <n v="26.937422295897225"/>
    <n v="-176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6"/>
    <n v="0.54999999999999993"/>
    <n v="-1989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6"/>
    <n v="12.55"/>
    <n v="-1749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40"/>
    <n v="0.2"/>
    <n v="-499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40"/>
    <n v="3.4474868431088401"/>
    <n v="-12659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40"/>
    <n v="15"/>
    <n v="-850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40"/>
    <n v="2.666666666666667"/>
    <n v="-1460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40"/>
    <n v="0"/>
    <n v="-1500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40"/>
    <n v="0"/>
    <n v="-550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x v="40"/>
    <n v="0"/>
    <n v="-62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x v="40"/>
    <n v="0"/>
    <n v="-3000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40"/>
    <n v="52.794871794871788"/>
    <n v="-184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40"/>
    <n v="4.9639999999999995"/>
    <n v="-2375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40"/>
    <n v="5.5555555555555552E-2"/>
    <n v="-1799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40"/>
    <n v="0"/>
    <n v="-1500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40"/>
    <n v="13.066666666666665"/>
    <n v="-6520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40"/>
    <n v="5"/>
    <n v="-47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x v="40"/>
    <n v="0"/>
    <n v="-3000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40"/>
    <n v="0"/>
    <n v="-1500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40"/>
    <n v="0"/>
    <n v="-1000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40"/>
    <n v="0"/>
    <n v="-37500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x v="40"/>
    <n v="0"/>
    <n v="-1000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40"/>
    <n v="1.7500000000000002"/>
    <n v="-196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6"/>
    <n v="27.1"/>
    <n v="-1458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6"/>
    <n v="1.4749999999999999"/>
    <n v="-7882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6"/>
    <n v="16.826666666666668"/>
    <n v="-12476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6"/>
    <n v="32.5"/>
    <n v="-540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6"/>
    <n v="0"/>
    <n v="-100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6"/>
    <n v="21.55"/>
    <n v="-39225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6"/>
    <n v="3.4666666666666663"/>
    <n v="-14480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6"/>
    <n v="5"/>
    <n v="-9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6"/>
    <n v="10.625"/>
    <n v="-1430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x v="6"/>
    <n v="17.599999999999998"/>
    <n v="-2060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6"/>
    <n v="32.56"/>
    <n v="-1686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6"/>
    <n v="1.25"/>
    <n v="-987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6"/>
    <n v="5.4"/>
    <n v="-2365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6"/>
    <n v="0.83333333333333337"/>
    <n v="-297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6"/>
    <n v="48.833333333333336"/>
    <n v="-1535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6"/>
    <n v="0"/>
    <n v="-150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6"/>
    <n v="0.03"/>
    <n v="-9997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6"/>
    <n v="11.533333333333333"/>
    <n v="-1327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6"/>
    <n v="67.333333333333329"/>
    <n v="-490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6"/>
    <n v="15.299999999999999"/>
    <n v="-847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6"/>
    <n v="8.6666666666666679"/>
    <n v="-68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6"/>
    <n v="0.22499999999999998"/>
    <n v="-5986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6"/>
    <n v="3.0833333333333335"/>
    <n v="-5815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6"/>
    <n v="37.412500000000001"/>
    <n v="-5007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6"/>
    <n v="6.6666666666666671E-3"/>
    <n v="-14999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6"/>
    <n v="10"/>
    <n v="-9000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6"/>
    <n v="36.36"/>
    <n v="-1591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6"/>
    <n v="0.33333333333333337"/>
    <n v="-149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x v="6"/>
    <n v="0"/>
    <n v="-200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6"/>
    <n v="0.2857142857142857"/>
    <n v="-349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6"/>
    <n v="0.2"/>
    <n v="-5988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6"/>
    <n v="1.7999999999999998"/>
    <n v="-491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6"/>
    <n v="5.4"/>
    <n v="-236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6"/>
    <n v="0"/>
    <n v="-300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6"/>
    <n v="8.1333333333333329"/>
    <n v="-689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6"/>
    <n v="12.034782608695652"/>
    <n v="-10116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6"/>
    <n v="15.266666666666667"/>
    <n v="-12710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6"/>
    <n v="10"/>
    <n v="-13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x v="6"/>
    <n v="0.3"/>
    <n v="-498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6"/>
    <n v="1"/>
    <n v="-247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6"/>
    <n v="13.020000000000001"/>
    <n v="-4349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6"/>
    <n v="2.2650000000000001"/>
    <n v="-19547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x v="6"/>
    <n v="0"/>
    <n v="-1000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6"/>
    <n v="0"/>
    <n v="-800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6"/>
    <n v="8.3333333333333332E-3"/>
    <n v="-11999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6"/>
    <n v="15.742857142857142"/>
    <n v="-5898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6"/>
    <n v="11"/>
    <n v="-4450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6"/>
    <n v="43.833333333333336"/>
    <n v="-1685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6"/>
    <n v="0"/>
    <n v="-2000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6"/>
    <n v="86.135181975736558"/>
    <n v="-400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6"/>
    <n v="12.196620583717358"/>
    <n v="-2858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x v="6"/>
    <n v="0.1"/>
    <n v="-499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6"/>
    <n v="0.22"/>
    <n v="-4989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6"/>
    <n v="0.90909090909090906"/>
    <n v="-5450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6"/>
    <n v="0"/>
    <n v="-120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6"/>
    <n v="35.64"/>
    <n v="-3218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6"/>
    <n v="0"/>
    <n v="-500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6"/>
    <n v="0.25"/>
    <n v="-199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6"/>
    <n v="3.25"/>
    <n v="-5805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6"/>
    <n v="3.3666666666666663"/>
    <n v="-2899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x v="6"/>
    <n v="0"/>
    <n v="-3000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x v="6"/>
    <n v="15.770000000000001"/>
    <n v="-8423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6"/>
    <n v="0.625"/>
    <n v="-397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x v="6"/>
    <n v="5.0000000000000001E-4"/>
    <n v="-199999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6"/>
    <n v="9.6153846153846159E-2"/>
    <n v="-2597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6"/>
    <n v="0"/>
    <n v="-1760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x v="6"/>
    <n v="0"/>
    <n v="-2500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6"/>
    <n v="24.285714285714285"/>
    <n v="-13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6"/>
    <n v="0"/>
    <n v="-550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6"/>
    <n v="2.5000000000000001E-2"/>
    <n v="-27993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6"/>
    <n v="32.049999999999997"/>
    <n v="-1359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6"/>
    <n v="24.333333333333336"/>
    <n v="-908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6"/>
    <n v="1.5"/>
    <n v="-295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6"/>
    <n v="0.42"/>
    <n v="-4979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6"/>
    <n v="3.214285714285714"/>
    <n v="-135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x v="6"/>
    <n v="0"/>
    <n v="-1000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6"/>
    <n v="6.3"/>
    <n v="-1874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6"/>
    <n v="14.249999999999998"/>
    <n v="-171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6"/>
    <n v="0.6"/>
    <n v="-745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6"/>
    <n v="24.117647058823529"/>
    <n v="-1290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6"/>
    <n v="10.54"/>
    <n v="-4473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6"/>
    <n v="7.4690265486725664"/>
    <n v="-261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6"/>
    <n v="7.3333333333333334E-2"/>
    <n v="-14989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6"/>
    <n v="0.97142857142857131"/>
    <n v="-13864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6"/>
    <n v="21.099999999999998"/>
    <n v="-789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6"/>
    <n v="78.100000000000009"/>
    <n v="-109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6"/>
    <n v="32"/>
    <n v="-680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6"/>
    <n v="0"/>
    <n v="-678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6"/>
    <n v="47.692307692307693"/>
    <n v="-680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6"/>
    <n v="1.4500000000000002"/>
    <n v="-8869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6"/>
    <n v="10.7"/>
    <n v="-1786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6"/>
    <n v="1.8333333333333333"/>
    <n v="-5890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6"/>
    <n v="18"/>
    <n v="-2050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6"/>
    <n v="4.083333333333333"/>
    <n v="-287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6"/>
    <n v="20"/>
    <n v="-680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6"/>
    <n v="34.802513464991023"/>
    <n v="-7263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6"/>
    <n v="6.3333333333333339"/>
    <n v="-140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6"/>
    <n v="32.049999999999997"/>
    <n v="-1359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6"/>
    <n v="9.76"/>
    <n v="-4512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6"/>
    <n v="37.75"/>
    <n v="-249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6"/>
    <n v="2.1333333333333333"/>
    <n v="-146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6"/>
    <n v="0"/>
    <n v="-300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6"/>
    <n v="4.1818181818181817"/>
    <n v="-1581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6"/>
    <n v="20"/>
    <n v="-4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6"/>
    <n v="5.41"/>
    <n v="-9459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6"/>
    <n v="6.0000000000000001E-3"/>
    <n v="-49997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6"/>
    <n v="0.25"/>
    <n v="-199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6"/>
    <n v="35"/>
    <n v="-130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6"/>
    <n v="16.566666666666666"/>
    <n v="-2503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6"/>
    <n v="0"/>
    <n v="-300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6"/>
    <n v="57.199999999999996"/>
    <n v="-535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6"/>
    <n v="16.514285714285716"/>
    <n v="-5844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x v="6"/>
    <n v="0.125"/>
    <n v="-799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6"/>
    <n v="37.75"/>
    <n v="-747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6"/>
    <n v="1.8399999999999999"/>
    <n v="-1227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6"/>
    <n v="10.050000000000001"/>
    <n v="-1799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x v="6"/>
    <n v="0.2"/>
    <n v="-499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6"/>
    <n v="1.3333333333333335"/>
    <n v="-296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6"/>
    <n v="6.6666666666666671E-3"/>
    <n v="-29998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6"/>
    <n v="0.25"/>
    <n v="-199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6"/>
    <n v="6"/>
    <n v="-940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6"/>
    <n v="3.8860103626943006"/>
    <n v="-185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6"/>
    <n v="24.194444444444443"/>
    <n v="-5458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6"/>
    <n v="7.6"/>
    <n v="-231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6"/>
    <n v="0"/>
    <n v="-575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6"/>
    <n v="1.3"/>
    <n v="-1974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6"/>
    <n v="0"/>
    <n v="-900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6"/>
    <n v="1.4285714285714287E-2"/>
    <n v="-6999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6"/>
    <n v="14.000000000000002"/>
    <n v="-43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6"/>
    <n v="1.05"/>
    <n v="-989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6"/>
    <n v="8.6666666666666679"/>
    <n v="-1370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6"/>
    <n v="0.82857142857142851"/>
    <n v="-3471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6"/>
    <n v="16.666666666666664"/>
    <n v="-500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6"/>
    <n v="0.83333333333333337"/>
    <n v="-1487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6"/>
    <n v="69.561111111111103"/>
    <n v="-5479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6"/>
    <n v="0"/>
    <n v="-700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6"/>
    <n v="1.25"/>
    <n v="-79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x v="6"/>
    <n v="5"/>
    <n v="-4750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6"/>
    <n v="0"/>
    <n v="-400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6"/>
    <n v="7.166666666666667"/>
    <n v="-278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6"/>
    <n v="28.050000000000004"/>
    <n v="-1439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6"/>
    <n v="0"/>
    <n v="-2000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6"/>
    <n v="16"/>
    <n v="-2100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6"/>
    <n v="0"/>
    <n v="-500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6"/>
    <n v="6.8287037037037033"/>
    <n v="-5635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6"/>
    <n v="25.698702928870294"/>
    <n v="-17758.010000000002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6"/>
    <n v="1.4814814814814816"/>
    <n v="-133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6"/>
    <n v="36.85"/>
    <n v="-6315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6"/>
    <n v="47.05"/>
    <n v="-3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6"/>
    <n v="11.428571428571429"/>
    <n v="-62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6"/>
    <n v="12.04"/>
    <n v="-2199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6"/>
    <n v="60"/>
    <n v="-20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6"/>
    <n v="31.25"/>
    <n v="-550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6"/>
    <n v="0.42"/>
    <n v="-4979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6"/>
    <n v="0.21"/>
    <n v="-9979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x v="6"/>
    <n v="0"/>
    <n v="-30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6"/>
    <n v="37.5"/>
    <n v="-37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x v="6"/>
    <n v="0.02"/>
    <n v="-4999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6"/>
    <n v="8.2142857142857135"/>
    <n v="-5140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6"/>
    <n v="2.1999999999999997"/>
    <n v="-4890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6"/>
    <n v="17.652941176470588"/>
    <n v="-13999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6"/>
    <n v="0.08"/>
    <n v="-19984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6"/>
    <n v="6.6666666666666666E-2"/>
    <n v="-1499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6"/>
    <n v="0"/>
    <n v="-50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6"/>
    <n v="37.533333333333339"/>
    <n v="-1874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6"/>
    <n v="22"/>
    <n v="-390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6"/>
    <n v="0"/>
    <n v="-888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6"/>
    <n v="17.62"/>
    <n v="-411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6"/>
    <n v="53"/>
    <n v="-705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6"/>
    <n v="22.142857142857142"/>
    <n v="-2725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6"/>
    <n v="2.5333333333333332"/>
    <n v="-365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x v="6"/>
    <n v="2.5"/>
    <n v="-9750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x v="6"/>
    <n v="2.85"/>
    <n v="-9715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6"/>
    <n v="0"/>
    <n v="-525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6"/>
    <n v="2.4500000000000002"/>
    <n v="-19510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6"/>
    <n v="1.4210526315789473"/>
    <n v="-936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x v="6"/>
    <n v="19.25"/>
    <n v="-1615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6"/>
    <n v="0.67500000000000004"/>
    <n v="-3973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6"/>
    <n v="0.16666666666666669"/>
    <n v="-1497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6"/>
    <n v="60.9"/>
    <n v="-1955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6"/>
    <n v="1"/>
    <n v="-3460.05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6"/>
    <n v="34.4"/>
    <n v="-820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6"/>
    <n v="16.5"/>
    <n v="-83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6"/>
    <n v="0"/>
    <n v="-2000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6"/>
    <n v="0.4"/>
    <n v="-996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6"/>
    <n v="1.0571428571428572"/>
    <n v="-3463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6"/>
    <n v="26.727272727272727"/>
    <n v="-201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6"/>
    <n v="28.799999999999997"/>
    <n v="-1424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6"/>
    <n v="0"/>
    <n v="-70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6"/>
    <n v="8.9"/>
    <n v="-1366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6"/>
    <n v="0"/>
    <n v="-25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6"/>
    <n v="0.16666666666666669"/>
    <n v="-299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6"/>
    <n v="0"/>
    <n v="-300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6"/>
    <n v="15.737410071942445"/>
    <n v="-1874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6"/>
    <n v="2"/>
    <n v="-147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6"/>
    <n v="21.685714285714287"/>
    <n v="-2741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x v="6"/>
    <n v="0.33333333333333337"/>
    <n v="-299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6"/>
    <n v="0.2857142857142857"/>
    <n v="-349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6"/>
    <n v="4.7"/>
    <n v="-953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6"/>
    <n v="0"/>
    <n v="-960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6"/>
    <n v="10.8"/>
    <n v="-1784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6"/>
    <n v="4.8"/>
    <n v="-476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6"/>
    <n v="3.2"/>
    <n v="-968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6"/>
    <n v="12.75"/>
    <n v="-1396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6"/>
    <n v="1.8181818181818181E-2"/>
    <n v="-10998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6"/>
    <n v="2.4"/>
    <n v="-2440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6"/>
    <n v="36.5"/>
    <n v="-1270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6"/>
    <n v="2.666666666666667"/>
    <n v="-292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6"/>
    <n v="11.428571428571429"/>
    <n v="-310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6"/>
    <n v="0"/>
    <n v="-1000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6"/>
    <n v="0"/>
    <n v="-7500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6"/>
    <n v="1.1111111111111112"/>
    <n v="-44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6"/>
    <n v="0"/>
    <n v="-27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6"/>
    <n v="0"/>
    <n v="-60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6"/>
    <n v="27.400000000000002"/>
    <n v="-36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6"/>
    <n v="10"/>
    <n v="-900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x v="6"/>
    <n v="21.366666666666667"/>
    <n v="-235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6"/>
    <n v="6.9696969696969706"/>
    <n v="-30700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6"/>
    <n v="70.599999999999994"/>
    <n v="-1470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6"/>
    <n v="2.0500000000000003"/>
    <n v="-1959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6"/>
    <n v="1.9666666666666666"/>
    <n v="-2941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6"/>
    <n v="0"/>
    <n v="-50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6"/>
    <n v="28.666666666666668"/>
    <n v="-21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6"/>
    <n v="3.1333333333333333"/>
    <n v="-290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x v="6"/>
    <n v="0.04"/>
    <n v="-2499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6"/>
    <n v="0.2"/>
    <n v="-1497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x v="0"/>
    <x v="0"/>
    <n v="1434931811"/>
    <b v="0"/>
    <n v="182"/>
    <b v="1"/>
    <s v="film &amp; video/television"/>
    <n v="136.85882352941178"/>
    <n v="3133"/>
    <x v="0"/>
    <s v="television"/>
    <x v="0"/>
    <d v="2015-06-21T19:10:11"/>
  </r>
  <r>
    <n v="1"/>
    <s v="FannibalFest Fan Convention"/>
    <s v="A Hannibal TV Show Fan Convention and Art Collective"/>
    <n v="10275"/>
    <n v="14653"/>
    <x v="0"/>
    <s v="US"/>
    <x v="0"/>
    <x v="1"/>
    <n v="1485872683"/>
    <b v="0"/>
    <n v="79"/>
    <b v="1"/>
    <s v="film &amp; video/television"/>
    <n v="142.60827250608273"/>
    <n v="4378"/>
    <x v="0"/>
    <s v="television"/>
    <x v="1"/>
    <d v="2017-01-31T09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x v="1"/>
    <x v="2"/>
    <n v="1454691083"/>
    <b v="0"/>
    <n v="35"/>
    <b v="1"/>
    <s v="film &amp; video/television"/>
    <n v="105"/>
    <n v="25"/>
    <x v="0"/>
    <s v="television"/>
    <x v="2"/>
    <d v="2016-02-05T11:51:23"/>
  </r>
  <r>
    <n v="3"/>
    <s v="Unsure/Positive: A Dramedy Series About Life with HIV"/>
    <s v="We already produced the *very* beginning of this story. Help us to see it through?"/>
    <n v="10000"/>
    <n v="10390"/>
    <x v="0"/>
    <s v="US"/>
    <x v="0"/>
    <x v="3"/>
    <n v="1404822107"/>
    <b v="0"/>
    <n v="150"/>
    <b v="1"/>
    <s v="film &amp; video/television"/>
    <n v="103.89999999999999"/>
    <n v="390"/>
    <x v="0"/>
    <s v="television"/>
    <x v="3"/>
    <d v="2014-07-08T07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x v="0"/>
    <x v="4"/>
    <n v="1447963279"/>
    <b v="0"/>
    <n v="284"/>
    <b v="1"/>
    <s v="film &amp; video/television"/>
    <n v="122.99154545454545"/>
    <n v="10116.279999999999"/>
    <x v="0"/>
    <s v="television"/>
    <x v="4"/>
    <d v="2015-11-19T15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x v="0"/>
    <x v="5"/>
    <n v="1468362207"/>
    <b v="0"/>
    <n v="47"/>
    <b v="1"/>
    <s v="film &amp; video/television"/>
    <n v="109.77744436109028"/>
    <n v="391"/>
    <x v="0"/>
    <s v="television"/>
    <x v="5"/>
    <d v="2016-07-12T17:23:27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x v="0"/>
    <x v="6"/>
    <n v="1401846250"/>
    <b v="0"/>
    <n v="58"/>
    <b v="1"/>
    <s v="film &amp; video/television"/>
    <n v="106.4875"/>
    <n v="519"/>
    <x v="0"/>
    <s v="television"/>
    <x v="6"/>
    <d v="2014-06-03T20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x v="0"/>
    <x v="7"/>
    <n v="1464224867"/>
    <b v="0"/>
    <n v="57"/>
    <b v="1"/>
    <s v="film &amp; video/television"/>
    <n v="101.22222222222221"/>
    <n v="110"/>
    <x v="0"/>
    <s v="television"/>
    <x v="7"/>
    <d v="2016-05-25T20:07:47"/>
  </r>
  <r>
    <n v="8"/>
    <s v="Sizzling in the Kitchen Flynn Style"/>
    <s v="Help us raise the funds to film our pilot episode!"/>
    <n v="3500"/>
    <n v="3501.52"/>
    <x v="0"/>
    <s v="US"/>
    <x v="0"/>
    <x v="8"/>
    <n v="1460155212"/>
    <b v="0"/>
    <n v="12"/>
    <b v="1"/>
    <s v="film &amp; video/television"/>
    <n v="100.04342857142856"/>
    <n v="1.5199999999999818"/>
    <x v="0"/>
    <s v="television"/>
    <x v="8"/>
    <d v="2016-04-08T17:40:1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x v="0"/>
    <x v="9"/>
    <n v="1458268144"/>
    <b v="0"/>
    <n v="20"/>
    <b v="1"/>
    <s v="film &amp; video/television"/>
    <n v="125.998"/>
    <n v="129.99"/>
    <x v="0"/>
    <s v="television"/>
    <x v="9"/>
    <d v="2016-03-17T21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x v="0"/>
    <x v="10"/>
    <n v="1400636279"/>
    <b v="0"/>
    <n v="19"/>
    <b v="1"/>
    <s v="film &amp; video/television"/>
    <n v="100.49999999999999"/>
    <n v="15"/>
    <x v="0"/>
    <s v="television"/>
    <x v="10"/>
    <d v="2014-05-20T20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x v="0"/>
    <x v="11"/>
    <n v="1469126462"/>
    <b v="0"/>
    <n v="75"/>
    <b v="1"/>
    <s v="film &amp; video/television"/>
    <n v="120.5"/>
    <n v="1025"/>
    <x v="0"/>
    <s v="television"/>
    <x v="11"/>
    <d v="2016-07-21T13:41:0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x v="0"/>
    <x v="12"/>
    <n v="1401642425"/>
    <b v="0"/>
    <n v="827"/>
    <b v="1"/>
    <s v="film &amp; video/television"/>
    <n v="165.29333333333335"/>
    <n v="19588"/>
    <x v="0"/>
    <s v="television"/>
    <x v="12"/>
    <d v="2014-06-01T12:07:05"/>
  </r>
  <r>
    <n v="13"/>
    <s v="Can't Go Home"/>
    <s v="A travel series hosted by touring musicians that profiles a different American city in each episode."/>
    <n v="3500"/>
    <n v="5599"/>
    <x v="0"/>
    <s v="US"/>
    <x v="0"/>
    <x v="13"/>
    <n v="1463588109"/>
    <b v="0"/>
    <n v="51"/>
    <b v="1"/>
    <s v="film &amp; video/television"/>
    <n v="159.97142857142856"/>
    <n v="2099"/>
    <x v="0"/>
    <s v="television"/>
    <x v="13"/>
    <d v="2016-05-18T11:15:09"/>
  </r>
  <r>
    <n v="14"/>
    <s v="3010 | Sci-fi Series"/>
    <s v="A highly charged post apocalyptic sci fi series that pulls no punches!"/>
    <n v="6000"/>
    <n v="6056"/>
    <x v="0"/>
    <s v="AU"/>
    <x v="2"/>
    <x v="14"/>
    <n v="1403051888"/>
    <b v="0"/>
    <n v="41"/>
    <b v="1"/>
    <s v="film &amp; video/television"/>
    <n v="100.93333333333334"/>
    <n v="56"/>
    <x v="0"/>
    <s v="television"/>
    <x v="14"/>
    <d v="2014-06-17T19:38:08"/>
  </r>
  <r>
    <n v="15"/>
    <s v="Cien&amp;Cia"/>
    <s v="Cien&amp;Cia es un proyecto transmedia para televisiÃ³n; la finalidad de la venta de camisetas es financiar el reality (Factual)."/>
    <n v="2000"/>
    <n v="2132"/>
    <x v="0"/>
    <s v="ES"/>
    <x v="3"/>
    <x v="15"/>
    <n v="1441790658"/>
    <b v="0"/>
    <n v="98"/>
    <b v="1"/>
    <s v="film &amp; video/television"/>
    <n v="106.60000000000001"/>
    <n v="132"/>
    <x v="0"/>
    <s v="television"/>
    <x v="15"/>
    <d v="2015-09-09T04:24:18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x v="0"/>
    <x v="16"/>
    <n v="1398971211"/>
    <b v="0"/>
    <n v="70"/>
    <b v="1"/>
    <s v="film &amp; video/television"/>
    <n v="100.24166666666667"/>
    <n v="29"/>
    <x v="0"/>
    <s v="television"/>
    <x v="16"/>
    <d v="2014-05-01T14:06:51"/>
  </r>
  <r>
    <n v="17"/>
    <s v="Humble Pie"/>
    <s v="Uplifting English sitcom, a love letter to youthful exuberance that proves once and for all that none of us are ready for real life."/>
    <n v="1500"/>
    <n v="1510"/>
    <x v="0"/>
    <s v="GB"/>
    <x v="1"/>
    <x v="17"/>
    <n v="1412530422"/>
    <b v="0"/>
    <n v="36"/>
    <b v="1"/>
    <s v="film &amp; video/television"/>
    <n v="100.66666666666666"/>
    <n v="10"/>
    <x v="0"/>
    <s v="television"/>
    <x v="17"/>
    <d v="2014-10-05T12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x v="0"/>
    <x v="18"/>
    <n v="1408366856"/>
    <b v="0"/>
    <n v="342"/>
    <b v="1"/>
    <s v="film &amp; video/television"/>
    <n v="106.32110000000002"/>
    <n v="1896.3300000000017"/>
    <x v="0"/>
    <s v="television"/>
    <x v="18"/>
    <d v="2014-08-18T08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x v="0"/>
    <x v="19"/>
    <n v="1434828934"/>
    <b v="0"/>
    <n v="22"/>
    <b v="1"/>
    <s v="film &amp; video/television"/>
    <n v="145.29411764705881"/>
    <n v="385"/>
    <x v="0"/>
    <s v="television"/>
    <x v="19"/>
    <d v="2015-06-20T14:35:34"/>
  </r>
  <r>
    <n v="20"/>
    <s v="Finding Kylie Hard Read Fund"/>
    <s v="Help us reach our goal &amp; pay the drama dept that is performing the hard read, which is set for October 2015."/>
    <n v="2000"/>
    <n v="2004"/>
    <x v="0"/>
    <s v="US"/>
    <x v="0"/>
    <x v="20"/>
    <n v="1436983912"/>
    <b v="0"/>
    <n v="25"/>
    <b v="1"/>
    <s v="film &amp; video/television"/>
    <n v="100.2"/>
    <n v="4"/>
    <x v="0"/>
    <s v="television"/>
    <x v="20"/>
    <d v="2015-07-15T13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x v="0"/>
    <x v="21"/>
    <n v="1409151789"/>
    <b v="0"/>
    <n v="101"/>
    <b v="1"/>
    <s v="film &amp; video/television"/>
    <n v="109.13513513513513"/>
    <n v="1690"/>
    <x v="0"/>
    <s v="television"/>
    <x v="21"/>
    <d v="2014-08-27T10:03:09"/>
  </r>
  <r>
    <n v="22"/>
    <s v="CREATURES OF HABIT!"/>
    <s v="Meet Gary, and Troy: Two unlikely friends that investigate &quot;strange phenomenon&quot;."/>
    <n v="350"/>
    <n v="410"/>
    <x v="0"/>
    <s v="US"/>
    <x v="0"/>
    <x v="22"/>
    <n v="1418766740"/>
    <b v="0"/>
    <n v="8"/>
    <b v="1"/>
    <s v="film &amp; video/television"/>
    <n v="117.14285714285715"/>
    <n v="60"/>
    <x v="0"/>
    <s v="television"/>
    <x v="22"/>
    <d v="2014-12-16T16:52:2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x v="0"/>
    <x v="23"/>
    <n v="1428086501"/>
    <b v="0"/>
    <n v="23"/>
    <b v="1"/>
    <s v="film &amp; video/television"/>
    <n v="118.5"/>
    <n v="370"/>
    <x v="0"/>
    <s v="television"/>
    <x v="23"/>
    <d v="2015-04-03T13:41:41"/>
  </r>
  <r>
    <n v="24"/>
    <s v="Bring STL Up Late to TV"/>
    <s v="STL Up Late is a weekly late night comedy talk show for St. Louis television."/>
    <n v="35000"/>
    <n v="38082.69"/>
    <x v="0"/>
    <s v="US"/>
    <x v="0"/>
    <x v="24"/>
    <n v="1439494863"/>
    <b v="0"/>
    <n v="574"/>
    <b v="1"/>
    <s v="film &amp; video/television"/>
    <n v="108.80768571428572"/>
    <n v="3082.6900000000023"/>
    <x v="0"/>
    <s v="television"/>
    <x v="24"/>
    <d v="2015-08-13T14:41:03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x v="0"/>
    <x v="25"/>
    <n v="1447115761"/>
    <b v="0"/>
    <n v="14"/>
    <b v="1"/>
    <s v="film &amp; video/television"/>
    <n v="133.33333333333331"/>
    <n v="200"/>
    <x v="0"/>
    <s v="television"/>
    <x v="25"/>
    <d v="2015-11-09T19:36:01"/>
  </r>
  <r>
    <n v="26"/>
    <s v="You, Me &amp; Sicily:  Part I Editing"/>
    <s v="Highlighting Sicily's points of light: its extraordinary people. Editing phase is now underway!!!"/>
    <n v="1250"/>
    <n v="1940"/>
    <x v="0"/>
    <s v="US"/>
    <x v="0"/>
    <x v="26"/>
    <n v="1404822144"/>
    <b v="0"/>
    <n v="19"/>
    <b v="1"/>
    <s v="film &amp; video/television"/>
    <n v="155.20000000000002"/>
    <n v="690"/>
    <x v="0"/>
    <s v="television"/>
    <x v="26"/>
    <d v="2014-07-08T07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x v="4"/>
    <x v="27"/>
    <n v="1413518233"/>
    <b v="0"/>
    <n v="150"/>
    <b v="1"/>
    <s v="film &amp; video/television"/>
    <n v="111.72500000000001"/>
    <n v="2345"/>
    <x v="0"/>
    <s v="television"/>
    <x v="27"/>
    <d v="2014-10-16T22:57:13"/>
  </r>
  <r>
    <n v="28"/>
    <s v="John Earle Dog Training Concept Development Reel"/>
    <s v="John and Brian are on a quest to change people's lives and rehabilitate dogs."/>
    <n v="12000"/>
    <n v="12042"/>
    <x v="0"/>
    <s v="US"/>
    <x v="0"/>
    <x v="28"/>
    <n v="1447715284"/>
    <b v="0"/>
    <n v="71"/>
    <b v="1"/>
    <s v="film &amp; video/television"/>
    <n v="100.35000000000001"/>
    <n v="42"/>
    <x v="0"/>
    <s v="television"/>
    <x v="28"/>
    <d v="2015-11-16T18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x v="1"/>
    <x v="29"/>
    <n v="1403453368"/>
    <b v="0"/>
    <n v="117"/>
    <b v="1"/>
    <s v="film &amp; video/television"/>
    <n v="123.33333333333334"/>
    <n v="700"/>
    <x v="0"/>
    <s v="television"/>
    <x v="29"/>
    <d v="2014-06-22T11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x v="0"/>
    <x v="30"/>
    <n v="1406012515"/>
    <b v="0"/>
    <n v="53"/>
    <b v="1"/>
    <s v="film &amp; video/television"/>
    <n v="101.29975"/>
    <n v="51.989999999999782"/>
    <x v="0"/>
    <s v="television"/>
    <x v="30"/>
    <d v="2014-07-22T02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x v="0"/>
    <x v="31"/>
    <n v="1452193234"/>
    <b v="0"/>
    <n v="1"/>
    <b v="1"/>
    <s v="film &amp; video/television"/>
    <n v="100"/>
    <n v="0"/>
    <x v="0"/>
    <s v="television"/>
    <x v="31"/>
    <d v="2016-01-07T14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x v="0"/>
    <x v="32"/>
    <n v="1459523017"/>
    <b v="0"/>
    <n v="89"/>
    <b v="1"/>
    <s v="film &amp; video/television"/>
    <n v="100.24604569420035"/>
    <n v="70"/>
    <x v="0"/>
    <s v="television"/>
    <x v="32"/>
    <d v="2016-04-01T10:03:37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x v="0"/>
    <x v="33"/>
    <n v="1444405901"/>
    <b v="0"/>
    <n v="64"/>
    <b v="1"/>
    <s v="film &amp; video/television"/>
    <n v="102.0952380952381"/>
    <n v="110"/>
    <x v="0"/>
    <s v="television"/>
    <x v="33"/>
    <d v="2015-10-09T10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x v="0"/>
    <x v="34"/>
    <n v="1405928601"/>
    <b v="0"/>
    <n v="68"/>
    <b v="1"/>
    <s v="film &amp; video/television"/>
    <n v="130.46153846153845"/>
    <n v="792"/>
    <x v="0"/>
    <s v="television"/>
    <x v="34"/>
    <d v="2014-07-21T02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x v="0"/>
    <x v="35"/>
    <n v="1428130814"/>
    <b v="0"/>
    <n v="28"/>
    <b v="1"/>
    <s v="film &amp; video/television"/>
    <n v="166.5"/>
    <n v="665"/>
    <x v="0"/>
    <s v="television"/>
    <x v="35"/>
    <d v="2015-04-04T02:00:14"/>
  </r>
  <r>
    <n v="36"/>
    <s v="THE LISTENING BOX"/>
    <s v="A modern day priest makes an unusual discovery, setting off a chain of events."/>
    <n v="6000"/>
    <n v="8529"/>
    <x v="0"/>
    <s v="US"/>
    <x v="0"/>
    <x v="36"/>
    <n v="1425540125"/>
    <b v="0"/>
    <n v="44"/>
    <b v="1"/>
    <s v="film &amp; video/television"/>
    <n v="142.15"/>
    <n v="2529"/>
    <x v="0"/>
    <s v="television"/>
    <x v="36"/>
    <d v="2015-03-05T02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x v="0"/>
    <x v="37"/>
    <n v="1422463079"/>
    <b v="0"/>
    <n v="253"/>
    <b v="1"/>
    <s v="film &amp; video/television"/>
    <n v="183.44090909090909"/>
    <n v="18357"/>
    <x v="0"/>
    <s v="television"/>
    <x v="37"/>
    <d v="2015-01-28T11:37:59"/>
  </r>
  <r>
    <n v="38"/>
    <s v="Brewz Brothers TV"/>
    <s v="A television show about three brothers from Chicago on a mission to discover and highlight the best breweries in America."/>
    <n v="2500"/>
    <n v="2751"/>
    <x v="0"/>
    <s v="US"/>
    <x v="0"/>
    <x v="38"/>
    <n v="1365643344"/>
    <b v="0"/>
    <n v="66"/>
    <b v="1"/>
    <s v="film &amp; video/television"/>
    <n v="110.04"/>
    <n v="251"/>
    <x v="0"/>
    <s v="television"/>
    <x v="38"/>
    <d v="2013-04-10T20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x v="1"/>
    <x v="39"/>
    <n v="1398388068"/>
    <b v="0"/>
    <n v="217"/>
    <b v="1"/>
    <s v="film &amp; video/television"/>
    <n v="130.98000000000002"/>
    <n v="7745"/>
    <x v="0"/>
    <s v="television"/>
    <x v="39"/>
    <d v="2014-04-24T20:07:48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x v="0"/>
    <x v="40"/>
    <n v="1401426488"/>
    <b v="0"/>
    <n v="16"/>
    <b v="1"/>
    <s v="film &amp; video/television"/>
    <n v="101.35000000000001"/>
    <n v="27"/>
    <x v="0"/>
    <s v="television"/>
    <x v="40"/>
    <d v="2014-05-30T00:08:08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x v="0"/>
    <x v="41"/>
    <n v="1409924354"/>
    <b v="0"/>
    <n v="19"/>
    <b v="1"/>
    <s v="film &amp; video/television"/>
    <n v="100"/>
    <n v="0"/>
    <x v="0"/>
    <s v="television"/>
    <x v="41"/>
    <d v="2014-09-05T08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x v="0"/>
    <x v="42"/>
    <n v="1417188026"/>
    <b v="0"/>
    <n v="169"/>
    <b v="1"/>
    <s v="film &amp; video/television"/>
    <n v="141.85714285714286"/>
    <n v="5860"/>
    <x v="0"/>
    <s v="television"/>
    <x v="42"/>
    <d v="2014-11-28T10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x v="0"/>
    <x v="43"/>
    <n v="1402599486"/>
    <b v="0"/>
    <n v="263"/>
    <b v="1"/>
    <s v="film &amp; video/television"/>
    <n v="308.65999999999997"/>
    <n v="20866"/>
    <x v="0"/>
    <s v="television"/>
    <x v="43"/>
    <d v="2014-06-12T13:58:06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x v="0"/>
    <x v="44"/>
    <n v="1408760537"/>
    <b v="0"/>
    <n v="15"/>
    <b v="1"/>
    <s v="film &amp; video/television"/>
    <n v="100"/>
    <n v="0"/>
    <x v="0"/>
    <s v="television"/>
    <x v="44"/>
    <d v="2014-08-22T21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x v="0"/>
    <x v="45"/>
    <n v="1459177107"/>
    <b v="0"/>
    <n v="61"/>
    <b v="1"/>
    <s v="film &amp; video/television"/>
    <n v="120"/>
    <n v="1000"/>
    <x v="0"/>
    <s v="television"/>
    <x v="45"/>
    <d v="2016-03-28T09:58:27"/>
  </r>
  <r>
    <n v="46"/>
    <s v="New equipment for Joy's World!"/>
    <s v="The legendary community TV programme Joy's World is in dire need of new equipment! We are hoping you can help."/>
    <n v="8400"/>
    <n v="8750"/>
    <x v="0"/>
    <s v="AU"/>
    <x v="2"/>
    <x v="46"/>
    <n v="1447628974"/>
    <b v="0"/>
    <n v="45"/>
    <b v="1"/>
    <s v="film &amp; video/television"/>
    <n v="104.16666666666667"/>
    <n v="350"/>
    <x v="0"/>
    <s v="television"/>
    <x v="46"/>
    <d v="2015-11-15T18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x v="0"/>
    <x v="47"/>
    <n v="1413834007"/>
    <b v="0"/>
    <n v="70"/>
    <b v="1"/>
    <s v="film &amp; video/television"/>
    <n v="107.61100000000002"/>
    <n v="380.55000000000018"/>
    <x v="0"/>
    <s v="television"/>
    <x v="47"/>
    <d v="2014-10-20T14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x v="1"/>
    <x v="48"/>
    <n v="1422534260"/>
    <b v="0"/>
    <n v="38"/>
    <b v="1"/>
    <s v="film &amp; video/television"/>
    <n v="107.94999999999999"/>
    <n v="159"/>
    <x v="0"/>
    <s v="television"/>
    <x v="48"/>
    <d v="2015-01-29T07:24:20"/>
  </r>
  <r>
    <n v="49"/>
    <s v="Driving Jersey - Season Five"/>
    <s v="Driving Jersey is real people telling real stories."/>
    <n v="12000"/>
    <n v="12000"/>
    <x v="0"/>
    <s v="US"/>
    <x v="0"/>
    <x v="49"/>
    <n v="1443068045"/>
    <b v="0"/>
    <n v="87"/>
    <b v="1"/>
    <s v="film &amp; video/television"/>
    <n v="100"/>
    <n v="0"/>
    <x v="0"/>
    <s v="television"/>
    <x v="49"/>
    <d v="2015-09-23T23:14:05"/>
  </r>
  <r>
    <n v="50"/>
    <s v="The Love Lounge"/>
    <s v="A brand new dating show which helps one lucky lady find her Mr Right with difficult decisions to make along the way."/>
    <n v="600"/>
    <n v="600"/>
    <x v="0"/>
    <s v="GB"/>
    <x v="1"/>
    <x v="50"/>
    <n v="1419271458"/>
    <b v="0"/>
    <n v="22"/>
    <b v="1"/>
    <s v="film &amp; video/television"/>
    <n v="100"/>
    <n v="0"/>
    <x v="0"/>
    <s v="television"/>
    <x v="50"/>
    <d v="2014-12-22T13:04:18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x v="0"/>
    <x v="51"/>
    <n v="1436653037"/>
    <b v="0"/>
    <n v="119"/>
    <b v="1"/>
    <s v="film &amp; video/television"/>
    <n v="128.0181818181818"/>
    <n v="3082"/>
    <x v="0"/>
    <s v="television"/>
    <x v="51"/>
    <d v="2015-07-11T17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x v="0"/>
    <x v="52"/>
    <n v="1403023846"/>
    <b v="0"/>
    <n v="52"/>
    <b v="1"/>
    <s v="film &amp; video/television"/>
    <n v="116.21"/>
    <n v="1621"/>
    <x v="0"/>
    <s v="television"/>
    <x v="52"/>
    <d v="2014-06-17T11:50:46"/>
  </r>
  <r>
    <n v="53"/>
    <s v="Rolling out Vegan Mashup's Season 2"/>
    <s v="Delicious TV's Vegan Mashup launching season two on public television"/>
    <n v="3000"/>
    <n v="3289"/>
    <x v="0"/>
    <s v="US"/>
    <x v="0"/>
    <x v="53"/>
    <n v="1395407445"/>
    <b v="0"/>
    <n v="117"/>
    <b v="1"/>
    <s v="film &amp; video/television"/>
    <n v="109.63333333333334"/>
    <n v="289"/>
    <x v="0"/>
    <s v="television"/>
    <x v="53"/>
    <d v="2014-03-21T08:10:45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x v="0"/>
    <x v="54"/>
    <n v="1448471221"/>
    <b v="0"/>
    <n v="52"/>
    <b v="1"/>
    <s v="film &amp; video/television"/>
    <n v="101"/>
    <n v="100"/>
    <x v="0"/>
    <s v="television"/>
    <x v="54"/>
    <d v="2015-11-25T12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x v="0"/>
    <x v="55"/>
    <n v="1462576516"/>
    <b v="0"/>
    <n v="86"/>
    <b v="1"/>
    <s v="film &amp; video/television"/>
    <n v="128.95348837209301"/>
    <n v="2490"/>
    <x v="0"/>
    <s v="television"/>
    <x v="55"/>
    <d v="2016-05-06T18:15:16"/>
  </r>
  <r>
    <n v="56"/>
    <s v="Voxwomen Cycling Show"/>
    <s v="We want to see more women's cycling on TV - and we need your help to make it happen!"/>
    <n v="8000"/>
    <n v="8581"/>
    <x v="0"/>
    <s v="GB"/>
    <x v="1"/>
    <x v="56"/>
    <n v="1432559424"/>
    <b v="0"/>
    <n v="174"/>
    <b v="1"/>
    <s v="film &amp; video/television"/>
    <n v="107.26249999999999"/>
    <n v="581"/>
    <x v="0"/>
    <s v="television"/>
    <x v="56"/>
    <d v="2015-05-25T08:10:24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x v="0"/>
    <x v="57"/>
    <n v="1427399962"/>
    <b v="0"/>
    <n v="69"/>
    <b v="1"/>
    <s v="film &amp; video/television"/>
    <n v="101.89999999999999"/>
    <n v="285"/>
    <x v="0"/>
    <s v="television"/>
    <x v="57"/>
    <d v="2015-03-26T14:59:22"/>
  </r>
  <r>
    <n v="58"/>
    <s v="Gloaming"/>
    <s v="Alex thought he knew how the world worked. You live, you die and it's over. He was very, very wrong."/>
    <n v="10000"/>
    <n v="10291"/>
    <x v="0"/>
    <s v="US"/>
    <x v="0"/>
    <x v="58"/>
    <n v="1413827572"/>
    <b v="0"/>
    <n v="75"/>
    <b v="1"/>
    <s v="film &amp; video/television"/>
    <n v="102.91"/>
    <n v="291"/>
    <x v="0"/>
    <s v="television"/>
    <x v="58"/>
    <d v="2014-10-20T12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x v="0"/>
    <x v="59"/>
    <n v="1439530776"/>
    <b v="0"/>
    <n v="33"/>
    <b v="1"/>
    <s v="film &amp; video/television"/>
    <n v="100.12570000000001"/>
    <n v="25.139999999999418"/>
    <x v="0"/>
    <s v="television"/>
    <x v="59"/>
    <d v="2015-08-14T00:39:36"/>
  </r>
  <r>
    <n v="60"/>
    <s v="Ever Since - Short Film"/>
    <s v="Set in a beautiful but desolate world, we see how loneliness can lead to friendship in unconventional ways."/>
    <n v="4500"/>
    <n v="4648.33"/>
    <x v="0"/>
    <s v="GB"/>
    <x v="1"/>
    <x v="60"/>
    <n v="1393882717"/>
    <b v="0"/>
    <n v="108"/>
    <b v="1"/>
    <s v="film &amp; video/shorts"/>
    <n v="103.29622222222221"/>
    <n v="148.32999999999993"/>
    <x v="0"/>
    <s v="shorts"/>
    <x v="60"/>
    <d v="2014-03-03T16:38:37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x v="0"/>
    <x v="61"/>
    <n v="1368646357"/>
    <b v="0"/>
    <n v="23"/>
    <b v="1"/>
    <s v="film &amp; video/shorts"/>
    <n v="148.30000000000001"/>
    <n v="2415"/>
    <x v="0"/>
    <s v="shorts"/>
    <x v="61"/>
    <d v="2013-05-15T14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x v="0"/>
    <x v="62"/>
    <n v="1360177878"/>
    <b v="0"/>
    <n v="48"/>
    <b v="1"/>
    <s v="film &amp; video/shorts"/>
    <n v="154.73333333333332"/>
    <n v="1642"/>
    <x v="0"/>
    <s v="shorts"/>
    <x v="62"/>
    <d v="2013-02-06T14:11:18"/>
  </r>
  <r>
    <n v="63"/>
    <s v="The Attic"/>
    <s v="The Attic is my first short film.  Please help me with post production and distribution so that I can let it out into the world"/>
    <n v="2000"/>
    <n v="2270.37"/>
    <x v="0"/>
    <s v="US"/>
    <x v="0"/>
    <x v="63"/>
    <n v="1386194013"/>
    <b v="0"/>
    <n v="64"/>
    <b v="1"/>
    <s v="film &amp; video/shorts"/>
    <n v="113.51849999999999"/>
    <n v="270.36999999999989"/>
    <x v="0"/>
    <s v="shorts"/>
    <x v="63"/>
    <d v="2013-12-04T16:53:33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x v="0"/>
    <x v="64"/>
    <n v="1370651181"/>
    <b v="0"/>
    <n v="24"/>
    <b v="1"/>
    <s v="film &amp; video/shorts"/>
    <n v="173.33333333333334"/>
    <n v="880"/>
    <x v="0"/>
    <s v="shorts"/>
    <x v="64"/>
    <d v="2013-06-07T19:26:21"/>
  </r>
  <r>
    <n v="65"/>
    <s v="Hello World - Post Production Funds"/>
    <s v="Help finish the short film Hello World. The story of an android in the broken home of a father &amp; son."/>
    <n v="7000"/>
    <n v="7527"/>
    <x v="0"/>
    <s v="CA"/>
    <x v="5"/>
    <x v="65"/>
    <n v="1405453354"/>
    <b v="0"/>
    <n v="57"/>
    <b v="1"/>
    <s v="film &amp; video/shorts"/>
    <n v="107.52857142857141"/>
    <n v="527"/>
    <x v="0"/>
    <s v="shorts"/>
    <x v="65"/>
    <d v="2014-07-15T14:42:34"/>
  </r>
  <r>
    <n v="66"/>
    <s v="A Stagnant Fever: Short Film"/>
    <s v="A dark comedy set in the '60s about clinical depression and one night stands."/>
    <n v="2000"/>
    <n v="2372"/>
    <x v="0"/>
    <s v="US"/>
    <x v="0"/>
    <x v="66"/>
    <n v="1466281420"/>
    <b v="0"/>
    <n v="26"/>
    <b v="1"/>
    <s v="film &amp; video/shorts"/>
    <n v="118.6"/>
    <n v="372"/>
    <x v="0"/>
    <s v="shorts"/>
    <x v="66"/>
    <d v="2016-06-18T15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x v="0"/>
    <x v="67"/>
    <n v="1339768804"/>
    <b v="0"/>
    <n v="20"/>
    <b v="1"/>
    <s v="film &amp; video/shorts"/>
    <n v="116.25000000000001"/>
    <n v="325"/>
    <x v="0"/>
    <s v="shorts"/>
    <x v="67"/>
    <d v="2012-06-15T09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x v="1"/>
    <x v="68"/>
    <n v="1390570791"/>
    <b v="0"/>
    <n v="36"/>
    <b v="1"/>
    <s v="film &amp; video/shorts"/>
    <n v="127.16666666666667"/>
    <n v="163"/>
    <x v="0"/>
    <s v="shorts"/>
    <x v="68"/>
    <d v="2014-01-24T08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x v="0"/>
    <x v="69"/>
    <n v="1314765025"/>
    <b v="0"/>
    <n v="178"/>
    <b v="1"/>
    <s v="film &amp; video/shorts"/>
    <n v="110.9423"/>
    <n v="1094.2299999999996"/>
    <x v="0"/>
    <s v="shorts"/>
    <x v="69"/>
    <d v="2011-08-30T23:30:25"/>
  </r>
  <r>
    <n v="70"/>
    <s v="Scraps"/>
    <s v="Maggie barely survives a deranged baptism by her mother only to be born again to a string of foster parents. Things can always be worse"/>
    <n v="500"/>
    <n v="636"/>
    <x v="0"/>
    <s v="US"/>
    <x v="0"/>
    <x v="70"/>
    <n v="1309987845"/>
    <b v="0"/>
    <n v="17"/>
    <b v="1"/>
    <s v="film &amp; video/shorts"/>
    <n v="127.2"/>
    <n v="136"/>
    <x v="0"/>
    <s v="shorts"/>
    <x v="70"/>
    <d v="2011-07-06T16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x v="0"/>
    <x v="71"/>
    <n v="1333002657"/>
    <b v="0"/>
    <n v="32"/>
    <b v="1"/>
    <s v="film &amp; video/shorts"/>
    <n v="123.94444444444443"/>
    <n v="431"/>
    <x v="0"/>
    <s v="shorts"/>
    <x v="71"/>
    <d v="2012-03-29T01:30:57"/>
  </r>
  <r>
    <n v="72"/>
    <s v="Trickle"/>
    <s v="A young man forced to live back home after an automobile accident leaves him to rediscover what it means to be a part of his family."/>
    <n v="2200"/>
    <n v="2385"/>
    <x v="0"/>
    <s v="US"/>
    <x v="0"/>
    <x v="72"/>
    <n v="1351210481"/>
    <b v="0"/>
    <n v="41"/>
    <b v="1"/>
    <s v="film &amp; video/shorts"/>
    <n v="108.40909090909091"/>
    <n v="185"/>
    <x v="0"/>
    <s v="shorts"/>
    <x v="72"/>
    <d v="2012-10-25T19:14:4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x v="0"/>
    <x v="73"/>
    <n v="1297620584"/>
    <b v="0"/>
    <n v="18"/>
    <b v="1"/>
    <s v="film &amp; video/shorts"/>
    <n v="100"/>
    <n v="0"/>
    <x v="0"/>
    <s v="shorts"/>
    <x v="73"/>
    <d v="2011-02-13T13:09:44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x v="3"/>
    <x v="74"/>
    <n v="1450784495"/>
    <b v="0"/>
    <n v="29"/>
    <b v="1"/>
    <s v="film &amp; video/shorts"/>
    <n v="112.93199999999999"/>
    <n v="64.659999999999968"/>
    <x v="0"/>
    <s v="shorts"/>
    <x v="74"/>
    <d v="2015-12-22T06:41:35"/>
  </r>
  <r>
    <n v="75"/>
    <s v="&quot;DAD&quot; - A USC Short Film"/>
    <s v="A teenager named Charlie discovers something new about himself while coping with the loss of his father."/>
    <n v="3500"/>
    <n v="4040"/>
    <x v="0"/>
    <s v="US"/>
    <x v="0"/>
    <x v="75"/>
    <n v="1364101272"/>
    <b v="0"/>
    <n v="47"/>
    <b v="1"/>
    <s v="film &amp; video/shorts"/>
    <n v="115.42857142857143"/>
    <n v="540"/>
    <x v="0"/>
    <s v="shorts"/>
    <x v="75"/>
    <d v="2013-03-24T00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x v="0"/>
    <x v="76"/>
    <n v="1319819758"/>
    <b v="0"/>
    <n v="15"/>
    <b v="1"/>
    <s v="film &amp; video/shorts"/>
    <n v="153.33333333333334"/>
    <n v="160"/>
    <x v="0"/>
    <s v="shorts"/>
    <x v="76"/>
    <d v="2011-10-28T11:35:58"/>
  </r>
  <r>
    <n v="77"/>
    <s v="Jonah and the Crab"/>
    <s v="A short film about a boy searching for companionship in a hermit crab he finds on the beach."/>
    <n v="400"/>
    <n v="1570"/>
    <x v="0"/>
    <s v="US"/>
    <x v="0"/>
    <x v="77"/>
    <n v="1332991717"/>
    <b v="0"/>
    <n v="26"/>
    <b v="1"/>
    <s v="film &amp; video/shorts"/>
    <n v="392.5"/>
    <n v="1170"/>
    <x v="0"/>
    <s v="shorts"/>
    <x v="77"/>
    <d v="2012-03-28T22:28:37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x v="3"/>
    <x v="78"/>
    <n v="1471887121"/>
    <b v="0"/>
    <n v="35"/>
    <b v="1"/>
    <s v="film &amp; video/shorts"/>
    <n v="2702"/>
    <n v="1301"/>
    <x v="0"/>
    <s v="shorts"/>
    <x v="78"/>
    <d v="2016-08-22T12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x v="1"/>
    <x v="79"/>
    <n v="1395859093"/>
    <b v="0"/>
    <n v="41"/>
    <b v="1"/>
    <s v="film &amp; video/shorts"/>
    <n v="127"/>
    <n v="351"/>
    <x v="0"/>
    <s v="shorts"/>
    <x v="79"/>
    <d v="2014-03-26T13:38:13"/>
  </r>
  <r>
    <n v="80"/>
    <s v="Swingers Anonymous"/>
    <s v="What would you do if you ended up at a swingers party with two dead bodies and $20,000 in drug money?"/>
    <n v="12000"/>
    <n v="12870"/>
    <x v="0"/>
    <s v="US"/>
    <x v="0"/>
    <x v="80"/>
    <n v="1383616856"/>
    <b v="0"/>
    <n v="47"/>
    <b v="1"/>
    <s v="film &amp; video/shorts"/>
    <n v="107.25"/>
    <n v="870"/>
    <x v="0"/>
    <s v="shorts"/>
    <x v="80"/>
    <d v="2013-11-04T21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x v="0"/>
    <x v="81"/>
    <n v="1341892127"/>
    <b v="0"/>
    <n v="28"/>
    <b v="1"/>
    <s v="film &amp; video/shorts"/>
    <n v="198"/>
    <n v="735"/>
    <x v="0"/>
    <s v="shorts"/>
    <x v="81"/>
    <d v="2012-07-09T22:48:47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x v="0"/>
    <x v="82"/>
    <n v="1315597261"/>
    <b v="0"/>
    <n v="100"/>
    <b v="1"/>
    <s v="film &amp; video/shorts"/>
    <n v="100.01249999999999"/>
    <n v="0.5"/>
    <x v="0"/>
    <s v="shorts"/>
    <x v="82"/>
    <d v="2011-09-09T14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x v="1"/>
    <x v="83"/>
    <n v="1423320389"/>
    <b v="0"/>
    <n v="13"/>
    <b v="1"/>
    <s v="film &amp; video/shorts"/>
    <n v="102.49999999999999"/>
    <n v="5"/>
    <x v="0"/>
    <s v="shorts"/>
    <x v="83"/>
    <d v="2015-02-07T09:46:29"/>
  </r>
  <r>
    <n v="84"/>
    <s v="Redemption - Short Film"/>
    <s v="&quot;A sociopath crosses paths with the person he must confront about his wife's murder, it might be himself&quot;"/>
    <n v="500"/>
    <n v="500"/>
    <x v="0"/>
    <s v="US"/>
    <x v="0"/>
    <x v="84"/>
    <n v="1302891086"/>
    <b v="0"/>
    <n v="7"/>
    <b v="1"/>
    <s v="film &amp; video/shorts"/>
    <n v="100"/>
    <n v="0"/>
    <x v="0"/>
    <s v="shorts"/>
    <x v="84"/>
    <d v="2011-04-15T13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x v="0"/>
    <x v="85"/>
    <n v="1314154837"/>
    <b v="0"/>
    <n v="21"/>
    <b v="1"/>
    <s v="film &amp; video/shorts"/>
    <n v="125.49999999999999"/>
    <n v="306"/>
    <x v="0"/>
    <s v="shorts"/>
    <x v="85"/>
    <d v="2011-08-23T22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x v="3"/>
    <x v="86"/>
    <n v="1444828845"/>
    <b v="0"/>
    <n v="17"/>
    <b v="1"/>
    <s v="film &amp; video/shorts"/>
    <n v="106.46666666666667"/>
    <n v="388"/>
    <x v="0"/>
    <s v="shorts"/>
    <x v="86"/>
    <d v="2015-10-14T08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x v="0"/>
    <x v="87"/>
    <n v="1274705803"/>
    <b v="0"/>
    <n v="25"/>
    <b v="1"/>
    <s v="film &amp; video/shorts"/>
    <n v="104.60000000000001"/>
    <n v="115"/>
    <x v="0"/>
    <s v="shorts"/>
    <x v="87"/>
    <d v="2010-05-24T07:56:43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x v="0"/>
    <x v="88"/>
    <n v="1401205731"/>
    <b v="0"/>
    <n v="60"/>
    <b v="1"/>
    <s v="film &amp; video/shorts"/>
    <n v="102.85714285714285"/>
    <n v="100"/>
    <x v="0"/>
    <s v="shorts"/>
    <x v="88"/>
    <d v="2014-05-27T10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x v="0"/>
    <x v="89"/>
    <n v="1368036192"/>
    <b v="0"/>
    <n v="56"/>
    <b v="1"/>
    <s v="film &amp; video/shorts"/>
    <n v="115.06666666666668"/>
    <n v="904"/>
    <x v="0"/>
    <s v="shorts"/>
    <x v="89"/>
    <d v="2013-05-08T13:03:12"/>
  </r>
  <r>
    <n v="90"/>
    <s v="Help Get the Short Film Interior Design into Film Festivals!"/>
    <s v="We're looking for funding to help submit a short film to film festivals."/>
    <n v="500"/>
    <n v="502"/>
    <x v="0"/>
    <s v="US"/>
    <x v="0"/>
    <x v="90"/>
    <n v="1307862499"/>
    <b v="0"/>
    <n v="16"/>
    <b v="1"/>
    <s v="film &amp; video/shorts"/>
    <n v="100.4"/>
    <n v="2"/>
    <x v="0"/>
    <s v="shorts"/>
    <x v="90"/>
    <d v="2011-06-12T02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x v="0"/>
    <x v="91"/>
    <n v="1300354764"/>
    <b v="0"/>
    <n v="46"/>
    <b v="1"/>
    <s v="film &amp; video/shorts"/>
    <n v="120"/>
    <n v="600"/>
    <x v="0"/>
    <s v="shorts"/>
    <x v="91"/>
    <d v="2011-03-17T04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x v="5"/>
    <x v="92"/>
    <n v="1481949983"/>
    <b v="0"/>
    <n v="43"/>
    <b v="1"/>
    <s v="film &amp; video/shorts"/>
    <n v="105.2"/>
    <n v="260"/>
    <x v="0"/>
    <s v="shorts"/>
    <x v="92"/>
    <d v="2016-12-16T23:46:23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x v="0"/>
    <x v="93"/>
    <n v="1338928537"/>
    <b v="0"/>
    <n v="15"/>
    <b v="1"/>
    <s v="film &amp; video/shorts"/>
    <n v="110.60000000000001"/>
    <n v="106"/>
    <x v="0"/>
    <s v="shorts"/>
    <x v="93"/>
    <d v="2012-06-05T15:35:37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x v="1"/>
    <x v="94"/>
    <n v="1395162822"/>
    <b v="0"/>
    <n v="12"/>
    <b v="1"/>
    <s v="film &amp; video/shorts"/>
    <n v="104"/>
    <n v="10"/>
    <x v="0"/>
    <s v="shorts"/>
    <x v="94"/>
    <d v="2014-03-18T12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x v="0"/>
    <x v="95"/>
    <n v="1327622841"/>
    <b v="0"/>
    <n v="21"/>
    <b v="1"/>
    <s v="film &amp; video/shorts"/>
    <n v="131.42857142857142"/>
    <n v="110"/>
    <x v="0"/>
    <s v="shorts"/>
    <x v="95"/>
    <d v="2012-01-26T19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x v="0"/>
    <x v="96"/>
    <n v="1274889241"/>
    <b v="0"/>
    <n v="34"/>
    <b v="1"/>
    <s v="film &amp; video/shorts"/>
    <n v="114.66666666666667"/>
    <n v="220"/>
    <x v="0"/>
    <s v="shorts"/>
    <x v="96"/>
    <d v="2010-05-26T10:54:0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x v="0"/>
    <x v="97"/>
    <n v="1307848482"/>
    <b v="0"/>
    <n v="8"/>
    <b v="1"/>
    <s v="film &amp; video/shorts"/>
    <n v="106.25"/>
    <n v="25"/>
    <x v="0"/>
    <s v="shorts"/>
    <x v="97"/>
    <d v="2011-06-11T22:14:42"/>
  </r>
  <r>
    <n v="98"/>
    <s v="CUT OUT"/>
    <s v="&quot;Cut Out&quot; tells the story of a young woman who befriends a neighborhood teen and finds herself involved with gang violence."/>
    <n v="3200"/>
    <n v="3400"/>
    <x v="0"/>
    <s v="US"/>
    <x v="0"/>
    <x v="98"/>
    <n v="1351796674"/>
    <b v="0"/>
    <n v="60"/>
    <b v="1"/>
    <s v="film &amp; video/shorts"/>
    <n v="106.25"/>
    <n v="200"/>
    <x v="0"/>
    <s v="shorts"/>
    <x v="98"/>
    <d v="2012-11-01T14:04:34"/>
  </r>
  <r>
    <n v="99"/>
    <s v="BEAT: An Original Short Film"/>
    <s v="A feminist tale of two girls finally giving a &quot;Nice Guy&quot; what he truly deserves. Also, dancing!"/>
    <n v="1500"/>
    <n v="1590.29"/>
    <x v="0"/>
    <s v="US"/>
    <x v="0"/>
    <x v="99"/>
    <n v="1387834799"/>
    <b v="0"/>
    <n v="39"/>
    <b v="1"/>
    <s v="film &amp; video/shorts"/>
    <n v="106.01933333333334"/>
    <n v="90.289999999999964"/>
    <x v="0"/>
    <s v="shorts"/>
    <x v="99"/>
    <d v="2013-12-23T16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x v="0"/>
    <x v="100"/>
    <n v="1350324286"/>
    <b v="0"/>
    <n v="26"/>
    <b v="1"/>
    <s v="film &amp; video/shorts"/>
    <n v="100"/>
    <n v="0"/>
    <x v="0"/>
    <s v="shorts"/>
    <x v="100"/>
    <d v="2012-10-15T13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x v="0"/>
    <x v="101"/>
    <n v="1356979110"/>
    <b v="0"/>
    <n v="35"/>
    <b v="1"/>
    <s v="film &amp; video/shorts"/>
    <n v="100"/>
    <n v="0"/>
    <x v="0"/>
    <s v="shorts"/>
    <x v="101"/>
    <d v="2012-12-31T13:38:30"/>
  </r>
  <r>
    <n v="102"/>
    <s v="Dear God No!"/>
    <s v="A gang of outlaw bikers pull a home invasion on a disgraced Anthropologist hiding a secret locked in his cabin basement."/>
    <n v="6000"/>
    <n v="7665"/>
    <x v="0"/>
    <s v="US"/>
    <x v="0"/>
    <x v="102"/>
    <n v="1290481733"/>
    <b v="0"/>
    <n v="65"/>
    <b v="1"/>
    <s v="film &amp; video/shorts"/>
    <n v="127.75000000000001"/>
    <n v="1665"/>
    <x v="0"/>
    <s v="shorts"/>
    <x v="102"/>
    <d v="2010-11-22T22:08:53"/>
  </r>
  <r>
    <n v="103"/>
    <s v="I'M TWENTY SOMETHING"/>
    <s v="Three friends in their twenties are trying to do the impossible - have fun on a casual Friday night."/>
    <n v="1300"/>
    <n v="1367"/>
    <x v="0"/>
    <s v="GB"/>
    <x v="1"/>
    <x v="103"/>
    <n v="1392232830"/>
    <b v="0"/>
    <n v="49"/>
    <b v="1"/>
    <s v="film &amp; video/shorts"/>
    <n v="105.15384615384616"/>
    <n v="67"/>
    <x v="0"/>
    <s v="shorts"/>
    <x v="103"/>
    <d v="2014-02-12T14:20:30"/>
  </r>
  <r>
    <n v="104"/>
    <s v="Good 'Ol Trumpet"/>
    <s v="UCF short film about an old man, his love for music, and his misplaced trumpet.  "/>
    <n v="500"/>
    <n v="600"/>
    <x v="0"/>
    <s v="US"/>
    <x v="0"/>
    <x v="104"/>
    <n v="1299775266"/>
    <b v="0"/>
    <n v="10"/>
    <b v="1"/>
    <s v="film &amp; video/shorts"/>
    <n v="120"/>
    <n v="100"/>
    <x v="0"/>
    <s v="shorts"/>
    <x v="104"/>
    <d v="2011-03-10T11:41:0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x v="0"/>
    <x v="105"/>
    <n v="1461605020"/>
    <b v="0"/>
    <n v="60"/>
    <b v="1"/>
    <s v="film &amp; video/shorts"/>
    <n v="107.40909090909089"/>
    <n v="163"/>
    <x v="0"/>
    <s v="shorts"/>
    <x v="105"/>
    <d v="2016-04-25T12:23:40"/>
  </r>
  <r>
    <n v="106"/>
    <s v="LOST WEEKEND"/>
    <s v="A Boy. A Girl. A Car. A Serial Killer."/>
    <n v="5000"/>
    <n v="5025"/>
    <x v="0"/>
    <s v="US"/>
    <x v="0"/>
    <x v="106"/>
    <n v="1332182301"/>
    <b v="0"/>
    <n v="27"/>
    <b v="1"/>
    <s v="film &amp; video/shorts"/>
    <n v="100.49999999999999"/>
    <n v="25"/>
    <x v="0"/>
    <s v="shorts"/>
    <x v="106"/>
    <d v="2012-03-19T13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x v="0"/>
    <x v="107"/>
    <n v="1301787287"/>
    <b v="0"/>
    <n v="69"/>
    <b v="1"/>
    <s v="film &amp; video/shorts"/>
    <n v="102.46666666666667"/>
    <n v="185"/>
    <x v="0"/>
    <s v="shorts"/>
    <x v="107"/>
    <d v="2011-04-02T18:34:47"/>
  </r>
  <r>
    <n v="108"/>
    <s v="GLASS: A Love Story"/>
    <s v="When a man can't find love, his Google GLASS does the searching for him. A short film shot with Google Glass."/>
    <n v="1500"/>
    <n v="3700"/>
    <x v="0"/>
    <s v="US"/>
    <x v="0"/>
    <x v="108"/>
    <n v="1364827370"/>
    <b v="0"/>
    <n v="47"/>
    <b v="1"/>
    <s v="film &amp; video/shorts"/>
    <n v="246.66666666666669"/>
    <n v="2200"/>
    <x v="0"/>
    <s v="shorts"/>
    <x v="108"/>
    <d v="2013-04-01T09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x v="0"/>
    <x v="109"/>
    <n v="1296088630"/>
    <b v="0"/>
    <n v="47"/>
    <b v="1"/>
    <s v="film &amp; video/shorts"/>
    <n v="219.49999999999997"/>
    <n v="1195"/>
    <x v="0"/>
    <s v="shorts"/>
    <x v="109"/>
    <d v="2011-01-26T19:37:10"/>
  </r>
  <r>
    <n v="110"/>
    <s v="Earlids"/>
    <s v="Lee, an awkward teenager with sound-blocking earlids, must confront his self-isolation after a girl moves in next door."/>
    <n v="1300"/>
    <n v="1700"/>
    <x v="0"/>
    <s v="US"/>
    <x v="0"/>
    <x v="110"/>
    <n v="1381445253"/>
    <b v="0"/>
    <n v="26"/>
    <b v="1"/>
    <s v="film &amp; video/shorts"/>
    <n v="130.76923076923077"/>
    <n v="400"/>
    <x v="0"/>
    <s v="shorts"/>
    <x v="110"/>
    <d v="2013-10-10T17:47:33"/>
  </r>
  <r>
    <n v="111"/>
    <s v="Judi Dench is Cool in Person"/>
    <s v="Two actors, one bookie and a very bad day.  Judi Dench is Cool in Person is fast, funny and only a little bit nasty."/>
    <n v="3500"/>
    <n v="5410"/>
    <x v="0"/>
    <s v="AU"/>
    <x v="2"/>
    <x v="111"/>
    <n v="1430467187"/>
    <b v="0"/>
    <n v="53"/>
    <b v="1"/>
    <s v="film &amp; video/shorts"/>
    <n v="154.57142857142858"/>
    <n v="1910"/>
    <x v="0"/>
    <s v="shorts"/>
    <x v="111"/>
    <d v="2015-05-01T02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x v="0"/>
    <x v="112"/>
    <n v="1395277318"/>
    <b v="0"/>
    <n v="81"/>
    <b v="1"/>
    <s v="film &amp; video/shorts"/>
    <n v="104"/>
    <n v="200"/>
    <x v="0"/>
    <s v="shorts"/>
    <x v="112"/>
    <d v="2014-03-19T20:01:58"/>
  </r>
  <r>
    <n v="113"/>
    <s v="&quot;The First Day&quot; by Julia Othmer- Music Video"/>
    <s v="A living memorial for all those dealing with trauma, grief and loss."/>
    <n v="5000"/>
    <n v="7050"/>
    <x v="0"/>
    <s v="US"/>
    <x v="0"/>
    <x v="113"/>
    <n v="1311963128"/>
    <b v="0"/>
    <n v="78"/>
    <b v="1"/>
    <s v="film &amp; video/shorts"/>
    <n v="141"/>
    <n v="2050"/>
    <x v="0"/>
    <s v="shorts"/>
    <x v="113"/>
    <d v="2011-07-29T13:12:08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x v="0"/>
    <x v="114"/>
    <n v="1321252488"/>
    <b v="0"/>
    <n v="35"/>
    <b v="1"/>
    <s v="film &amp; video/shorts"/>
    <n v="103.33333333333334"/>
    <n v="100"/>
    <x v="0"/>
    <s v="shorts"/>
    <x v="114"/>
    <d v="2011-11-14T01:34:48"/>
  </r>
  <r>
    <n v="115"/>
    <s v="The World's Greatest Lover"/>
    <s v="Never judge a book (or a lover) by their cover."/>
    <n v="450"/>
    <n v="632"/>
    <x v="0"/>
    <s v="US"/>
    <x v="0"/>
    <x v="115"/>
    <n v="1326217444"/>
    <b v="0"/>
    <n v="22"/>
    <b v="1"/>
    <s v="film &amp; video/shorts"/>
    <n v="140.44444444444443"/>
    <n v="182"/>
    <x v="0"/>
    <s v="shorts"/>
    <x v="115"/>
    <d v="2012-01-10T12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x v="0"/>
    <x v="116"/>
    <n v="1298289355"/>
    <b v="0"/>
    <n v="57"/>
    <b v="1"/>
    <s v="film &amp; video/shorts"/>
    <n v="113.65714285714286"/>
    <n v="478"/>
    <x v="0"/>
    <s v="shorts"/>
    <x v="116"/>
    <d v="2011-02-21T06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x v="0"/>
    <x v="117"/>
    <n v="1268337744"/>
    <b v="0"/>
    <n v="27"/>
    <b v="1"/>
    <s v="film &amp; video/shorts"/>
    <n v="100.49377777777779"/>
    <n v="22.220000000000255"/>
    <x v="0"/>
    <s v="shorts"/>
    <x v="117"/>
    <d v="2010-03-11T15:02:24"/>
  </r>
  <r>
    <n v="118"/>
    <s v="DENOUNCED - A Short Film"/>
    <s v="When a ruthless hit-man is 'denounced' from the mafia, his old enemies declare war."/>
    <n v="5000"/>
    <n v="5651.58"/>
    <x v="0"/>
    <s v="US"/>
    <x v="0"/>
    <x v="118"/>
    <n v="1309310236"/>
    <b v="0"/>
    <n v="39"/>
    <b v="1"/>
    <s v="film &amp; video/shorts"/>
    <n v="113.03159999999998"/>
    <n v="651.57999999999993"/>
    <x v="0"/>
    <s v="shorts"/>
    <x v="118"/>
    <d v="2011-06-28T20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x v="0"/>
    <x v="119"/>
    <n v="1310693986"/>
    <b v="0"/>
    <n v="37"/>
    <b v="1"/>
    <s v="film &amp; video/shorts"/>
    <n v="104.55692307692308"/>
    <n v="148.09999999999991"/>
    <x v="0"/>
    <s v="shorts"/>
    <x v="119"/>
    <d v="2011-07-14T20:39:4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x v="6"/>
    <x v="120"/>
    <n v="1472865107"/>
    <b v="0"/>
    <n v="1"/>
    <b v="0"/>
    <s v="film &amp; video/science fiction"/>
    <n v="1.4285714285714287E-2"/>
    <n v="-69990"/>
    <x v="0"/>
    <s v="science fiction"/>
    <x v="120"/>
    <d v="2016-09-02T20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x v="0"/>
    <x v="121"/>
    <n v="1427993710"/>
    <b v="0"/>
    <n v="1"/>
    <b v="0"/>
    <s v="film &amp; video/science fiction"/>
    <n v="3.3333333333333333E-2"/>
    <n v="-2999"/>
    <x v="0"/>
    <s v="science fiction"/>
    <x v="121"/>
    <d v="2015-04-02T11:55:10"/>
  </r>
  <r>
    <n v="122"/>
    <s v="The Time Jumper (Canceled)"/>
    <s v="My ambition for this knows no bounds.  Seeing Sephoria in a live-action is a dream of mine."/>
    <n v="100000000"/>
    <n v="0"/>
    <x v="1"/>
    <s v="US"/>
    <x v="0"/>
    <x v="122"/>
    <n v="1470910907"/>
    <b v="0"/>
    <n v="0"/>
    <b v="0"/>
    <s v="film &amp; video/science fiction"/>
    <n v="0"/>
    <n v="-100000000"/>
    <x v="0"/>
    <s v="science fiction"/>
    <x v="122"/>
    <d v="2016-08-11T05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x v="0"/>
    <x v="123"/>
    <n v="1411411564"/>
    <b v="0"/>
    <n v="6"/>
    <b v="0"/>
    <s v="film &amp; video/science fiction"/>
    <n v="0.27454545454545454"/>
    <n v="-54849"/>
    <x v="0"/>
    <s v="science fiction"/>
    <x v="123"/>
    <d v="2014-09-22T13:46:04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x v="0"/>
    <x v="124"/>
    <n v="1429568242"/>
    <b v="0"/>
    <n v="0"/>
    <b v="0"/>
    <s v="film &amp; video/science fiction"/>
    <n v="0"/>
    <n v="-4000"/>
    <x v="0"/>
    <s v="science fiction"/>
    <x v="124"/>
    <d v="2015-04-20T17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x v="5"/>
    <x v="125"/>
    <n v="1480981880"/>
    <b v="0"/>
    <n v="6"/>
    <b v="0"/>
    <s v="film &amp; video/science fiction"/>
    <n v="14.000000000000002"/>
    <n v="-430"/>
    <x v="0"/>
    <s v="science fiction"/>
    <x v="125"/>
    <d v="2016-12-05T18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x v="0"/>
    <x v="126"/>
    <n v="1431353337"/>
    <b v="0"/>
    <n v="13"/>
    <b v="0"/>
    <s v="film &amp; video/science fiction"/>
    <n v="5.548"/>
    <n v="-23613"/>
    <x v="0"/>
    <s v="science fiction"/>
    <x v="126"/>
    <d v="2015-05-11T09:08:57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x v="0"/>
    <x v="127"/>
    <n v="1425481141"/>
    <b v="0"/>
    <n v="4"/>
    <b v="0"/>
    <s v="film &amp; video/science fiction"/>
    <n v="2.375"/>
    <n v="-7810"/>
    <x v="0"/>
    <s v="science fiction"/>
    <x v="127"/>
    <d v="2015-03-04T09:59:01"/>
  </r>
  <r>
    <n v="128"/>
    <s v="Ralphi3 (Canceled)"/>
    <s v="A Science Fiction film filled with entertainment and Excitement"/>
    <n v="100000"/>
    <n v="1867"/>
    <x v="1"/>
    <s v="US"/>
    <x v="0"/>
    <x v="128"/>
    <n v="1473917293"/>
    <b v="0"/>
    <n v="6"/>
    <b v="0"/>
    <s v="film &amp; video/science fiction"/>
    <n v="1.867"/>
    <n v="-98133"/>
    <x v="0"/>
    <s v="science fiction"/>
    <x v="128"/>
    <d v="2016-09-15T00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x v="0"/>
    <x v="129"/>
    <n v="1409524183"/>
    <b v="0"/>
    <n v="0"/>
    <b v="0"/>
    <s v="film &amp; video/science fiction"/>
    <n v="0"/>
    <n v="-20000"/>
    <x v="0"/>
    <s v="science fiction"/>
    <x v="129"/>
    <d v="2014-08-31T17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x v="1"/>
    <x v="130"/>
    <n v="1400536692"/>
    <b v="0"/>
    <n v="0"/>
    <b v="0"/>
    <s v="film &amp; video/science fiction"/>
    <n v="0"/>
    <n v="-600"/>
    <x v="0"/>
    <s v="science fiction"/>
    <x v="130"/>
    <d v="2014-05-19T16:58:12"/>
  </r>
  <r>
    <n v="131"/>
    <s v="I (Canceled)"/>
    <s v="I"/>
    <n v="1200"/>
    <n v="0"/>
    <x v="1"/>
    <s v="US"/>
    <x v="0"/>
    <x v="131"/>
    <n v="1466453161"/>
    <b v="0"/>
    <n v="0"/>
    <b v="0"/>
    <s v="film &amp; video/science fiction"/>
    <n v="0"/>
    <n v="-1200"/>
    <x v="0"/>
    <s v="science fiction"/>
    <x v="131"/>
    <d v="2016-06-20T15:06:01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x v="0"/>
    <x v="132"/>
    <n v="1411500607"/>
    <b v="0"/>
    <n v="81"/>
    <b v="0"/>
    <s v="film &amp; video/science fiction"/>
    <n v="9.5687499999999996"/>
    <n v="-72345"/>
    <x v="0"/>
    <s v="science fiction"/>
    <x v="132"/>
    <d v="2014-09-23T14:30:07"/>
  </r>
  <r>
    <n v="133"/>
    <s v="Demon Women from outer space (Canceled)"/>
    <s v="Invasion from outer space sights, to weird to imagine destruction too monstrous to escape"/>
    <n v="71764"/>
    <n v="0"/>
    <x v="1"/>
    <s v="US"/>
    <x v="0"/>
    <x v="133"/>
    <n v="1462130584"/>
    <b v="0"/>
    <n v="0"/>
    <b v="0"/>
    <s v="film &amp; video/science fiction"/>
    <n v="0"/>
    <n v="-71764"/>
    <x v="0"/>
    <s v="science fiction"/>
    <x v="133"/>
    <d v="2016-05-01T14:23:04"/>
  </r>
  <r>
    <n v="134"/>
    <s v="MARLEY'S GHOST (AMBASSADORS OF STEAM) (Canceled)"/>
    <s v="steampunk  remake of &quot;a Christmas carol&quot;"/>
    <n v="5000"/>
    <n v="0"/>
    <x v="1"/>
    <s v="US"/>
    <x v="0"/>
    <x v="134"/>
    <n v="1438811418"/>
    <b v="0"/>
    <n v="0"/>
    <b v="0"/>
    <s v="film &amp; video/science fiction"/>
    <n v="0"/>
    <n v="-5000"/>
    <x v="0"/>
    <s v="science fiction"/>
    <x v="134"/>
    <d v="2015-08-05T16:50:18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x v="0"/>
    <x v="135"/>
    <n v="1401354597"/>
    <b v="0"/>
    <n v="5"/>
    <b v="0"/>
    <s v="film &amp; video/science fiction"/>
    <n v="13.433333333333334"/>
    <n v="-2597"/>
    <x v="0"/>
    <s v="science fiction"/>
    <x v="135"/>
    <d v="2014-05-29T04:09:57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x v="0"/>
    <x v="136"/>
    <n v="1427968234"/>
    <b v="0"/>
    <n v="0"/>
    <b v="0"/>
    <s v="film &amp; video/science fiction"/>
    <n v="0"/>
    <n v="-3000"/>
    <x v="0"/>
    <s v="science fiction"/>
    <x v="136"/>
    <d v="2015-04-02T04:50:34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x v="7"/>
    <x v="137"/>
    <n v="1440337593"/>
    <b v="0"/>
    <n v="0"/>
    <b v="0"/>
    <s v="film &amp; video/science fiction"/>
    <n v="0"/>
    <n v="-55000"/>
    <x v="0"/>
    <s v="science fiction"/>
    <x v="137"/>
    <d v="2015-08-23T08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x v="0"/>
    <x v="138"/>
    <n v="1435731041"/>
    <b v="0"/>
    <n v="58"/>
    <b v="0"/>
    <s v="film &amp; video/science fiction"/>
    <n v="3.1413333333333333"/>
    <n v="-145288"/>
    <x v="0"/>
    <s v="science fiction"/>
    <x v="138"/>
    <d v="2015-07-01T01:10:41"/>
  </r>
  <r>
    <n v="139"/>
    <s v="Roman Dead (Canceled)"/>
    <s v="When  Rome is infected with a zombie plague, Lucius Agrippa and a small group fights for survival"/>
    <n v="500"/>
    <n v="500"/>
    <x v="1"/>
    <s v="US"/>
    <x v="0"/>
    <x v="139"/>
    <n v="1435874772"/>
    <b v="0"/>
    <n v="1"/>
    <b v="0"/>
    <s v="film &amp; video/science fiction"/>
    <n v="100"/>
    <n v="0"/>
    <x v="0"/>
    <s v="science fiction"/>
    <x v="139"/>
    <d v="2015-07-02T17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x v="0"/>
    <x v="140"/>
    <n v="1424234732"/>
    <b v="0"/>
    <n v="0"/>
    <b v="0"/>
    <s v="film &amp; video/science fiction"/>
    <n v="0"/>
    <n v="-200000"/>
    <x v="0"/>
    <s v="science fiction"/>
    <x v="140"/>
    <d v="2015-02-17T2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x v="0"/>
    <x v="141"/>
    <n v="1429155623"/>
    <b v="0"/>
    <n v="28"/>
    <b v="0"/>
    <s v="film &amp; video/science fiction"/>
    <n v="10.775"/>
    <n v="-10707"/>
    <x v="0"/>
    <s v="science fiction"/>
    <x v="141"/>
    <d v="2015-04-15T22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x v="0"/>
    <x v="142"/>
    <n v="1414358778"/>
    <b v="0"/>
    <n v="1"/>
    <b v="0"/>
    <s v="film &amp; video/science fiction"/>
    <n v="0.33333333333333337"/>
    <n v="-2990"/>
    <x v="0"/>
    <s v="science fiction"/>
    <x v="142"/>
    <d v="2014-10-26T16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x v="2"/>
    <x v="143"/>
    <n v="1467941542"/>
    <b v="0"/>
    <n v="0"/>
    <b v="0"/>
    <s v="film &amp; video/science fiction"/>
    <n v="0"/>
    <n v="-5500"/>
    <x v="0"/>
    <s v="science fiction"/>
    <x v="143"/>
    <d v="2016-07-07T20:32:2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x v="5"/>
    <x v="144"/>
    <n v="1423765072"/>
    <b v="0"/>
    <n v="37"/>
    <b v="0"/>
    <s v="film &amp; video/science fiction"/>
    <n v="27.6"/>
    <n v="-5430"/>
    <x v="0"/>
    <s v="science fiction"/>
    <x v="144"/>
    <d v="2015-02-12T13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x v="0"/>
    <x v="145"/>
    <n v="1436965252"/>
    <b v="0"/>
    <n v="9"/>
    <b v="0"/>
    <s v="film &amp; video/science fiction"/>
    <n v="7.5111111111111111"/>
    <n v="-4162"/>
    <x v="0"/>
    <s v="science fiction"/>
    <x v="145"/>
    <d v="2015-07-15T08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x v="0"/>
    <x v="146"/>
    <n v="1479514998"/>
    <b v="0"/>
    <n v="3"/>
    <b v="0"/>
    <s v="film &amp; video/science fiction"/>
    <n v="0.57499999999999996"/>
    <n v="-19885"/>
    <x v="0"/>
    <s v="science fiction"/>
    <x v="146"/>
    <d v="2016-11-18T19:23:18"/>
  </r>
  <r>
    <n v="147"/>
    <s v="Consumed (Static Air) (Canceled)"/>
    <s v="Film makers catch live footage beyond their wildest dreams."/>
    <n v="7000"/>
    <n v="0"/>
    <x v="1"/>
    <s v="GB"/>
    <x v="1"/>
    <x v="147"/>
    <n v="1417026340"/>
    <b v="0"/>
    <n v="0"/>
    <b v="0"/>
    <s v="film &amp; video/science fiction"/>
    <n v="0"/>
    <n v="-7000"/>
    <x v="0"/>
    <s v="science fiction"/>
    <x v="147"/>
    <d v="2014-11-26T13:25:4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x v="0"/>
    <x v="148"/>
    <n v="1453963536"/>
    <b v="0"/>
    <n v="2"/>
    <b v="0"/>
    <s v="film &amp; video/science fiction"/>
    <n v="0.08"/>
    <n v="-49960"/>
    <x v="0"/>
    <s v="science fiction"/>
    <x v="148"/>
    <d v="2016-01-28T01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x v="0"/>
    <x v="149"/>
    <n v="1416888470"/>
    <b v="0"/>
    <n v="6"/>
    <b v="0"/>
    <s v="film &amp; video/science fiction"/>
    <n v="0.91999999999999993"/>
    <n v="-9908"/>
    <x v="0"/>
    <s v="science fiction"/>
    <x v="149"/>
    <d v="2014-11-24T23:07:5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x v="0"/>
    <x v="150"/>
    <n v="1427428382"/>
    <b v="0"/>
    <n v="67"/>
    <b v="0"/>
    <s v="film &amp; video/science fiction"/>
    <n v="23.163076923076922"/>
    <n v="-99888"/>
    <x v="0"/>
    <s v="science fiction"/>
    <x v="150"/>
    <d v="2015-03-26T22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x v="2"/>
    <x v="151"/>
    <n v="1429449191"/>
    <b v="0"/>
    <n v="5"/>
    <b v="0"/>
    <s v="film &amp; video/science fiction"/>
    <n v="5.5999999999999994E-2"/>
    <n v="-249860"/>
    <x v="0"/>
    <s v="science fiction"/>
    <x v="151"/>
    <d v="2015-04-19T08:13:11"/>
  </r>
  <r>
    <n v="152"/>
    <s v="The Great Dark (Canceled)"/>
    <s v="The Great Dark is a journey through the unimaginable...and un foreseeable..."/>
    <n v="380000"/>
    <n v="30"/>
    <x v="1"/>
    <s v="US"/>
    <x v="0"/>
    <x v="152"/>
    <n v="1408845100"/>
    <b v="0"/>
    <n v="2"/>
    <b v="0"/>
    <s v="film &amp; video/science fiction"/>
    <n v="7.8947368421052634E-3"/>
    <n v="-379970"/>
    <x v="0"/>
    <s v="science fiction"/>
    <x v="152"/>
    <d v="2014-08-23T20:51:40"/>
  </r>
  <r>
    <n v="153"/>
    <s v="Awakening (Canceled)"/>
    <s v="What would you do if you face something beyond your understanding? If someone you loved disappeared without a trace?"/>
    <n v="50000"/>
    <n v="359"/>
    <x v="1"/>
    <s v="US"/>
    <x v="0"/>
    <x v="153"/>
    <n v="1413900244"/>
    <b v="0"/>
    <n v="10"/>
    <b v="0"/>
    <s v="film &amp; video/science fiction"/>
    <n v="0.71799999999999997"/>
    <n v="-49641"/>
    <x v="0"/>
    <s v="science fiction"/>
    <x v="153"/>
    <d v="2014-10-21T09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x v="0"/>
    <x v="154"/>
    <n v="1429621695"/>
    <b v="0"/>
    <n v="3"/>
    <b v="0"/>
    <s v="film &amp; video/science fiction"/>
    <n v="2.666666666666667"/>
    <n v="-1460"/>
    <x v="0"/>
    <s v="science fiction"/>
    <x v="154"/>
    <d v="2015-04-21T08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x v="0"/>
    <x v="155"/>
    <n v="1434201935"/>
    <b v="0"/>
    <n v="4"/>
    <b v="0"/>
    <s v="film &amp; video/science fiction"/>
    <n v="6.0000000000000001E-3"/>
    <n v="-1349919"/>
    <x v="0"/>
    <s v="science fiction"/>
    <x v="155"/>
    <d v="2015-06-13T08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x v="5"/>
    <x v="156"/>
    <n v="1401850796"/>
    <b v="0"/>
    <n v="15"/>
    <b v="0"/>
    <s v="film &amp; video/science fiction"/>
    <n v="5.0999999999999996"/>
    <n v="-33215"/>
    <x v="0"/>
    <s v="science fiction"/>
    <x v="156"/>
    <d v="2014-06-03T21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x v="0"/>
    <x v="157"/>
    <n v="1453931572"/>
    <b v="0"/>
    <n v="2"/>
    <b v="0"/>
    <s v="film &amp; video/science fiction"/>
    <n v="0.26711185308848079"/>
    <n v="-2987"/>
    <x v="0"/>
    <s v="science fiction"/>
    <x v="157"/>
    <d v="2016-01-27T16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x v="0"/>
    <x v="158"/>
    <n v="1411350628"/>
    <b v="0"/>
    <n v="0"/>
    <b v="0"/>
    <s v="film &amp; video/science fiction"/>
    <n v="0"/>
    <n v="-5000"/>
    <x v="0"/>
    <s v="science fiction"/>
    <x v="158"/>
    <d v="2014-09-21T20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x v="0"/>
    <x v="159"/>
    <n v="1464085545"/>
    <b v="0"/>
    <n v="1"/>
    <b v="0"/>
    <s v="film &amp; video/science fiction"/>
    <n v="2E-3"/>
    <n v="-499990"/>
    <x v="0"/>
    <s v="science fiction"/>
    <x v="159"/>
    <d v="2016-05-24T05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x v="0"/>
    <x v="160"/>
    <n v="1434491691"/>
    <b v="0"/>
    <n v="0"/>
    <b v="0"/>
    <s v="film &amp; video/drama"/>
    <n v="0"/>
    <n v="-5000"/>
    <x v="0"/>
    <s v="drama"/>
    <x v="160"/>
    <d v="2015-06-16T16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x v="0"/>
    <x v="161"/>
    <n v="1401726595"/>
    <b v="0"/>
    <n v="1"/>
    <b v="0"/>
    <s v="film &amp; video/drama"/>
    <n v="0.01"/>
    <n v="-49995"/>
    <x v="0"/>
    <s v="drama"/>
    <x v="161"/>
    <d v="2014-06-02T11:29:55"/>
  </r>
  <r>
    <n v="162"/>
    <s v="See It My Way"/>
    <s v="This film follows a young man who has had only a troubled family life. He turns to all the wrong things and life falls apart."/>
    <n v="2800"/>
    <n v="435"/>
    <x v="2"/>
    <s v="US"/>
    <x v="0"/>
    <x v="162"/>
    <n v="1405393356"/>
    <b v="0"/>
    <n v="10"/>
    <b v="0"/>
    <s v="film &amp; video/drama"/>
    <n v="15.535714285714286"/>
    <n v="-2365"/>
    <x v="0"/>
    <s v="drama"/>
    <x v="162"/>
    <d v="2014-07-14T22:02:36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x v="0"/>
    <x v="163"/>
    <n v="1440716654"/>
    <b v="0"/>
    <n v="0"/>
    <b v="0"/>
    <s v="film &amp; video/drama"/>
    <n v="0"/>
    <n v="-2000000"/>
    <x v="0"/>
    <s v="drama"/>
    <x v="163"/>
    <d v="2015-08-27T18:04:14"/>
  </r>
  <r>
    <n v="164"/>
    <s v="Angelix"/>
    <s v="Two cousins are caught up in the private war between warrior class angels and demons. You may be caught up too and not realize it yet."/>
    <n v="120000"/>
    <n v="640"/>
    <x v="2"/>
    <s v="US"/>
    <x v="0"/>
    <x v="164"/>
    <n v="1405966701"/>
    <b v="0"/>
    <n v="7"/>
    <b v="0"/>
    <s v="film &amp; video/drama"/>
    <n v="0.53333333333333333"/>
    <n v="-119360"/>
    <x v="0"/>
    <s v="drama"/>
    <x v="164"/>
    <d v="2014-07-21T13:18:21"/>
  </r>
  <r>
    <n v="165"/>
    <s v="NET"/>
    <s v="A teacher. A boy. The beach and a heatwave that drove them all insane."/>
    <n v="17000"/>
    <n v="0"/>
    <x v="2"/>
    <s v="GB"/>
    <x v="1"/>
    <x v="165"/>
    <n v="1450021724"/>
    <b v="0"/>
    <n v="0"/>
    <b v="0"/>
    <s v="film &amp; video/drama"/>
    <n v="0"/>
    <n v="-17000"/>
    <x v="0"/>
    <s v="drama"/>
    <x v="165"/>
    <d v="2015-12-13T10:48:44"/>
  </r>
  <r>
    <n v="166"/>
    <s v="Pressure"/>
    <s v="A young teen makes a bad decision after joining gang and the film expresses his choices that led him to that point."/>
    <n v="5000"/>
    <n v="3000"/>
    <x v="2"/>
    <s v="US"/>
    <x v="0"/>
    <x v="166"/>
    <n v="1481939362"/>
    <b v="0"/>
    <n v="1"/>
    <b v="0"/>
    <s v="film &amp; video/drama"/>
    <n v="60"/>
    <n v="-2000"/>
    <x v="0"/>
    <s v="drama"/>
    <x v="166"/>
    <d v="2016-12-16T20:49:22"/>
  </r>
  <r>
    <n v="167"/>
    <s v="Past"/>
    <s v="A young man experiences a tragedy and has the opportunity to go back and learn from his mistakes and find out his true self."/>
    <n v="110000"/>
    <n v="11"/>
    <x v="2"/>
    <s v="US"/>
    <x v="0"/>
    <x v="167"/>
    <n v="1433542535"/>
    <b v="0"/>
    <n v="2"/>
    <b v="0"/>
    <s v="film &amp; video/drama"/>
    <n v="0.01"/>
    <n v="-109989"/>
    <x v="0"/>
    <s v="drama"/>
    <x v="167"/>
    <d v="2015-06-05T17:15:35"/>
  </r>
  <r>
    <n v="168"/>
    <s v="Moving On"/>
    <s v="A homeless Gulf War 2 vet, and Congressional Medal of Honor recipient fights for his sanity on the mean streets of Albuquerque."/>
    <n v="8000"/>
    <n v="325"/>
    <x v="2"/>
    <s v="US"/>
    <x v="0"/>
    <x v="168"/>
    <n v="1424203370"/>
    <b v="0"/>
    <n v="3"/>
    <b v="0"/>
    <s v="film &amp; video/drama"/>
    <n v="4.0625"/>
    <n v="-7675"/>
    <x v="0"/>
    <s v="drama"/>
    <x v="168"/>
    <d v="2015-02-17T15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x v="1"/>
    <x v="169"/>
    <n v="1411042059"/>
    <b v="0"/>
    <n v="10"/>
    <b v="0"/>
    <s v="film &amp; video/drama"/>
    <n v="22.400000000000002"/>
    <n v="-1940"/>
    <x v="0"/>
    <s v="drama"/>
    <x v="169"/>
    <d v="2014-09-18T07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x v="0"/>
    <x v="170"/>
    <n v="1438385283"/>
    <b v="0"/>
    <n v="10"/>
    <b v="0"/>
    <s v="film &amp; video/drama"/>
    <n v="3.25"/>
    <n v="-9675"/>
    <x v="0"/>
    <s v="drama"/>
    <x v="170"/>
    <d v="2015-07-31T18:28:03"/>
  </r>
  <r>
    <n v="171"/>
    <s v="IRL: Gamers Unite"/>
    <s v="Team Mayhem, a local small town gang of gamers who are enlisted   to save the world from the new great evil known as Prowler."/>
    <n v="50000"/>
    <n v="1"/>
    <x v="2"/>
    <s v="US"/>
    <x v="0"/>
    <x v="171"/>
    <n v="1465791614"/>
    <b v="0"/>
    <n v="1"/>
    <b v="0"/>
    <s v="film &amp; video/drama"/>
    <n v="2E-3"/>
    <n v="-49999"/>
    <x v="0"/>
    <s v="drama"/>
    <x v="171"/>
    <d v="2016-06-12T23:20:14"/>
  </r>
  <r>
    <n v="172"/>
    <s v="The Blind Dolphin Story"/>
    <s v="A short film on the rarest mammal and the second most endangered freshwater river dolphin, in Pakistan."/>
    <n v="95000"/>
    <n v="0"/>
    <x v="2"/>
    <s v="US"/>
    <x v="0"/>
    <x v="172"/>
    <n v="1423733323"/>
    <b v="0"/>
    <n v="0"/>
    <b v="0"/>
    <s v="film &amp; video/drama"/>
    <n v="0"/>
    <n v="-95000"/>
    <x v="0"/>
    <s v="drama"/>
    <x v="172"/>
    <d v="2015-02-12T04:28:43"/>
  </r>
  <r>
    <n v="173"/>
    <s v="7 Sins"/>
    <s v="This is a film inspired by Quentin Tarantino, I want to make a film thats entertaining yet gritty. 7 Sins is in pre-production."/>
    <n v="1110"/>
    <n v="0"/>
    <x v="2"/>
    <s v="GB"/>
    <x v="1"/>
    <x v="173"/>
    <n v="1422539108"/>
    <b v="0"/>
    <n v="0"/>
    <b v="0"/>
    <s v="film &amp; video/drama"/>
    <n v="0"/>
    <n v="-1110"/>
    <x v="0"/>
    <s v="drama"/>
    <x v="173"/>
    <d v="2015-01-29T08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x v="3"/>
    <x v="174"/>
    <n v="1425924776"/>
    <b v="0"/>
    <n v="0"/>
    <b v="0"/>
    <s v="film &amp; video/drama"/>
    <n v="0"/>
    <n v="-6000"/>
    <x v="0"/>
    <s v="drama"/>
    <x v="174"/>
    <d v="2015-03-09T13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x v="1"/>
    <x v="175"/>
    <n v="1407177611"/>
    <b v="0"/>
    <n v="26"/>
    <b v="0"/>
    <s v="film &amp; video/drama"/>
    <n v="6.4850000000000003"/>
    <n v="-18703"/>
    <x v="0"/>
    <s v="drama"/>
    <x v="175"/>
    <d v="2014-08-04T13:40:11"/>
  </r>
  <r>
    <n v="176"/>
    <s v="Silent Monster"/>
    <s v="I'm seeking funding to finish my short film, Silent Monster, to bring awareness to teenage bullying as well as teenage violence."/>
    <n v="1500"/>
    <n v="0"/>
    <x v="2"/>
    <s v="US"/>
    <x v="0"/>
    <x v="176"/>
    <n v="1436211999"/>
    <b v="0"/>
    <n v="0"/>
    <b v="0"/>
    <s v="film &amp; video/drama"/>
    <n v="0"/>
    <n v="-1500"/>
    <x v="0"/>
    <s v="drama"/>
    <x v="176"/>
    <d v="2015-07-06T14:46:39"/>
  </r>
  <r>
    <n v="177"/>
    <s v="The Good Samaritan"/>
    <s v="I'm making a modern day version of the bible story &quot; The Good Samaritan&quot;"/>
    <n v="450"/>
    <n v="180"/>
    <x v="2"/>
    <s v="US"/>
    <x v="0"/>
    <x v="177"/>
    <n v="1425690526"/>
    <b v="0"/>
    <n v="7"/>
    <b v="0"/>
    <s v="film &amp; video/drama"/>
    <n v="40"/>
    <n v="-270"/>
    <x v="0"/>
    <s v="drama"/>
    <x v="177"/>
    <d v="2015-03-06T20:08:46"/>
  </r>
  <r>
    <n v="178"/>
    <s v="El viaje de LucÃ­a"/>
    <s v="El viaje de LucÃ­a es un largometraje de ficciÃ³n con temÃ¡tica sobre el cÃ¡ncer infantil."/>
    <n v="500000"/>
    <n v="0"/>
    <x v="2"/>
    <s v="ES"/>
    <x v="3"/>
    <x v="178"/>
    <n v="1445986545"/>
    <b v="0"/>
    <n v="0"/>
    <b v="0"/>
    <s v="film &amp; video/drama"/>
    <n v="0"/>
    <n v="-500000"/>
    <x v="0"/>
    <s v="drama"/>
    <x v="178"/>
    <d v="2015-10-27T17:55:45"/>
  </r>
  <r>
    <n v="179"/>
    <s v="Sustain: A Film About Survival"/>
    <s v="A feature-length film about how three people survive in a diseased world."/>
    <n v="1000"/>
    <n v="200"/>
    <x v="2"/>
    <s v="US"/>
    <x v="0"/>
    <x v="179"/>
    <n v="1454464555"/>
    <b v="0"/>
    <n v="2"/>
    <b v="0"/>
    <s v="film &amp; video/drama"/>
    <n v="20"/>
    <n v="-800"/>
    <x v="0"/>
    <s v="drama"/>
    <x v="179"/>
    <d v="2016-02-02T20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x v="1"/>
    <x v="180"/>
    <n v="1425512843"/>
    <b v="0"/>
    <n v="13"/>
    <b v="0"/>
    <s v="film &amp; video/drama"/>
    <n v="33.416666666666664"/>
    <n v="-799"/>
    <x v="0"/>
    <s v="drama"/>
    <x v="180"/>
    <d v="2015-03-04T18:47:23"/>
  </r>
  <r>
    <n v="181"/>
    <s v="Immemorial"/>
    <s v="Christina has been suffering with flash backs and some very disturbing nightmares and realises that it is more than just nightmares."/>
    <n v="3423"/>
    <n v="722"/>
    <x v="2"/>
    <s v="GB"/>
    <x v="1"/>
    <x v="181"/>
    <n v="1432403295"/>
    <b v="0"/>
    <n v="4"/>
    <b v="0"/>
    <s v="film &amp; video/drama"/>
    <n v="21.092608822670172"/>
    <n v="-2701"/>
    <x v="0"/>
    <s v="drama"/>
    <x v="181"/>
    <d v="2015-05-23T12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x v="0"/>
    <x v="182"/>
    <n v="1481156232"/>
    <b v="0"/>
    <n v="0"/>
    <b v="0"/>
    <s v="film &amp; video/drama"/>
    <n v="0"/>
    <n v="-1000"/>
    <x v="0"/>
    <s v="drama"/>
    <x v="182"/>
    <d v="2016-12-07T19:17:12"/>
  </r>
  <r>
    <n v="183"/>
    <s v="Three Little Words"/>
    <s v="Don't kill me until I meet my Dad"/>
    <n v="12500"/>
    <n v="4482"/>
    <x v="2"/>
    <s v="GB"/>
    <x v="1"/>
    <x v="183"/>
    <n v="1414438010"/>
    <b v="0"/>
    <n v="12"/>
    <b v="0"/>
    <s v="film &amp; video/drama"/>
    <n v="35.856000000000002"/>
    <n v="-8018"/>
    <x v="0"/>
    <s v="drama"/>
    <x v="183"/>
    <d v="2014-10-27T14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x v="5"/>
    <x v="184"/>
    <n v="1404586762"/>
    <b v="0"/>
    <n v="2"/>
    <b v="0"/>
    <s v="film &amp; video/drama"/>
    <n v="3.4000000000000004"/>
    <n v="-1449"/>
    <x v="0"/>
    <s v="drama"/>
    <x v="184"/>
    <d v="2014-07-05T13:59:22"/>
  </r>
  <r>
    <n v="185"/>
    <s v="BLANK Short Movie"/>
    <s v="Love has no boundaries!"/>
    <n v="40000"/>
    <n v="2200"/>
    <x v="2"/>
    <s v="NO"/>
    <x v="8"/>
    <x v="185"/>
    <n v="1468965139"/>
    <b v="0"/>
    <n v="10"/>
    <b v="0"/>
    <s v="film &amp; video/drama"/>
    <n v="5.5"/>
    <n v="-37800"/>
    <x v="0"/>
    <s v="drama"/>
    <x v="185"/>
    <d v="2016-07-19T16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x v="0"/>
    <x v="186"/>
    <n v="1485977434"/>
    <b v="0"/>
    <n v="0"/>
    <b v="0"/>
    <s v="film &amp; video/drama"/>
    <n v="0"/>
    <n v="-5000"/>
    <x v="0"/>
    <s v="drama"/>
    <x v="186"/>
    <d v="2017-02-01T14:30:34"/>
  </r>
  <r>
    <n v="187"/>
    <s v="The Imbalanced Heart of a Symmetric Mind (film)"/>
    <s v="A young man suffering from a severe case of OCD embarks on a road trip to find peace of mind."/>
    <n v="5000"/>
    <n v="800"/>
    <x v="2"/>
    <s v="US"/>
    <x v="0"/>
    <x v="187"/>
    <n v="1435383457"/>
    <b v="0"/>
    <n v="5"/>
    <b v="0"/>
    <s v="film &amp; video/drama"/>
    <n v="16"/>
    <n v="-4200"/>
    <x v="0"/>
    <s v="drama"/>
    <x v="187"/>
    <d v="2015-06-27T00:37:37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x v="0"/>
    <x v="188"/>
    <n v="1407299015"/>
    <b v="0"/>
    <n v="0"/>
    <b v="0"/>
    <s v="film &amp; video/drama"/>
    <n v="0"/>
    <n v="-1500"/>
    <x v="0"/>
    <s v="drama"/>
    <x v="188"/>
    <d v="2014-08-05T23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x v="0"/>
    <x v="189"/>
    <n v="1467736477"/>
    <b v="0"/>
    <n v="5"/>
    <b v="0"/>
    <s v="film &amp; video/drama"/>
    <n v="6.8999999999999992E-2"/>
    <n v="-499655"/>
    <x v="0"/>
    <s v="drama"/>
    <x v="189"/>
    <d v="2016-07-05T11:34:37"/>
  </r>
  <r>
    <n v="190"/>
    <s v="REGIONRAT, the movie"/>
    <s v="Because hope can be a 4 letter word"/>
    <n v="12000"/>
    <n v="50"/>
    <x v="2"/>
    <s v="US"/>
    <x v="0"/>
    <x v="190"/>
    <n v="1465227446"/>
    <b v="0"/>
    <n v="1"/>
    <b v="0"/>
    <s v="film &amp; video/drama"/>
    <n v="0.41666666666666669"/>
    <n v="-11950"/>
    <x v="0"/>
    <s v="drama"/>
    <x v="190"/>
    <d v="2016-06-06T10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x v="2"/>
    <x v="191"/>
    <n v="1440326138"/>
    <b v="0"/>
    <n v="3"/>
    <b v="0"/>
    <s v="film &amp; video/drama"/>
    <n v="5"/>
    <n v="-4750"/>
    <x v="0"/>
    <s v="drama"/>
    <x v="191"/>
    <d v="2015-08-23T05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x v="0"/>
    <x v="192"/>
    <n v="1410980432"/>
    <b v="0"/>
    <n v="3"/>
    <b v="0"/>
    <s v="film &amp; video/drama"/>
    <n v="1.6999999999999999E-3"/>
    <n v="-999983"/>
    <x v="0"/>
    <s v="drama"/>
    <x v="192"/>
    <d v="2014-09-17T14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x v="1"/>
    <x v="193"/>
    <n v="1412029566"/>
    <b v="0"/>
    <n v="0"/>
    <b v="0"/>
    <s v="film &amp; video/drama"/>
    <n v="0"/>
    <n v="-1000"/>
    <x v="0"/>
    <s v="drama"/>
    <x v="193"/>
    <d v="2014-09-29T17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x v="1"/>
    <x v="194"/>
    <n v="1452124531"/>
    <b v="0"/>
    <n v="3"/>
    <b v="0"/>
    <s v="film &amp; video/drama"/>
    <n v="0.12"/>
    <n v="-2497"/>
    <x v="0"/>
    <s v="drama"/>
    <x v="194"/>
    <d v="2016-01-06T18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x v="0"/>
    <x v="195"/>
    <n v="1431360332"/>
    <b v="0"/>
    <n v="0"/>
    <b v="0"/>
    <s v="film &amp; video/drama"/>
    <n v="0"/>
    <n v="-2000000"/>
    <x v="0"/>
    <s v="drama"/>
    <x v="195"/>
    <d v="2015-05-11T11:05:32"/>
  </r>
  <r>
    <n v="196"/>
    <s v="Thunder Under Control"/>
    <s v="A moving short film about a retired female boxer who develops a relationship with a young journalist who idolises her"/>
    <n v="3500"/>
    <n v="1465"/>
    <x v="2"/>
    <s v="GB"/>
    <x v="1"/>
    <x v="196"/>
    <n v="1442062898"/>
    <b v="0"/>
    <n v="19"/>
    <b v="0"/>
    <s v="film &amp; video/drama"/>
    <n v="41.857142857142861"/>
    <n v="-2035"/>
    <x v="0"/>
    <s v="drama"/>
    <x v="196"/>
    <d v="2015-09-12T08:01:38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x v="1"/>
    <x v="197"/>
    <n v="1483734100"/>
    <b v="0"/>
    <n v="8"/>
    <b v="0"/>
    <s v="film &amp; video/drama"/>
    <n v="10.48"/>
    <n v="-2238"/>
    <x v="0"/>
    <s v="drama"/>
    <x v="197"/>
    <d v="2017-01-06T15:21:40"/>
  </r>
  <r>
    <n v="198"/>
    <s v="Nine Lives"/>
    <s v="Nine Lives is a story of one woman's survival of EIGHT near deaths and her love for one man as an influence to fight for the NINTH."/>
    <n v="25000"/>
    <n v="279"/>
    <x v="2"/>
    <s v="US"/>
    <x v="0"/>
    <x v="198"/>
    <n v="1409908322"/>
    <b v="0"/>
    <n v="6"/>
    <b v="0"/>
    <s v="film &amp; video/drama"/>
    <n v="1.1159999999999999"/>
    <n v="-24721"/>
    <x v="0"/>
    <s v="drama"/>
    <x v="198"/>
    <d v="2014-09-05T04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x v="0"/>
    <x v="199"/>
    <n v="1470106702"/>
    <b v="0"/>
    <n v="0"/>
    <b v="0"/>
    <s v="film &amp; video/drama"/>
    <n v="0"/>
    <n v="-10000"/>
    <x v="0"/>
    <s v="drama"/>
    <x v="199"/>
    <d v="2016-08-01T21:58:22"/>
  </r>
  <r>
    <n v="200"/>
    <s v="The Crossing Shore"/>
    <s v="A film dedicated to an AAF Pilot's struggle to survive behind enemy lines during WWII."/>
    <n v="6000"/>
    <n v="1571.55"/>
    <x v="2"/>
    <s v="US"/>
    <x v="0"/>
    <x v="200"/>
    <n v="1408154403"/>
    <b v="0"/>
    <n v="18"/>
    <b v="0"/>
    <s v="film &amp; video/drama"/>
    <n v="26.192500000000003"/>
    <n v="-4428.45"/>
    <x v="0"/>
    <s v="drama"/>
    <x v="200"/>
    <d v="2014-08-15T21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x v="0"/>
    <x v="201"/>
    <n v="1421696329"/>
    <b v="0"/>
    <n v="7"/>
    <b v="0"/>
    <s v="film &amp; video/drama"/>
    <n v="58.461538461538467"/>
    <n v="-270"/>
    <x v="0"/>
    <s v="drama"/>
    <x v="201"/>
    <d v="2015-01-19T14:38:49"/>
  </r>
  <r>
    <n v="202"/>
    <s v="Modern Gangsters"/>
    <s v="new web series created by jonney terry"/>
    <n v="6000"/>
    <n v="0"/>
    <x v="2"/>
    <s v="US"/>
    <x v="0"/>
    <x v="202"/>
    <n v="1441750564"/>
    <b v="0"/>
    <n v="0"/>
    <b v="0"/>
    <s v="film &amp; video/drama"/>
    <n v="0"/>
    <n v="-6000"/>
    <x v="0"/>
    <s v="drama"/>
    <x v="202"/>
    <d v="2015-09-08T17:16:04"/>
  </r>
  <r>
    <n v="203"/>
    <s v="TheM"/>
    <s v="We are aiming to make a Web Series based on Youth Culture and the misrepresentation of socially stereotyped people."/>
    <n v="2500"/>
    <n v="746"/>
    <x v="2"/>
    <s v="GB"/>
    <x v="1"/>
    <x v="203"/>
    <n v="1417378864"/>
    <b v="0"/>
    <n v="8"/>
    <b v="0"/>
    <s v="film &amp; video/drama"/>
    <n v="29.84"/>
    <n v="-1754"/>
    <x v="0"/>
    <s v="drama"/>
    <x v="203"/>
    <d v="2014-11-30T15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x v="2"/>
    <x v="204"/>
    <n v="1467727203"/>
    <b v="0"/>
    <n v="1293"/>
    <b v="0"/>
    <s v="film &amp; video/drama"/>
    <n v="50.721666666666664"/>
    <n v="-147835"/>
    <x v="0"/>
    <s v="drama"/>
    <x v="204"/>
    <d v="2016-07-05T09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x v="0"/>
    <x v="205"/>
    <n v="1441120222"/>
    <b v="0"/>
    <n v="17"/>
    <b v="0"/>
    <s v="film &amp; video/drama"/>
    <n v="16.25"/>
    <n v="-6700"/>
    <x v="0"/>
    <s v="drama"/>
    <x v="205"/>
    <d v="2015-09-01T10:10:22"/>
  </r>
  <r>
    <n v="206"/>
    <s v="Blood Bond Movie Development"/>
    <s v="A love story featuring adoption,struggle,dysfunction,grace, healing, and restoration."/>
    <n v="12700"/>
    <n v="0"/>
    <x v="2"/>
    <s v="US"/>
    <x v="0"/>
    <x v="206"/>
    <n v="1468627583"/>
    <b v="0"/>
    <n v="0"/>
    <b v="0"/>
    <s v="film &amp; video/drama"/>
    <n v="0"/>
    <n v="-12700"/>
    <x v="0"/>
    <s v="drama"/>
    <x v="206"/>
    <d v="2016-07-15T19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x v="5"/>
    <x v="207"/>
    <n v="1417754638"/>
    <b v="0"/>
    <n v="13"/>
    <b v="0"/>
    <s v="film &amp; video/drama"/>
    <n v="15.214285714285714"/>
    <n v="-11870"/>
    <x v="0"/>
    <s v="drama"/>
    <x v="207"/>
    <d v="2014-12-04T23:43:58"/>
  </r>
  <r>
    <n v="208"/>
    <s v="OLIVIA"/>
    <s v="A young woman's journey from Africa to Australia where she finds heaven on earth, love and tragedy. Within her tragedy she saves lives."/>
    <n v="50000"/>
    <n v="0"/>
    <x v="2"/>
    <s v="AU"/>
    <x v="2"/>
    <x v="208"/>
    <n v="1416127967"/>
    <b v="0"/>
    <n v="0"/>
    <b v="0"/>
    <s v="film &amp; video/drama"/>
    <n v="0"/>
    <n v="-50000"/>
    <x v="0"/>
    <s v="drama"/>
    <x v="208"/>
    <d v="2014-11-16T03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x v="0"/>
    <x v="209"/>
    <n v="1433974135"/>
    <b v="0"/>
    <n v="0"/>
    <b v="0"/>
    <s v="film &amp; video/drama"/>
    <n v="0"/>
    <n v="-25000"/>
    <x v="0"/>
    <s v="drama"/>
    <x v="209"/>
    <d v="2015-06-10T17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x v="0"/>
    <x v="210"/>
    <n v="1441157592"/>
    <b v="0"/>
    <n v="33"/>
    <b v="0"/>
    <s v="film &amp; video/drama"/>
    <n v="25.25"/>
    <n v="-8970"/>
    <x v="0"/>
    <s v="drama"/>
    <x v="210"/>
    <d v="2015-09-01T20:33:12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x v="0"/>
    <x v="211"/>
    <n v="1440042617"/>
    <b v="0"/>
    <n v="12"/>
    <b v="0"/>
    <s v="film &amp; video/drama"/>
    <n v="44.6"/>
    <n v="-2770"/>
    <x v="0"/>
    <s v="drama"/>
    <x v="211"/>
    <d v="2015-08-19T22:50:17"/>
  </r>
  <r>
    <n v="212"/>
    <s v="The Ecstasy of Vengeance - Feature Length Film"/>
    <s v="This film is a fictional crime drama following the events of a heist that ended in bloodshed."/>
    <n v="6300"/>
    <n v="1"/>
    <x v="2"/>
    <s v="US"/>
    <x v="0"/>
    <x v="212"/>
    <n v="1455656920"/>
    <b v="0"/>
    <n v="1"/>
    <b v="0"/>
    <s v="film &amp; video/drama"/>
    <n v="1.5873015873015872E-2"/>
    <n v="-6299"/>
    <x v="0"/>
    <s v="drama"/>
    <x v="212"/>
    <d v="2016-02-16T16:08:40"/>
  </r>
  <r>
    <n v="213"/>
    <s v="Hart Blvd. A feature film by Andrew Greve"/>
    <s v="A family dramedy about a grandfather  and grandson who are both on their path to redemption."/>
    <n v="50000"/>
    <n v="20"/>
    <x v="2"/>
    <s v="US"/>
    <x v="0"/>
    <x v="213"/>
    <n v="1437142547"/>
    <b v="0"/>
    <n v="1"/>
    <b v="0"/>
    <s v="film &amp; video/drama"/>
    <n v="0.04"/>
    <n v="-49980"/>
    <x v="0"/>
    <s v="drama"/>
    <x v="213"/>
    <d v="2015-07-17T09:15:47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x v="0"/>
    <x v="214"/>
    <n v="1420471349"/>
    <b v="0"/>
    <n v="1"/>
    <b v="0"/>
    <s v="film &amp; video/drama"/>
    <n v="8.0000000000000002E-3"/>
    <n v="-12499"/>
    <x v="0"/>
    <s v="drama"/>
    <x v="214"/>
    <d v="2015-01-05T10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x v="1"/>
    <x v="215"/>
    <n v="1452058282"/>
    <b v="0"/>
    <n v="1"/>
    <b v="0"/>
    <s v="film &amp; video/drama"/>
    <n v="0.22727272727272727"/>
    <n v="-4390"/>
    <x v="0"/>
    <s v="drama"/>
    <x v="215"/>
    <d v="2016-01-06T00:31:2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x v="0"/>
    <x v="216"/>
    <n v="1425423637"/>
    <b v="0"/>
    <n v="84"/>
    <b v="0"/>
    <s v="film &amp; video/drama"/>
    <n v="55.698440000000005"/>
    <n v="-22150.78"/>
    <x v="0"/>
    <s v="drama"/>
    <x v="216"/>
    <d v="2015-03-03T18:00:37"/>
  </r>
  <r>
    <n v="217"/>
    <s v="Bitch"/>
    <s v="A roadmovie by paw"/>
    <n v="100000"/>
    <n v="11943"/>
    <x v="2"/>
    <s v="SE"/>
    <x v="9"/>
    <x v="217"/>
    <n v="1417101749"/>
    <b v="0"/>
    <n v="38"/>
    <b v="0"/>
    <s v="film &amp; video/drama"/>
    <n v="11.943"/>
    <n v="-88057"/>
    <x v="0"/>
    <s v="drama"/>
    <x v="217"/>
    <d v="2014-11-27T10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x v="0"/>
    <x v="218"/>
    <n v="1426518289"/>
    <b v="0"/>
    <n v="1"/>
    <b v="0"/>
    <s v="film &amp; video/drama"/>
    <n v="2"/>
    <n v="-4900"/>
    <x v="0"/>
    <s v="drama"/>
    <x v="218"/>
    <d v="2015-03-16T10:04:49"/>
  </r>
  <r>
    <n v="219"/>
    <s v="True Colors"/>
    <s v="An hour-long pilot about a group of suburban LGBT teens coming of age in the early 90's."/>
    <n v="50000"/>
    <n v="8815"/>
    <x v="2"/>
    <s v="US"/>
    <x v="0"/>
    <x v="219"/>
    <n v="1456732225"/>
    <b v="0"/>
    <n v="76"/>
    <b v="0"/>
    <s v="film &amp; video/drama"/>
    <n v="17.630000000000003"/>
    <n v="-41185"/>
    <x v="0"/>
    <s v="drama"/>
    <x v="219"/>
    <d v="2016-02-29T02:50:25"/>
  </r>
  <r>
    <n v="220"/>
    <s v="LA VIE"/>
    <s v="A Freelancer abandons everything to chase after his dream of being &quot;great&quot; escape to Bangkok and return to his home-world."/>
    <n v="50000"/>
    <n v="360"/>
    <x v="2"/>
    <s v="US"/>
    <x v="0"/>
    <x v="220"/>
    <n v="1436542030"/>
    <b v="0"/>
    <n v="3"/>
    <b v="0"/>
    <s v="film &amp; video/drama"/>
    <n v="0.72"/>
    <n v="-49640"/>
    <x v="0"/>
    <s v="drama"/>
    <x v="220"/>
    <d v="2015-07-10T10:27:10"/>
  </r>
  <r>
    <n v="221"/>
    <s v="Archetypes"/>
    <s v="Film about Schizophrenia with Surreal Twists!"/>
    <n v="50000"/>
    <n v="0"/>
    <x v="2"/>
    <s v="US"/>
    <x v="0"/>
    <x v="221"/>
    <n v="1422389164"/>
    <b v="0"/>
    <n v="0"/>
    <b v="0"/>
    <s v="film &amp; video/drama"/>
    <n v="0"/>
    <n v="-50000"/>
    <x v="0"/>
    <s v="drama"/>
    <x v="221"/>
    <d v="2015-01-27T15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x v="0"/>
    <x v="222"/>
    <n v="1422383318"/>
    <b v="0"/>
    <n v="2"/>
    <b v="0"/>
    <s v="film &amp; video/drama"/>
    <n v="13"/>
    <n v="-870"/>
    <x v="0"/>
    <s v="drama"/>
    <x v="222"/>
    <d v="2015-01-27T13:28:38"/>
  </r>
  <r>
    <n v="223"/>
    <s v="The Pass"/>
    <s v="An old man, a U.S Marine Corps veteran remembers his combat experience in the battle of Toktong Pass 1950, during the Korean War."/>
    <n v="1500000"/>
    <n v="0"/>
    <x v="2"/>
    <s v="US"/>
    <x v="0"/>
    <x v="223"/>
    <n v="1461287350"/>
    <b v="0"/>
    <n v="0"/>
    <b v="0"/>
    <s v="film &amp; video/drama"/>
    <n v="0"/>
    <n v="-1500000"/>
    <x v="0"/>
    <s v="drama"/>
    <x v="223"/>
    <d v="2016-04-21T20:09:1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x v="2"/>
    <x v="224"/>
    <n v="1431322726"/>
    <b v="0"/>
    <n v="0"/>
    <b v="0"/>
    <s v="film &amp; video/drama"/>
    <n v="0"/>
    <n v="-6000000"/>
    <x v="0"/>
    <s v="drama"/>
    <x v="224"/>
    <d v="2015-05-11T00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x v="0"/>
    <x v="225"/>
    <n v="1457564654"/>
    <b v="0"/>
    <n v="0"/>
    <b v="0"/>
    <s v="film &amp; video/drama"/>
    <n v="0"/>
    <n v="-200"/>
    <x v="0"/>
    <s v="drama"/>
    <x v="225"/>
    <d v="2016-03-09T18:04:14"/>
  </r>
  <r>
    <n v="226"/>
    <s v="MAGGIE Film"/>
    <s v="A TRUE STORY OF DOMESTIC VILOLENCE THAT SEEKS TO OFFER THE VIEWER OUTLEST OF SUPPORT."/>
    <n v="29000"/>
    <n v="250"/>
    <x v="2"/>
    <s v="GB"/>
    <x v="1"/>
    <x v="226"/>
    <n v="1428854344"/>
    <b v="0"/>
    <n v="2"/>
    <b v="0"/>
    <s v="film &amp; video/drama"/>
    <n v="0.86206896551724133"/>
    <n v="-28750"/>
    <x v="0"/>
    <s v="drama"/>
    <x v="226"/>
    <d v="2015-04-12T10:59:04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x v="0"/>
    <x v="227"/>
    <n v="1433885241"/>
    <b v="0"/>
    <n v="0"/>
    <b v="0"/>
    <s v="film &amp; video/drama"/>
    <n v="0"/>
    <n v="-28000"/>
    <x v="0"/>
    <s v="drama"/>
    <x v="227"/>
    <d v="2015-06-09T16:27:21"/>
  </r>
  <r>
    <n v="228"/>
    <s v="Facets of a Geek life"/>
    <s v="I am making a film from one one of my books called facets of a Geek life."/>
    <n v="8000"/>
    <n v="0"/>
    <x v="2"/>
    <s v="GB"/>
    <x v="1"/>
    <x v="228"/>
    <n v="1427992105"/>
    <b v="0"/>
    <n v="0"/>
    <b v="0"/>
    <s v="film &amp; video/drama"/>
    <n v="0"/>
    <n v="-8000"/>
    <x v="0"/>
    <s v="drama"/>
    <x v="228"/>
    <d v="2015-04-02T11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x v="3"/>
    <x v="229"/>
    <n v="1452810297"/>
    <b v="0"/>
    <n v="0"/>
    <b v="0"/>
    <s v="film &amp; video/drama"/>
    <n v="0"/>
    <n v="-3000"/>
    <x v="0"/>
    <s v="drama"/>
    <x v="229"/>
    <d v="2016-01-14T17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x v="0"/>
    <x v="230"/>
    <n v="1430851151"/>
    <b v="0"/>
    <n v="2"/>
    <b v="0"/>
    <s v="film &amp; video/drama"/>
    <n v="0.4"/>
    <n v="-14940"/>
    <x v="0"/>
    <s v="drama"/>
    <x v="230"/>
    <d v="2015-05-05T13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x v="0"/>
    <x v="231"/>
    <n v="1449183651"/>
    <b v="0"/>
    <n v="0"/>
    <b v="0"/>
    <s v="film &amp; video/drama"/>
    <n v="0"/>
    <n v="-1500000"/>
    <x v="0"/>
    <s v="drama"/>
    <x v="231"/>
    <d v="2015-12-03T18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x v="1"/>
    <x v="232"/>
    <n v="1422474546"/>
    <b v="0"/>
    <n v="7"/>
    <b v="0"/>
    <s v="film &amp; video/drama"/>
    <n v="2.75"/>
    <n v="-3890"/>
    <x v="0"/>
    <s v="drama"/>
    <x v="232"/>
    <d v="2015-01-28T14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x v="0"/>
    <x v="233"/>
    <n v="1472593972"/>
    <b v="0"/>
    <n v="0"/>
    <b v="0"/>
    <s v="film &amp; video/drama"/>
    <n v="0"/>
    <n v="-350000"/>
    <x v="0"/>
    <s v="drama"/>
    <x v="233"/>
    <d v="2016-08-30T16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x v="0"/>
    <x v="234"/>
    <n v="1431391859"/>
    <b v="0"/>
    <n v="5"/>
    <b v="0"/>
    <s v="film &amp; video/drama"/>
    <n v="40.1"/>
    <n v="-599"/>
    <x v="0"/>
    <s v="drama"/>
    <x v="234"/>
    <d v="2015-05-11T19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x v="0"/>
    <x v="235"/>
    <n v="1433886497"/>
    <b v="0"/>
    <n v="0"/>
    <b v="0"/>
    <s v="film &amp; video/drama"/>
    <n v="0"/>
    <n v="-10000"/>
    <x v="0"/>
    <s v="drama"/>
    <x v="235"/>
    <d v="2015-06-09T16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x v="0"/>
    <x v="236"/>
    <n v="1447380099"/>
    <b v="0"/>
    <n v="0"/>
    <b v="0"/>
    <s v="film &amp; video/drama"/>
    <n v="0"/>
    <n v="-150000"/>
    <x v="0"/>
    <s v="drama"/>
    <x v="236"/>
    <d v="2015-11-12T21:01:39"/>
  </r>
  <r>
    <n v="237"/>
    <s v="Making The Choice"/>
    <s v="Making The Choice is a christian short film series."/>
    <n v="15000"/>
    <n v="50"/>
    <x v="2"/>
    <s v="US"/>
    <x v="0"/>
    <x v="237"/>
    <n v="1452261069"/>
    <b v="0"/>
    <n v="1"/>
    <b v="0"/>
    <s v="film &amp; video/drama"/>
    <n v="0.33333333333333337"/>
    <n v="-14950"/>
    <x v="0"/>
    <s v="drama"/>
    <x v="237"/>
    <d v="2016-01-08T08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x v="0"/>
    <x v="238"/>
    <n v="1481324760"/>
    <b v="0"/>
    <n v="0"/>
    <b v="0"/>
    <s v="film &amp; video/drama"/>
    <n v="0"/>
    <n v="-26000"/>
    <x v="0"/>
    <s v="drama"/>
    <x v="238"/>
    <d v="2016-12-09T18:06:00"/>
  </r>
  <r>
    <n v="239"/>
    <s v="Filthy - Short Film"/>
    <s v="Lovers Clint and Eli convey their conflicting perspectives of guilt and remorse while in the desolate Australian bush."/>
    <n v="1000"/>
    <n v="250"/>
    <x v="2"/>
    <s v="AU"/>
    <x v="2"/>
    <x v="239"/>
    <n v="1445308730"/>
    <b v="0"/>
    <n v="5"/>
    <b v="0"/>
    <s v="film &amp; video/drama"/>
    <n v="25"/>
    <n v="-750"/>
    <x v="0"/>
    <s v="drama"/>
    <x v="239"/>
    <d v="2015-10-19T21:38:5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x v="0"/>
    <x v="240"/>
    <n v="1363885211"/>
    <b v="1"/>
    <n v="137"/>
    <b v="1"/>
    <s v="film &amp; video/documentary"/>
    <n v="107.63413333333334"/>
    <n v="1145.1200000000008"/>
    <x v="0"/>
    <s v="documentary"/>
    <x v="240"/>
    <d v="2013-03-21T12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x v="0"/>
    <x v="241"/>
    <n v="1415292304"/>
    <b v="1"/>
    <n v="376"/>
    <b v="1"/>
    <s v="film &amp; video/documentary"/>
    <n v="112.63736263736264"/>
    <n v="4600"/>
    <x v="0"/>
    <s v="documentary"/>
    <x v="241"/>
    <d v="2014-11-06T11:45:04"/>
  </r>
  <r>
    <n v="242"/>
    <s v="Hardwater"/>
    <s v="An unprecedented feature-length documentary film about Maine's tribal, oft-misunderstood ice fishing sub-culture."/>
    <n v="13000"/>
    <n v="14750"/>
    <x v="0"/>
    <s v="US"/>
    <x v="0"/>
    <x v="242"/>
    <n v="1321357790"/>
    <b v="1"/>
    <n v="202"/>
    <b v="1"/>
    <s v="film &amp; video/documentary"/>
    <n v="113.46153846153845"/>
    <n v="1750"/>
    <x v="0"/>
    <s v="documentary"/>
    <x v="242"/>
    <d v="2011-11-15T06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x v="0"/>
    <x v="243"/>
    <n v="1390439304"/>
    <b v="1"/>
    <n v="328"/>
    <b v="1"/>
    <s v="film &amp; video/documentary"/>
    <n v="102.592"/>
    <n v="648"/>
    <x v="0"/>
    <s v="documentary"/>
    <x v="243"/>
    <d v="2014-01-22T20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x v="0"/>
    <x v="244"/>
    <n v="1265269559"/>
    <b v="1"/>
    <n v="84"/>
    <b v="1"/>
    <s v="film &amp; video/documentary"/>
    <n v="113.75714285714287"/>
    <n v="481.5"/>
    <x v="0"/>
    <s v="documentary"/>
    <x v="244"/>
    <d v="2010-02-04T02:45:59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x v="0"/>
    <x v="245"/>
    <n v="1342487785"/>
    <b v="1"/>
    <n v="96"/>
    <b v="1"/>
    <s v="film &amp; video/documentary"/>
    <n v="103.71999999999998"/>
    <n v="186"/>
    <x v="0"/>
    <s v="documentary"/>
    <x v="245"/>
    <d v="2012-07-16T20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x v="0"/>
    <x v="246"/>
    <n v="1288341805"/>
    <b v="1"/>
    <n v="223"/>
    <b v="1"/>
    <s v="film &amp; video/documentary"/>
    <n v="305.46000000000004"/>
    <n v="10273"/>
    <x v="0"/>
    <s v="documentary"/>
    <x v="246"/>
    <d v="2010-10-29T03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x v="0"/>
    <x v="247"/>
    <n v="1284042614"/>
    <b v="1"/>
    <n v="62"/>
    <b v="1"/>
    <s v="film &amp; video/documentary"/>
    <n v="134.1"/>
    <n v="1705"/>
    <x v="0"/>
    <s v="documentary"/>
    <x v="247"/>
    <d v="2010-09-09T09:30:1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x v="0"/>
    <x v="248"/>
    <n v="1322073309"/>
    <b v="1"/>
    <n v="146"/>
    <b v="1"/>
    <s v="film &amp; video/documentary"/>
    <n v="101.33294117647058"/>
    <n v="1133"/>
    <x v="0"/>
    <s v="documentary"/>
    <x v="248"/>
    <d v="2011-11-23T13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x v="0"/>
    <x v="249"/>
    <n v="1275603020"/>
    <b v="1"/>
    <n v="235"/>
    <b v="1"/>
    <s v="film &amp; video/documentary"/>
    <n v="112.92"/>
    <n v="1292"/>
    <x v="0"/>
    <s v="documentary"/>
    <x v="249"/>
    <d v="2010-06-03T17:10:2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x v="0"/>
    <x v="250"/>
    <n v="1367933691"/>
    <b v="1"/>
    <n v="437"/>
    <b v="1"/>
    <s v="film &amp; video/documentary"/>
    <n v="105.58333333333334"/>
    <n v="1675"/>
    <x v="0"/>
    <s v="documentary"/>
    <x v="250"/>
    <d v="2013-05-07T08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x v="0"/>
    <x v="251"/>
    <n v="1334429646"/>
    <b v="1"/>
    <n v="77"/>
    <b v="1"/>
    <s v="film &amp; video/documentary"/>
    <n v="125.57142857142858"/>
    <n v="895"/>
    <x v="0"/>
    <s v="documentary"/>
    <x v="251"/>
    <d v="2012-04-14T13:54:06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x v="0"/>
    <x v="252"/>
    <n v="1269878058"/>
    <b v="1"/>
    <n v="108"/>
    <b v="1"/>
    <s v="film &amp; video/documentary"/>
    <n v="184.56"/>
    <n v="4228"/>
    <x v="0"/>
    <s v="documentary"/>
    <x v="252"/>
    <d v="2010-03-29T10:54:18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x v="0"/>
    <x v="253"/>
    <n v="1326728235"/>
    <b v="1"/>
    <n v="7"/>
    <b v="1"/>
    <s v="film &amp; video/documentary"/>
    <n v="100.73333333333335"/>
    <n v="11"/>
    <x v="0"/>
    <s v="documentary"/>
    <x v="253"/>
    <d v="2012-01-16T10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x v="0"/>
    <x v="254"/>
    <n v="1442443910"/>
    <b v="1"/>
    <n v="314"/>
    <b v="1"/>
    <s v="film &amp; video/documentary"/>
    <n v="116.94725"/>
    <n v="4067.34"/>
    <x v="0"/>
    <s v="documentary"/>
    <x v="254"/>
    <d v="2015-09-16T17:51:50"/>
  </r>
  <r>
    <n v="255"/>
    <s v="xoxosms: a documentary about love in the 21st century"/>
    <s v="xoxosms is a documentary about first love, long distance and Skype."/>
    <n v="8000"/>
    <n v="8538.66"/>
    <x v="0"/>
    <s v="US"/>
    <x v="0"/>
    <x v="255"/>
    <n v="1297687082"/>
    <b v="1"/>
    <n v="188"/>
    <b v="1"/>
    <s v="film &amp; video/documentary"/>
    <n v="106.73325"/>
    <n v="538.65999999999985"/>
    <x v="0"/>
    <s v="documentary"/>
    <x v="255"/>
    <d v="2011-02-14T07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x v="0"/>
    <x v="256"/>
    <n v="1360866467"/>
    <b v="1"/>
    <n v="275"/>
    <b v="1"/>
    <s v="film &amp; video/documentary"/>
    <n v="139.1"/>
    <n v="5083"/>
    <x v="0"/>
    <s v="documentary"/>
    <x v="256"/>
    <d v="2013-02-14T13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x v="0"/>
    <x v="257"/>
    <n v="1461078162"/>
    <b v="1"/>
    <n v="560"/>
    <b v="1"/>
    <s v="film &amp; video/documentary"/>
    <n v="106.72648571428572"/>
    <n v="2354.2699999999968"/>
    <x v="0"/>
    <s v="documentary"/>
    <x v="257"/>
    <d v="2016-04-19T10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x v="0"/>
    <x v="258"/>
    <n v="1305767666"/>
    <b v="1"/>
    <n v="688"/>
    <b v="1"/>
    <s v="film &amp; video/documentary"/>
    <n v="191.14"/>
    <n v="27342"/>
    <x v="0"/>
    <s v="documentary"/>
    <x v="258"/>
    <d v="2011-05-18T20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x v="0"/>
    <x v="259"/>
    <n v="1425922969"/>
    <b v="1"/>
    <n v="942"/>
    <b v="1"/>
    <s v="film &amp; video/documentary"/>
    <n v="131.93789333333334"/>
    <n v="23953.42"/>
    <x v="0"/>
    <s v="documentary"/>
    <x v="259"/>
    <d v="2015-03-09T12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x v="0"/>
    <x v="260"/>
    <n v="1275415679"/>
    <b v="1"/>
    <n v="88"/>
    <b v="1"/>
    <s v="film &amp; video/documentary"/>
    <n v="106.4"/>
    <n v="640"/>
    <x v="0"/>
    <s v="documentary"/>
    <x v="260"/>
    <d v="2010-06-01T13:07:59"/>
  </r>
  <r>
    <n v="261"/>
    <s v="Empires: The Film"/>
    <s v="Empires explores the impact of networks on histories and philosophies of political thought."/>
    <n v="20000"/>
    <n v="21480"/>
    <x v="0"/>
    <s v="US"/>
    <x v="0"/>
    <x v="261"/>
    <n v="1334783704"/>
    <b v="1"/>
    <n v="220"/>
    <b v="1"/>
    <s v="film &amp; video/documentary"/>
    <n v="107.4"/>
    <n v="1480"/>
    <x v="0"/>
    <s v="documentary"/>
    <x v="261"/>
    <d v="2012-04-18T16:15:04"/>
  </r>
  <r>
    <n v="262"/>
    <s v="The Last Cosmonaut"/>
    <s v="He can never die. He will live forever. He is the last cosmonaut, and this is his story."/>
    <n v="2500"/>
    <n v="6000"/>
    <x v="0"/>
    <s v="US"/>
    <x v="0"/>
    <x v="262"/>
    <n v="1294811828"/>
    <b v="1"/>
    <n v="145"/>
    <b v="1"/>
    <s v="film &amp; video/documentary"/>
    <n v="240"/>
    <n v="3500"/>
    <x v="0"/>
    <s v="documentary"/>
    <x v="262"/>
    <d v="2011-01-12T00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x v="0"/>
    <x v="263"/>
    <n v="1346194494"/>
    <b v="1"/>
    <n v="963"/>
    <b v="1"/>
    <s v="film &amp; video/documentary"/>
    <n v="118.08108"/>
    <n v="4520.2700000000004"/>
    <x v="0"/>
    <s v="documentary"/>
    <x v="263"/>
    <d v="2012-08-28T17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x v="0"/>
    <x v="264"/>
    <n v="1334155995"/>
    <b v="1"/>
    <n v="91"/>
    <b v="1"/>
    <s v="film &amp; video/documentary"/>
    <n v="118.19999999999999"/>
    <n v="910"/>
    <x v="0"/>
    <s v="documentary"/>
    <x v="264"/>
    <d v="2012-04-11T09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x v="0"/>
    <x v="265"/>
    <n v="1269928430"/>
    <b v="1"/>
    <n v="58"/>
    <b v="1"/>
    <s v="film &amp; video/documentary"/>
    <n v="111.1"/>
    <n v="555"/>
    <x v="0"/>
    <s v="documentary"/>
    <x v="265"/>
    <d v="2010-03-30T00:53:5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x v="0"/>
    <x v="266"/>
    <n v="1264565507"/>
    <b v="1"/>
    <n v="36"/>
    <b v="1"/>
    <s v="film &amp; video/documentary"/>
    <n v="145.5"/>
    <n v="455"/>
    <x v="0"/>
    <s v="documentary"/>
    <x v="266"/>
    <d v="2010-01-26T23:11:47"/>
  </r>
  <r>
    <n v="267"/>
    <s v="Uncharted Amazon"/>
    <s v="A visually stunning, feature length film chronicling life's challenges in the remote depths of the Amazon rainforest."/>
    <n v="9850"/>
    <n v="12965.44"/>
    <x v="0"/>
    <s v="GB"/>
    <x v="1"/>
    <x v="267"/>
    <n v="1401101499"/>
    <b v="1"/>
    <n v="165"/>
    <b v="1"/>
    <s v="film &amp; video/documentary"/>
    <n v="131.62883248730967"/>
    <n v="3115.4400000000005"/>
    <x v="0"/>
    <s v="documentary"/>
    <x v="267"/>
    <d v="2014-05-26T05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x v="0"/>
    <x v="268"/>
    <n v="1316749178"/>
    <b v="1"/>
    <n v="111"/>
    <b v="1"/>
    <s v="film &amp; video/documentary"/>
    <n v="111.4"/>
    <n v="570"/>
    <x v="0"/>
    <s v="documentary"/>
    <x v="268"/>
    <d v="2011-09-22T22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x v="2"/>
    <x v="269"/>
    <n v="1485146622"/>
    <b v="1"/>
    <n v="1596"/>
    <b v="1"/>
    <s v="film &amp; video/documentary"/>
    <n v="147.23376999999999"/>
    <n v="47233.76999999999"/>
    <x v="0"/>
    <s v="documentary"/>
    <x v="269"/>
    <d v="2017-01-22T23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x v="0"/>
    <x v="270"/>
    <n v="1301950070"/>
    <b v="1"/>
    <n v="61"/>
    <b v="1"/>
    <s v="film &amp; video/documentary"/>
    <n v="152.60869565217391"/>
    <n v="1210"/>
    <x v="0"/>
    <s v="documentary"/>
    <x v="270"/>
    <d v="2011-04-04T15:47:5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x v="0"/>
    <x v="271"/>
    <n v="1386123861"/>
    <b v="1"/>
    <n v="287"/>
    <b v="1"/>
    <s v="film &amp; video/documentary"/>
    <n v="104.67999999999999"/>
    <n v="1404"/>
    <x v="0"/>
    <s v="documentary"/>
    <x v="271"/>
    <d v="2013-12-03T21:24:21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x v="0"/>
    <x v="272"/>
    <n v="1267220191"/>
    <b v="1"/>
    <n v="65"/>
    <b v="1"/>
    <s v="film &amp; video/documentary"/>
    <n v="177.43366666666668"/>
    <n v="2323.0100000000002"/>
    <x v="0"/>
    <s v="documentary"/>
    <x v="272"/>
    <d v="2010-02-26T16:36:31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x v="0"/>
    <x v="273"/>
    <n v="1307102266"/>
    <b v="1"/>
    <n v="118"/>
    <b v="1"/>
    <s v="film &amp; video/documentary"/>
    <n v="107.7758"/>
    <n v="388.78999999999996"/>
    <x v="0"/>
    <s v="documentary"/>
    <x v="273"/>
    <d v="2011-06-03T06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x v="0"/>
    <x v="274"/>
    <n v="1330638829"/>
    <b v="1"/>
    <n v="113"/>
    <b v="1"/>
    <s v="film &amp; video/documentary"/>
    <n v="156"/>
    <n v="2240"/>
    <x v="0"/>
    <s v="documentary"/>
    <x v="274"/>
    <d v="2012-03-01T16:53:49"/>
  </r>
  <r>
    <n v="275"/>
    <s v="Finding the Funk"/>
    <s v="A journey through the origins and influence of funk music from James Brown to D'Angelo we are FINDING THE FUNK!"/>
    <n v="20000"/>
    <n v="21679"/>
    <x v="0"/>
    <s v="US"/>
    <x v="0"/>
    <x v="275"/>
    <n v="1349916366"/>
    <b v="1"/>
    <n v="332"/>
    <b v="1"/>
    <s v="film &amp; video/documentary"/>
    <n v="108.395"/>
    <n v="1679"/>
    <x v="0"/>
    <s v="documentary"/>
    <x v="275"/>
    <d v="2012-10-10T19:46:06"/>
  </r>
  <r>
    <n v="276"/>
    <s v="Abalimi"/>
    <s v="A film about Xhosa women in townships of South Africa micro-farming to fight extreme poverty, gain health, and create food security."/>
    <n v="4000"/>
    <n v="5904"/>
    <x v="0"/>
    <s v="US"/>
    <x v="0"/>
    <x v="276"/>
    <n v="1330394274"/>
    <b v="1"/>
    <n v="62"/>
    <b v="1"/>
    <s v="film &amp; video/documentary"/>
    <n v="147.6"/>
    <n v="1904"/>
    <x v="0"/>
    <s v="documentary"/>
    <x v="276"/>
    <d v="2012-02-27T2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x v="0"/>
    <x v="277"/>
    <n v="1429824219"/>
    <b v="1"/>
    <n v="951"/>
    <b v="1"/>
    <s v="film &amp; video/documentary"/>
    <n v="110.38153846153847"/>
    <n v="6748"/>
    <x v="0"/>
    <s v="documentary"/>
    <x v="277"/>
    <d v="2015-04-23T16:23:39"/>
  </r>
  <r>
    <n v="278"/>
    <s v="The Babushkas of Chernobyl"/>
    <s v="An unlikely story of spirit, defiance and beauty from the most contaminated place on Earth"/>
    <n v="27000"/>
    <n v="40594"/>
    <x v="0"/>
    <s v="US"/>
    <x v="0"/>
    <x v="278"/>
    <n v="1347411539"/>
    <b v="1"/>
    <n v="415"/>
    <b v="1"/>
    <s v="film &amp; video/documentary"/>
    <n v="150.34814814814814"/>
    <n v="13594"/>
    <x v="0"/>
    <s v="documentary"/>
    <x v="278"/>
    <d v="2012-09-11T19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x v="0"/>
    <x v="279"/>
    <n v="1485237096"/>
    <b v="1"/>
    <n v="305"/>
    <b v="1"/>
    <s v="film &amp; video/documentary"/>
    <n v="157.31829411764707"/>
    <n v="9744.11"/>
    <x v="0"/>
    <s v="documentary"/>
    <x v="279"/>
    <d v="2017-01-24T00:51:36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x v="0"/>
    <x v="280"/>
    <n v="1397571035"/>
    <b v="1"/>
    <n v="2139"/>
    <b v="1"/>
    <s v="film &amp; video/documentary"/>
    <n v="156.14400000000001"/>
    <n v="42108"/>
    <x v="0"/>
    <s v="documentary"/>
    <x v="280"/>
    <d v="2014-04-15T09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x v="0"/>
    <x v="281"/>
    <n v="1242532513"/>
    <b v="1"/>
    <n v="79"/>
    <b v="1"/>
    <s v="film &amp; video/documentary"/>
    <n v="120.58763636363636"/>
    <n v="1132.3199999999997"/>
    <x v="0"/>
    <s v="documentary"/>
    <x v="281"/>
    <d v="2009-05-16T22:55:13"/>
  </r>
  <r>
    <n v="282"/>
    <s v="Greenlight the PATROL BASE JAKER Movie"/>
    <s v="See US Marines make counter-insurgency work in Helmand Province--the Taliban's stronghold in Afghanistan."/>
    <n v="45000"/>
    <n v="45535"/>
    <x v="0"/>
    <s v="US"/>
    <x v="0"/>
    <x v="282"/>
    <n v="1263679492"/>
    <b v="1"/>
    <n v="179"/>
    <b v="1"/>
    <s v="film &amp; video/documentary"/>
    <n v="101.18888888888888"/>
    <n v="535"/>
    <x v="0"/>
    <s v="documentary"/>
    <x v="282"/>
    <d v="2010-01-16T17:04:52"/>
  </r>
  <r>
    <n v="283"/>
    <s v="SOLE SURVIVOR"/>
    <s v="What is the impact of survivorship on the human condition?"/>
    <n v="18000"/>
    <n v="20569.05"/>
    <x v="0"/>
    <s v="US"/>
    <x v="0"/>
    <x v="283"/>
    <n v="1305219744"/>
    <b v="1"/>
    <n v="202"/>
    <b v="1"/>
    <s v="film &amp; video/documentary"/>
    <n v="114.27249999999999"/>
    <n v="2569.0499999999993"/>
    <x v="0"/>
    <s v="documentary"/>
    <x v="283"/>
    <d v="2011-05-12T12:02:24"/>
  </r>
  <r>
    <n v="284"/>
    <s v="Wisconsin Rising"/>
    <s v="A film documenting WI Gov.Scott Walker's attack on working families and how it is reanimating the American labor movement."/>
    <n v="40000"/>
    <n v="41850.46"/>
    <x v="0"/>
    <s v="US"/>
    <x v="0"/>
    <x v="284"/>
    <n v="1325007780"/>
    <b v="1"/>
    <n v="760"/>
    <b v="1"/>
    <s v="film &amp; video/documentary"/>
    <n v="104.62615"/>
    <n v="1850.4599999999991"/>
    <x v="0"/>
    <s v="documentary"/>
    <x v="284"/>
    <d v="2011-12-27T12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x v="0"/>
    <x v="285"/>
    <n v="1377022128"/>
    <b v="1"/>
    <n v="563"/>
    <b v="1"/>
    <s v="film &amp; video/documentary"/>
    <n v="228.82507142857142"/>
    <n v="18035.509999999998"/>
    <x v="0"/>
    <s v="documentary"/>
    <x v="285"/>
    <d v="2013-08-20T13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x v="0"/>
    <x v="286"/>
    <n v="1360352124"/>
    <b v="1"/>
    <n v="135"/>
    <b v="1"/>
    <s v="film &amp; video/documentary"/>
    <n v="109.15333333333332"/>
    <n v="1373"/>
    <x v="0"/>
    <s v="documentary"/>
    <x v="286"/>
    <d v="2013-02-08T14:35:24"/>
  </r>
  <r>
    <n v="287"/>
    <s v="In Country: A Documentary Film (POSTPRODUCTION)"/>
    <s v="War is hell. Why would anyone want to spend their weekends there?"/>
    <n v="15000"/>
    <n v="26445"/>
    <x v="0"/>
    <s v="US"/>
    <x v="0"/>
    <x v="287"/>
    <n v="1349160018"/>
    <b v="1"/>
    <n v="290"/>
    <b v="1"/>
    <s v="film &amp; video/documentary"/>
    <n v="176.29999999999998"/>
    <n v="11445"/>
    <x v="0"/>
    <s v="documentary"/>
    <x v="287"/>
    <d v="2012-10-02T01:40:18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x v="0"/>
    <x v="288"/>
    <n v="1337659393"/>
    <b v="1"/>
    <n v="447"/>
    <b v="1"/>
    <s v="film &amp; video/documentary"/>
    <n v="103.21061999999999"/>
    <n v="1605.3099999999977"/>
    <x v="0"/>
    <s v="documentary"/>
    <x v="288"/>
    <d v="2012-05-21T23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x v="1"/>
    <x v="289"/>
    <n v="1380797834"/>
    <b v="1"/>
    <n v="232"/>
    <b v="1"/>
    <s v="film &amp; video/documentary"/>
    <n v="104.82000000000001"/>
    <n v="723"/>
    <x v="0"/>
    <s v="documentary"/>
    <x v="289"/>
    <d v="2013-10-03T05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x v="0"/>
    <x v="290"/>
    <n v="1292316697"/>
    <b v="1"/>
    <n v="168"/>
    <b v="1"/>
    <s v="film &amp; video/documentary"/>
    <n v="106.68444444444445"/>
    <n v="300.80000000000018"/>
    <x v="0"/>
    <s v="documentary"/>
    <x v="290"/>
    <d v="2010-12-14T03:51:3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x v="0"/>
    <x v="291"/>
    <n v="1365791246"/>
    <b v="1"/>
    <n v="128"/>
    <b v="1"/>
    <s v="film &amp; video/documentary"/>
    <n v="120.02"/>
    <n v="1001"/>
    <x v="0"/>
    <s v="documentary"/>
    <x v="291"/>
    <d v="2013-04-12T13:27:26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x v="0"/>
    <x v="292"/>
    <n v="1317064599"/>
    <b v="1"/>
    <n v="493"/>
    <b v="1"/>
    <s v="film &amp; video/documentary"/>
    <n v="101.50693333333334"/>
    <n v="1130.1999999999971"/>
    <x v="0"/>
    <s v="documentary"/>
    <x v="292"/>
    <d v="2011-09-26T14:16:39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x v="0"/>
    <x v="293"/>
    <n v="1395417714"/>
    <b v="1"/>
    <n v="131"/>
    <b v="1"/>
    <s v="film &amp; video/documentary"/>
    <n v="101.38461538461539"/>
    <n v="360"/>
    <x v="0"/>
    <s v="documentary"/>
    <x v="293"/>
    <d v="2014-03-21T11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x v="0"/>
    <x v="294"/>
    <n v="1276480894"/>
    <b v="1"/>
    <n v="50"/>
    <b v="1"/>
    <s v="film &amp; video/documentary"/>
    <n v="100"/>
    <n v="0"/>
    <x v="0"/>
    <s v="documentary"/>
    <x v="294"/>
    <d v="2010-06-13T21:01:3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x v="0"/>
    <x v="295"/>
    <n v="1378080409"/>
    <b v="1"/>
    <n v="665"/>
    <b v="1"/>
    <s v="film &amp; video/documentary"/>
    <n v="133.10911999999999"/>
    <n v="16554.559999999998"/>
    <x v="0"/>
    <s v="documentary"/>
    <x v="295"/>
    <d v="2013-09-01T19:06:49"/>
  </r>
  <r>
    <n v="296"/>
    <s v="Bel Borba Is Here!"/>
    <s v="Bel Borba is Here is a feature film about the most inspiring Brazilian artist you've never heard of... until now."/>
    <n v="25000"/>
    <n v="29681.55"/>
    <x v="0"/>
    <s v="US"/>
    <x v="0"/>
    <x v="296"/>
    <n v="1344857083"/>
    <b v="1"/>
    <n v="129"/>
    <b v="1"/>
    <s v="film &amp; video/documentary"/>
    <n v="118.72620000000001"/>
    <n v="4681.5499999999993"/>
    <x v="0"/>
    <s v="documentary"/>
    <x v="296"/>
    <d v="2012-08-13T06:24:43"/>
  </r>
  <r>
    <n v="297"/>
    <s v="Who Owns Yoga?"/>
    <s v="Who Owns Yoga? is a feature length documentary film that explores the changing nature of yoga in the modern world."/>
    <n v="20000"/>
    <n v="20128"/>
    <x v="0"/>
    <s v="US"/>
    <x v="0"/>
    <x v="297"/>
    <n v="1427390901"/>
    <b v="1"/>
    <n v="142"/>
    <b v="1"/>
    <s v="film &amp; video/documentary"/>
    <n v="100.64"/>
    <n v="128"/>
    <x v="0"/>
    <s v="documentary"/>
    <x v="297"/>
    <d v="2015-03-26T12:28:21"/>
  </r>
  <r>
    <n v="298"/>
    <s v="DisHonesty - A Documentary Feature Film"/>
    <s v="The truth is, we all lie - and by &quot;we,&quot; we mean everyone!"/>
    <n v="126000"/>
    <n v="137254.84"/>
    <x v="0"/>
    <s v="US"/>
    <x v="0"/>
    <x v="298"/>
    <n v="1394536048"/>
    <b v="1"/>
    <n v="2436"/>
    <b v="1"/>
    <s v="film &amp; video/documentary"/>
    <n v="108.93241269841269"/>
    <n v="11254.839999999997"/>
    <x v="0"/>
    <s v="documentary"/>
    <x v="298"/>
    <d v="2014-03-11T06:07:28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x v="0"/>
    <x v="299"/>
    <n v="1287379460"/>
    <b v="1"/>
    <n v="244"/>
    <b v="1"/>
    <s v="film &amp; video/documentary"/>
    <n v="178.95250000000001"/>
    <n v="7895.25"/>
    <x v="0"/>
    <s v="documentary"/>
    <x v="299"/>
    <d v="2010-10-18T00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x v="0"/>
    <x v="300"/>
    <n v="1301007738"/>
    <b v="1"/>
    <n v="298"/>
    <b v="1"/>
    <s v="film &amp; video/documentary"/>
    <n v="101.72264"/>
    <n v="430.65999999999985"/>
    <x v="0"/>
    <s v="documentary"/>
    <x v="300"/>
    <d v="2011-03-24T18:02:18"/>
  </r>
  <r>
    <n v="301"/>
    <s v="WORLD FAIR"/>
    <s v="A film about personal memory, amateur cinematography, and visions of the future at the 1939 New York World's Fair."/>
    <n v="13000"/>
    <n v="15435.55"/>
    <x v="0"/>
    <s v="US"/>
    <x v="0"/>
    <x v="301"/>
    <n v="1360258935"/>
    <b v="1"/>
    <n v="251"/>
    <b v="1"/>
    <s v="film &amp; video/documentary"/>
    <n v="118.73499999999999"/>
    <n v="2435.5499999999993"/>
    <x v="0"/>
    <s v="documentary"/>
    <x v="301"/>
    <d v="2013-02-07T12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x v="0"/>
    <x v="302"/>
    <n v="1327523638"/>
    <b v="1"/>
    <n v="108"/>
    <b v="1"/>
    <s v="film &amp; video/documentary"/>
    <n v="100.46"/>
    <n v="46"/>
    <x v="0"/>
    <s v="documentary"/>
    <x v="302"/>
    <d v="2012-01-25T15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x v="0"/>
    <x v="303"/>
    <n v="1336009346"/>
    <b v="1"/>
    <n v="82"/>
    <b v="1"/>
    <s v="film &amp; video/documentary"/>
    <n v="137.46666666666667"/>
    <n v="1124"/>
    <x v="0"/>
    <s v="documentary"/>
    <x v="303"/>
    <d v="2012-05-02T20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x v="0"/>
    <x v="304"/>
    <n v="1343096197"/>
    <b v="1"/>
    <n v="74"/>
    <b v="1"/>
    <s v="film &amp; video/documentary"/>
    <n v="231.64705882352939"/>
    <n v="4476"/>
    <x v="0"/>
    <s v="documentary"/>
    <x v="304"/>
    <d v="2012-07-23T21:16:37"/>
  </r>
  <r>
    <n v="305"/>
    <s v="My Friend Mott-ly"/>
    <s v="A documentary that I am making about the difficult, but inspiring, life of a late friend of mine."/>
    <n v="7500"/>
    <n v="9775"/>
    <x v="0"/>
    <s v="US"/>
    <x v="0"/>
    <x v="305"/>
    <n v="1328800049"/>
    <b v="1"/>
    <n v="189"/>
    <b v="1"/>
    <s v="film &amp; video/documentary"/>
    <n v="130.33333333333331"/>
    <n v="2275"/>
    <x v="0"/>
    <s v="documentary"/>
    <x v="305"/>
    <d v="2012-02-09T10:07:29"/>
  </r>
  <r>
    <n v="306"/>
    <s v="Escape/Artist: The Jason Escape Documentary"/>
    <s v="A feature-length documentary on the life of Boston escape artist Jason Escape."/>
    <n v="1000"/>
    <n v="2929"/>
    <x v="0"/>
    <s v="US"/>
    <x v="0"/>
    <x v="306"/>
    <n v="1362081933"/>
    <b v="1"/>
    <n v="80"/>
    <b v="1"/>
    <s v="film &amp; video/documentary"/>
    <n v="292.89999999999998"/>
    <n v="1929"/>
    <x v="0"/>
    <s v="documentary"/>
    <x v="306"/>
    <d v="2013-02-28T15:05:33"/>
  </r>
  <r>
    <n v="307"/>
    <s v="Grammar Revolution"/>
    <s v="Why is grammar important?"/>
    <n v="22000"/>
    <n v="24490"/>
    <x v="0"/>
    <s v="US"/>
    <x v="0"/>
    <x v="307"/>
    <n v="1357684801"/>
    <b v="1"/>
    <n v="576"/>
    <b v="1"/>
    <s v="film &amp; video/documentary"/>
    <n v="111.31818181818183"/>
    <n v="2490"/>
    <x v="0"/>
    <s v="documentary"/>
    <x v="307"/>
    <d v="2013-01-08T17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x v="0"/>
    <x v="308"/>
    <n v="1295887210"/>
    <b v="1"/>
    <n v="202"/>
    <b v="1"/>
    <s v="film &amp; video/documentary"/>
    <n v="105.56666666666668"/>
    <n v="668"/>
    <x v="0"/>
    <s v="documentary"/>
    <x v="308"/>
    <d v="2011-01-24T11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x v="0"/>
    <x v="309"/>
    <n v="1344880934"/>
    <b v="1"/>
    <n v="238"/>
    <b v="1"/>
    <s v="film &amp; video/documentary"/>
    <n v="118.94444444444446"/>
    <n v="3410"/>
    <x v="0"/>
    <s v="documentary"/>
    <x v="309"/>
    <d v="2012-08-13T13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x v="0"/>
    <x v="310"/>
    <n v="1317788623"/>
    <b v="1"/>
    <n v="36"/>
    <b v="1"/>
    <s v="film &amp; video/documentary"/>
    <n v="104.129"/>
    <n v="41.289999999999964"/>
    <x v="0"/>
    <s v="documentary"/>
    <x v="310"/>
    <d v="2011-10-04T23:23:43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x v="0"/>
    <x v="311"/>
    <n v="1321852592"/>
    <b v="1"/>
    <n v="150"/>
    <b v="1"/>
    <s v="film &amp; video/documentary"/>
    <n v="104.10165000000001"/>
    <n v="820.33000000000175"/>
    <x v="0"/>
    <s v="documentary"/>
    <x v="311"/>
    <d v="2011-11-21T00:16:32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x v="0"/>
    <x v="312"/>
    <n v="1363381432"/>
    <b v="1"/>
    <n v="146"/>
    <b v="1"/>
    <s v="film &amp; video/documentary"/>
    <n v="111.87499999999999"/>
    <n v="950"/>
    <x v="0"/>
    <s v="documentary"/>
    <x v="312"/>
    <d v="2013-03-15T16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x v="0"/>
    <x v="313"/>
    <n v="1277702894"/>
    <b v="1"/>
    <n v="222"/>
    <b v="1"/>
    <s v="film &amp; video/documentary"/>
    <n v="104.73529411764706"/>
    <n v="805"/>
    <x v="0"/>
    <s v="documentary"/>
    <x v="313"/>
    <d v="2010-06-28T00:28:1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x v="0"/>
    <x v="314"/>
    <n v="1359575988"/>
    <b v="1"/>
    <n v="120"/>
    <b v="1"/>
    <s v="film &amp; video/documentary"/>
    <n v="385.15000000000003"/>
    <n v="2851.5"/>
    <x v="0"/>
    <s v="documentary"/>
    <x v="314"/>
    <d v="2013-01-30T14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x v="0"/>
    <x v="315"/>
    <n v="1343068334"/>
    <b v="1"/>
    <n v="126"/>
    <b v="1"/>
    <s v="film &amp; video/documentary"/>
    <n v="101.248"/>
    <n v="312"/>
    <x v="0"/>
    <s v="documentary"/>
    <x v="315"/>
    <d v="2012-07-23T13:32:14"/>
  </r>
  <r>
    <n v="316"/>
    <s v="THE SECRET TRIAL 5 - GRASSROOTS CROSS-CANADA TOUR"/>
    <s v="Award winning documentary The Secret Trial 5 needs your help for a Cross-Canada Tour!"/>
    <n v="15000"/>
    <n v="17066"/>
    <x v="0"/>
    <s v="CA"/>
    <x v="5"/>
    <x v="316"/>
    <n v="1415398197"/>
    <b v="1"/>
    <n v="158"/>
    <b v="1"/>
    <s v="film &amp; video/documentary"/>
    <n v="113.77333333333333"/>
    <n v="2066"/>
    <x v="0"/>
    <s v="documentary"/>
    <x v="316"/>
    <d v="2014-11-07T17:09:57"/>
  </r>
  <r>
    <n v="317"/>
    <s v="Good Men, Bad Men, and a Few Rowdy Ladies"/>
    <s v="The story of a cowboy town with a prison problem, and the colorful characters who call it home."/>
    <n v="30000"/>
    <n v="30241"/>
    <x v="0"/>
    <s v="US"/>
    <x v="0"/>
    <x v="317"/>
    <n v="1384186483"/>
    <b v="1"/>
    <n v="316"/>
    <b v="1"/>
    <s v="film &amp; video/documentary"/>
    <n v="100.80333333333333"/>
    <n v="241"/>
    <x v="0"/>
    <s v="documentary"/>
    <x v="317"/>
    <d v="2013-11-11T11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x v="0"/>
    <x v="318"/>
    <n v="1361753751"/>
    <b v="1"/>
    <n v="284"/>
    <b v="1"/>
    <s v="film &amp; video/documentary"/>
    <n v="283.32"/>
    <n v="9166"/>
    <x v="0"/>
    <s v="documentary"/>
    <x v="318"/>
    <d v="2013-02-24T19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x v="0"/>
    <x v="319"/>
    <n v="1257538029"/>
    <b v="1"/>
    <n v="51"/>
    <b v="1"/>
    <s v="film &amp; video/documentary"/>
    <n v="112.68"/>
    <n v="634"/>
    <x v="0"/>
    <s v="documentary"/>
    <x v="319"/>
    <d v="2009-11-06T15:07:09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x v="1"/>
    <x v="320"/>
    <n v="1448284433"/>
    <b v="1"/>
    <n v="158"/>
    <b v="1"/>
    <s v="film &amp; video/documentary"/>
    <n v="106.58000000000001"/>
    <n v="1316"/>
    <x v="0"/>
    <s v="documentary"/>
    <x v="320"/>
    <d v="2015-11-23T08:13:53"/>
  </r>
  <r>
    <n v="321"/>
    <s v="An Impossible Project"/>
    <s v="The more digital the world, the more analog our dreams._x000a_A feature documentary shot on 35mm film."/>
    <n v="35000"/>
    <n v="35932"/>
    <x v="0"/>
    <s v="DE"/>
    <x v="3"/>
    <x v="321"/>
    <n v="1475577786"/>
    <b v="1"/>
    <n v="337"/>
    <b v="1"/>
    <s v="film &amp; video/documentary"/>
    <n v="102.66285714285715"/>
    <n v="932"/>
    <x v="0"/>
    <s v="documentary"/>
    <x v="321"/>
    <d v="2016-10-04T05:43:06"/>
  </r>
  <r>
    <n v="322"/>
    <s v="Last of the Big Tuskers"/>
    <s v="A documentary film about the largest elephants on earth and what is being done to ensure their survival."/>
    <n v="25000"/>
    <n v="26978"/>
    <x v="0"/>
    <s v="US"/>
    <x v="0"/>
    <x v="322"/>
    <n v="1460554848"/>
    <b v="1"/>
    <n v="186"/>
    <b v="1"/>
    <s v="film &amp; video/documentary"/>
    <n v="107.91200000000001"/>
    <n v="1978"/>
    <x v="0"/>
    <s v="documentary"/>
    <x v="322"/>
    <d v="2016-04-13T08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x v="0"/>
    <x v="323"/>
    <n v="1479886966"/>
    <b v="1"/>
    <n v="58"/>
    <b v="1"/>
    <s v="film &amp; video/documentary"/>
    <n v="123.07407407407408"/>
    <n v="1246"/>
    <x v="0"/>
    <s v="documentary"/>
    <x v="323"/>
    <d v="2016-11-23T02:42:46"/>
  </r>
  <r>
    <n v="324"/>
    <s v="KEEP MOVING FORWARD - Documentary Film"/>
    <s v="A documentary about a Vietnam veteran who finds peace from his PTSD through Disney, rather than medication."/>
    <n v="8500"/>
    <n v="8636"/>
    <x v="0"/>
    <s v="US"/>
    <x v="0"/>
    <x v="324"/>
    <n v="1435590108"/>
    <b v="1"/>
    <n v="82"/>
    <b v="1"/>
    <s v="film &amp; video/documentary"/>
    <n v="101.6"/>
    <n v="136"/>
    <x v="0"/>
    <s v="documentary"/>
    <x v="324"/>
    <d v="2015-06-29T10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x v="0"/>
    <x v="325"/>
    <n v="1479184233"/>
    <b v="1"/>
    <n v="736"/>
    <b v="1"/>
    <s v="film &amp; video/documentary"/>
    <n v="104.396"/>
    <n v="2198"/>
    <x v="0"/>
    <s v="documentary"/>
    <x v="325"/>
    <d v="2016-11-14T23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x v="0"/>
    <x v="326"/>
    <n v="1486625606"/>
    <b v="1"/>
    <n v="1151"/>
    <b v="1"/>
    <s v="film &amp; video/documentary"/>
    <n v="112.92973333333333"/>
    <n v="19394.600000000006"/>
    <x v="0"/>
    <s v="documentary"/>
    <x v="326"/>
    <d v="2017-02-09T02:33:26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x v="0"/>
    <x v="327"/>
    <n v="1424669929"/>
    <b v="1"/>
    <n v="34"/>
    <b v="1"/>
    <s v="film &amp; video/documentary"/>
    <n v="136.4"/>
    <n v="1456"/>
    <x v="0"/>
    <s v="documentary"/>
    <x v="327"/>
    <d v="2015-02-23T00:38:49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x v="0"/>
    <x v="328"/>
    <n v="1443739388"/>
    <b v="1"/>
    <n v="498"/>
    <b v="1"/>
    <s v="film &amp; video/documentary"/>
    <n v="103.61439999999999"/>
    <n v="2710.8000000000029"/>
    <x v="0"/>
    <s v="documentary"/>
    <x v="328"/>
    <d v="2015-10-01T17:43:08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x v="0"/>
    <x v="329"/>
    <n v="1444821127"/>
    <b v="1"/>
    <n v="167"/>
    <b v="1"/>
    <s v="film &amp; video/documentary"/>
    <n v="105.5"/>
    <n v="550"/>
    <x v="0"/>
    <s v="documentary"/>
    <x v="329"/>
    <d v="2015-10-14T06:12:07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x v="0"/>
    <x v="330"/>
    <n v="1366028563"/>
    <b v="1"/>
    <n v="340"/>
    <b v="1"/>
    <s v="film &amp; video/documentary"/>
    <n v="101.82857142857142"/>
    <n v="640"/>
    <x v="0"/>
    <s v="documentary"/>
    <x v="330"/>
    <d v="2013-04-15T07:22:43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x v="0"/>
    <x v="331"/>
    <n v="1463493434"/>
    <b v="1"/>
    <n v="438"/>
    <b v="1"/>
    <s v="film &amp; video/documentary"/>
    <n v="106.60499999999999"/>
    <n v="2642"/>
    <x v="0"/>
    <s v="documentary"/>
    <x v="331"/>
    <d v="2016-05-17T08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x v="0"/>
    <x v="332"/>
    <n v="1442420377"/>
    <b v="1"/>
    <n v="555"/>
    <b v="1"/>
    <s v="film &amp; video/documentary"/>
    <n v="113.015"/>
    <n v="13015"/>
    <x v="0"/>
    <s v="documentary"/>
    <x v="332"/>
    <d v="2015-09-16T11:19:37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x v="0"/>
    <x v="333"/>
    <n v="1457450191"/>
    <b v="1"/>
    <n v="266"/>
    <b v="1"/>
    <s v="film &amp; video/documentary"/>
    <n v="125.22750000000001"/>
    <n v="10091"/>
    <x v="0"/>
    <s v="documentary"/>
    <x v="333"/>
    <d v="2016-03-08T10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x v="0"/>
    <x v="334"/>
    <n v="1428423757"/>
    <b v="1"/>
    <n v="69"/>
    <b v="1"/>
    <s v="film &amp; video/documentary"/>
    <n v="101.19"/>
    <n v="119"/>
    <x v="0"/>
    <s v="documentary"/>
    <x v="334"/>
    <d v="2015-04-07T11:22:37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x v="0"/>
    <x v="335"/>
    <n v="1428428515"/>
    <b v="1"/>
    <n v="80"/>
    <b v="1"/>
    <s v="film &amp; video/documentary"/>
    <n v="102.76470588235294"/>
    <n v="235"/>
    <x v="0"/>
    <s v="documentary"/>
    <x v="335"/>
    <d v="2015-04-07T12:41:55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x v="0"/>
    <x v="336"/>
    <n v="1444832318"/>
    <b v="1"/>
    <n v="493"/>
    <b v="1"/>
    <s v="film &amp; video/documentary"/>
    <n v="116.83911999999998"/>
    <n v="4209.7799999999988"/>
    <x v="0"/>
    <s v="documentary"/>
    <x v="336"/>
    <d v="2015-10-14T09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x v="0"/>
    <x v="337"/>
    <n v="1423710308"/>
    <b v="1"/>
    <n v="31"/>
    <b v="1"/>
    <s v="film &amp; video/documentary"/>
    <n v="101.16833333333335"/>
    <n v="35.050000000000182"/>
    <x v="0"/>
    <s v="documentary"/>
    <x v="337"/>
    <d v="2015-02-11T2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x v="0"/>
    <x v="338"/>
    <n v="1468001290"/>
    <b v="1"/>
    <n v="236"/>
    <b v="1"/>
    <s v="film &amp; video/documentary"/>
    <n v="110.13360000000002"/>
    <n v="1520.0400000000009"/>
    <x v="0"/>
    <s v="documentary"/>
    <x v="338"/>
    <d v="2016-07-08T13:08:1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x v="0"/>
    <x v="339"/>
    <n v="1427739268"/>
    <b v="1"/>
    <n v="89"/>
    <b v="1"/>
    <s v="film &amp; video/documentary"/>
    <n v="108.08333333333333"/>
    <n v="485"/>
    <x v="0"/>
    <s v="documentary"/>
    <x v="339"/>
    <d v="2015-03-30T13:14:28"/>
  </r>
  <r>
    <n v="340"/>
    <s v="Somaliland: The Abaarso Story"/>
    <s v="Feature-length documentary about five Somali Muslim students pursuing dreams of education in America"/>
    <n v="35000"/>
    <n v="43758"/>
    <x v="0"/>
    <s v="US"/>
    <x v="0"/>
    <x v="340"/>
    <n v="1486397007"/>
    <b v="1"/>
    <n v="299"/>
    <b v="1"/>
    <s v="film &amp; video/documentary"/>
    <n v="125.02285714285715"/>
    <n v="8758"/>
    <x v="0"/>
    <s v="documentary"/>
    <x v="340"/>
    <d v="2017-02-06T11:03:27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x v="0"/>
    <x v="341"/>
    <n v="1410555998"/>
    <b v="1"/>
    <n v="55"/>
    <b v="1"/>
    <s v="film &amp; video/documentary"/>
    <n v="106.71428571428572"/>
    <n v="235"/>
    <x v="0"/>
    <s v="documentary"/>
    <x v="341"/>
    <d v="2014-09-12T16:06:38"/>
  </r>
  <r>
    <n v="342"/>
    <s v="BREAKING A MONSTER a film about the band Unlocking The Truth"/>
    <s v="BREAKING A MONSTER needs your help to play in THEATERS!"/>
    <n v="55000"/>
    <n v="55201.52"/>
    <x v="0"/>
    <s v="US"/>
    <x v="0"/>
    <x v="342"/>
    <n v="1459363465"/>
    <b v="1"/>
    <n v="325"/>
    <b v="1"/>
    <s v="film &amp; video/documentary"/>
    <n v="100.36639999999998"/>
    <n v="201.5199999999968"/>
    <x v="0"/>
    <s v="documentary"/>
    <x v="342"/>
    <d v="2016-03-30T13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x v="0"/>
    <x v="343"/>
    <n v="1413308545"/>
    <b v="1"/>
    <n v="524"/>
    <b v="1"/>
    <s v="film &amp; video/documentary"/>
    <n v="102.02863333333335"/>
    <n v="608.59000000000015"/>
    <x v="0"/>
    <s v="documentary"/>
    <x v="343"/>
    <d v="2014-10-14T12:42:25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x v="0"/>
    <x v="344"/>
    <n v="1429312694"/>
    <b v="1"/>
    <n v="285"/>
    <b v="1"/>
    <s v="film &amp; video/documentary"/>
    <n v="102.08358208955224"/>
    <n v="698"/>
    <x v="0"/>
    <s v="documentary"/>
    <x v="344"/>
    <d v="2015-04-17T18:18:1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x v="0"/>
    <x v="345"/>
    <n v="1429569590"/>
    <b v="1"/>
    <n v="179"/>
    <b v="1"/>
    <s v="film &amp; video/documentary"/>
    <n v="123.27586206896552"/>
    <n v="3375"/>
    <x v="0"/>
    <s v="documentary"/>
    <x v="345"/>
    <d v="2015-04-20T17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x v="0"/>
    <x v="346"/>
    <n v="1442232021"/>
    <b v="1"/>
    <n v="188"/>
    <b v="1"/>
    <s v="film &amp; video/documentary"/>
    <n v="170.28880000000001"/>
    <n v="7028.880000000001"/>
    <x v="0"/>
    <s v="documentary"/>
    <x v="346"/>
    <d v="2015-09-14T07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x v="0"/>
    <x v="347"/>
    <n v="1444910009"/>
    <b v="1"/>
    <n v="379"/>
    <b v="1"/>
    <s v="film &amp; video/documentary"/>
    <n v="111.59049999999999"/>
    <n v="4636.1999999999971"/>
    <x v="0"/>
    <s v="documentary"/>
    <x v="347"/>
    <d v="2015-10-15T06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x v="0"/>
    <x v="348"/>
    <n v="1437573916"/>
    <b v="1"/>
    <n v="119"/>
    <b v="1"/>
    <s v="film &amp; video/documentary"/>
    <n v="103"/>
    <n v="300"/>
    <x v="0"/>
    <s v="documentary"/>
    <x v="348"/>
    <d v="2015-07-22T09:05:16"/>
  </r>
  <r>
    <n v="349"/>
    <s v="Strangers To Peace: A Documentary"/>
    <s v="After 52 years of war, FARC guerrilla soldiers rejoin Colombian society to forge new lives of peace."/>
    <n v="11260"/>
    <n v="12007.18"/>
    <x v="0"/>
    <s v="US"/>
    <x v="0"/>
    <x v="349"/>
    <n v="1485345508"/>
    <b v="1"/>
    <n v="167"/>
    <b v="1"/>
    <s v="film &amp; video/documentary"/>
    <n v="106.63570159857905"/>
    <n v="747.18000000000029"/>
    <x v="0"/>
    <s v="documentary"/>
    <x v="349"/>
    <d v="2017-01-25T06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x v="0"/>
    <x v="350"/>
    <n v="1470274509"/>
    <b v="1"/>
    <n v="221"/>
    <b v="1"/>
    <s v="film &amp; video/documentary"/>
    <n v="114.75999999999999"/>
    <n v="3690"/>
    <x v="0"/>
    <s v="documentary"/>
    <x v="350"/>
    <d v="2016-08-03T20:35:09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x v="3"/>
    <x v="351"/>
    <n v="1456614554"/>
    <b v="1"/>
    <n v="964"/>
    <b v="1"/>
    <s v="film &amp; video/documentary"/>
    <n v="127.34117647058822"/>
    <n v="9296"/>
    <x v="0"/>
    <s v="documentary"/>
    <x v="351"/>
    <d v="2016-02-27T18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x v="0"/>
    <x v="352"/>
    <n v="1410148868"/>
    <b v="1"/>
    <n v="286"/>
    <b v="1"/>
    <s v="film &amp; video/documentary"/>
    <n v="116.56"/>
    <n v="1656"/>
    <x v="0"/>
    <s v="documentary"/>
    <x v="352"/>
    <d v="2014-09-07T23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x v="0"/>
    <x v="353"/>
    <n v="1445367619"/>
    <b v="1"/>
    <n v="613"/>
    <b v="1"/>
    <s v="film &amp; video/documentary"/>
    <n v="108.61819426615318"/>
    <n v="5035.18"/>
    <x v="0"/>
    <s v="documentary"/>
    <x v="353"/>
    <d v="2015-10-20T14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x v="0"/>
    <x v="354"/>
    <n v="1457553121"/>
    <b v="1"/>
    <n v="29"/>
    <b v="1"/>
    <s v="film &amp; video/documentary"/>
    <n v="103.94285714285714"/>
    <n v="138"/>
    <x v="0"/>
    <s v="documentary"/>
    <x v="354"/>
    <d v="2016-03-09T14:52:01"/>
  </r>
  <r>
    <n v="355"/>
    <s v="REZA ABDOH -Theatre Visionary"/>
    <s v="A documentary film about the late REZA ABDOH and his performance company DAR A LUZ."/>
    <n v="35000"/>
    <n v="40690"/>
    <x v="0"/>
    <s v="US"/>
    <x v="0"/>
    <x v="355"/>
    <n v="1414738994"/>
    <b v="1"/>
    <n v="165"/>
    <b v="1"/>
    <s v="film &amp; video/documentary"/>
    <n v="116.25714285714285"/>
    <n v="5690"/>
    <x v="0"/>
    <s v="documentary"/>
    <x v="355"/>
    <d v="2014-10-31T02:03:14"/>
  </r>
  <r>
    <n v="356"/>
    <s v="43 and 80"/>
    <s v="A documentary about halibut conservation and how it impacts communities of Southeast Alaska."/>
    <n v="7500"/>
    <n v="7701.93"/>
    <x v="0"/>
    <s v="US"/>
    <x v="0"/>
    <x v="356"/>
    <n v="1455563793"/>
    <b v="1"/>
    <n v="97"/>
    <b v="1"/>
    <s v="film &amp; video/documentary"/>
    <n v="102.69239999999999"/>
    <n v="201.93000000000029"/>
    <x v="0"/>
    <s v="documentary"/>
    <x v="356"/>
    <d v="2016-02-15T14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x v="0"/>
    <x v="357"/>
    <n v="1426396797"/>
    <b v="1"/>
    <n v="303"/>
    <b v="1"/>
    <s v="film &amp; video/documentary"/>
    <n v="174"/>
    <n v="11100"/>
    <x v="0"/>
    <s v="documentary"/>
    <x v="357"/>
    <d v="2015-03-15T00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x v="0"/>
    <x v="358"/>
    <n v="1463517521"/>
    <b v="1"/>
    <n v="267"/>
    <b v="1"/>
    <s v="film &amp; video/documentary"/>
    <n v="103.08800000000001"/>
    <n v="1544"/>
    <x v="0"/>
    <s v="documentary"/>
    <x v="358"/>
    <d v="2016-05-17T15:38:41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x v="0"/>
    <x v="359"/>
    <n v="1414028490"/>
    <b v="1"/>
    <n v="302"/>
    <b v="1"/>
    <s v="film &amp; video/documentary"/>
    <n v="104.85537190082646"/>
    <n v="1175"/>
    <x v="0"/>
    <s v="documentary"/>
    <x v="359"/>
    <d v="2014-10-22T20:41:3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x v="0"/>
    <x v="360"/>
    <n v="1433799180"/>
    <b v="0"/>
    <n v="87"/>
    <b v="1"/>
    <s v="film &amp; video/documentary"/>
    <n v="101.375"/>
    <n v="165"/>
    <x v="0"/>
    <s v="documentary"/>
    <x v="360"/>
    <d v="2015-06-08T16:33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x v="0"/>
    <x v="361"/>
    <n v="1414108906"/>
    <b v="0"/>
    <n v="354"/>
    <b v="1"/>
    <s v="film &amp; video/documentary"/>
    <n v="111.07699999999998"/>
    <n v="3876.9499999999971"/>
    <x v="0"/>
    <s v="documentary"/>
    <x v="361"/>
    <d v="2014-10-23T19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x v="0"/>
    <x v="362"/>
    <n v="1405573391"/>
    <b v="0"/>
    <n v="86"/>
    <b v="1"/>
    <s v="film &amp; video/documentary"/>
    <n v="124.15933781686496"/>
    <n v="2335"/>
    <x v="0"/>
    <s v="documentary"/>
    <x v="362"/>
    <d v="2014-07-17T00:03:11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x v="0"/>
    <x v="363"/>
    <n v="1268934736"/>
    <b v="0"/>
    <n v="26"/>
    <b v="1"/>
    <s v="film &amp; video/documentary"/>
    <n v="101.33333333333334"/>
    <n v="119"/>
    <x v="0"/>
    <s v="documentary"/>
    <x v="363"/>
    <d v="2010-03-18T12:52:16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x v="0"/>
    <x v="364"/>
    <n v="1400704672"/>
    <b v="0"/>
    <n v="113"/>
    <b v="1"/>
    <s v="film &amp; video/documentary"/>
    <n v="110.16142857142856"/>
    <n v="711.30000000000018"/>
    <x v="0"/>
    <s v="documentary"/>
    <x v="364"/>
    <d v="2014-05-21T15:37:52"/>
  </r>
  <r>
    <n v="365"/>
    <s v="A QUEER COUNTRY"/>
    <s v="Please help us finish this documentary about how Tel Aviv in Israel became a gay friendly liberal hub in a religious state"/>
    <n v="15000"/>
    <n v="15596"/>
    <x v="0"/>
    <s v="GB"/>
    <x v="1"/>
    <x v="365"/>
    <n v="1391005999"/>
    <b v="0"/>
    <n v="65"/>
    <b v="1"/>
    <s v="film &amp; video/documentary"/>
    <n v="103.97333333333334"/>
    <n v="596"/>
    <x v="0"/>
    <s v="documentary"/>
    <x v="365"/>
    <d v="2014-01-29T09:33:19"/>
  </r>
  <r>
    <n v="366"/>
    <s v="A BUSHMAN ODYSSEY"/>
    <s v="One Bushman familyâ€™s struggle to survive genocide, dispossession and post-apartheid freedom in South Africa."/>
    <n v="38000"/>
    <n v="38500"/>
    <x v="0"/>
    <s v="US"/>
    <x v="0"/>
    <x v="366"/>
    <n v="1334948518"/>
    <b v="0"/>
    <n v="134"/>
    <b v="1"/>
    <s v="film &amp; video/documentary"/>
    <n v="101.31578947368421"/>
    <n v="500"/>
    <x v="0"/>
    <s v="documentary"/>
    <x v="366"/>
    <d v="2012-04-20T14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x v="0"/>
    <x v="367"/>
    <n v="1363960278"/>
    <b v="0"/>
    <n v="119"/>
    <b v="1"/>
    <s v="film &amp; video/documentary"/>
    <n v="103.3501"/>
    <n v="335.01000000000022"/>
    <x v="0"/>
    <s v="documentary"/>
    <x v="367"/>
    <d v="2013-03-22T08:51:18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x v="0"/>
    <x v="368"/>
    <n v="1423405922"/>
    <b v="0"/>
    <n v="159"/>
    <b v="1"/>
    <s v="film &amp; video/documentary"/>
    <n v="104.11200000000001"/>
    <n v="514"/>
    <x v="0"/>
    <s v="documentary"/>
    <x v="368"/>
    <d v="2015-02-08T09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x v="0"/>
    <x v="369"/>
    <n v="1324041269"/>
    <b v="0"/>
    <n v="167"/>
    <b v="1"/>
    <s v="film &amp; video/documentary"/>
    <n v="110.15569230769231"/>
    <n v="660.11999999999989"/>
    <x v="0"/>
    <s v="documentary"/>
    <x v="369"/>
    <d v="2011-12-16T08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x v="0"/>
    <x v="370"/>
    <n v="1481137500"/>
    <b v="0"/>
    <n v="43"/>
    <b v="1"/>
    <s v="film &amp; video/documentary"/>
    <n v="122.02"/>
    <n v="5505"/>
    <x v="0"/>
    <s v="documentary"/>
    <x v="370"/>
    <d v="2016-12-07T14:05:00"/>
  </r>
  <r>
    <n v="371"/>
    <s v="Unbranded"/>
    <s v="3,000 Miles. 18 Wild Horses. 6 Months. 5 States. 4 men. A documentary about Conservation, Exploration, and Wild Mustangs."/>
    <n v="150000"/>
    <n v="171253"/>
    <x v="0"/>
    <s v="US"/>
    <x v="0"/>
    <x v="371"/>
    <n v="1355855139"/>
    <b v="0"/>
    <n v="1062"/>
    <b v="1"/>
    <s v="film &amp; video/documentary"/>
    <n v="114.16866666666667"/>
    <n v="21253"/>
    <x v="0"/>
    <s v="documentary"/>
    <x v="371"/>
    <d v="2012-12-18T13:25:39"/>
  </r>
  <r>
    <n v="372"/>
    <s v="Wild Equus"/>
    <s v="A short documentary exploring the uses of 'Natural Horsemanship' across Europe"/>
    <n v="300"/>
    <n v="376"/>
    <x v="0"/>
    <s v="GB"/>
    <x v="1"/>
    <x v="372"/>
    <n v="1456408244"/>
    <b v="0"/>
    <n v="9"/>
    <b v="1"/>
    <s v="film &amp; video/documentary"/>
    <n v="125.33333333333334"/>
    <n v="76"/>
    <x v="0"/>
    <s v="documentary"/>
    <x v="372"/>
    <d v="2016-02-25T08:50:44"/>
  </r>
  <r>
    <n v="373"/>
    <s v="The Boing Heard 'Round the World"/>
    <s v="A feature documentary about UPA Pictures, the little studio that changed the course of animation around the world"/>
    <n v="7500"/>
    <n v="8000"/>
    <x v="0"/>
    <s v="US"/>
    <x v="0"/>
    <x v="373"/>
    <n v="1340056398"/>
    <b v="0"/>
    <n v="89"/>
    <b v="1"/>
    <s v="film &amp; video/documentary"/>
    <n v="106.66666666666667"/>
    <n v="500"/>
    <x v="0"/>
    <s v="documentary"/>
    <x v="373"/>
    <d v="2012-06-18T16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x v="0"/>
    <x v="374"/>
    <n v="1312320031"/>
    <b v="0"/>
    <n v="174"/>
    <b v="1"/>
    <s v="film &amp; video/documentary"/>
    <n v="130.65"/>
    <n v="1839"/>
    <x v="0"/>
    <s v="documentary"/>
    <x v="374"/>
    <d v="2011-08-02T16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x v="0"/>
    <x v="375"/>
    <n v="1390088311"/>
    <b v="0"/>
    <n v="14"/>
    <b v="1"/>
    <s v="film &amp; video/documentary"/>
    <n v="120"/>
    <n v="100"/>
    <x v="0"/>
    <s v="documentary"/>
    <x v="375"/>
    <d v="2014-01-18T18:38:31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x v="1"/>
    <x v="376"/>
    <n v="1469443916"/>
    <b v="0"/>
    <n v="48"/>
    <b v="1"/>
    <s v="film &amp; video/documentary"/>
    <n v="105.9591836734694"/>
    <n v="146"/>
    <x v="0"/>
    <s v="documentary"/>
    <x v="376"/>
    <d v="2016-07-25T05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x v="0"/>
    <x v="377"/>
    <n v="1444888868"/>
    <b v="0"/>
    <n v="133"/>
    <b v="1"/>
    <s v="film &amp; video/documentary"/>
    <n v="114.39999999999999"/>
    <n v="1728"/>
    <x v="0"/>
    <s v="documentary"/>
    <x v="377"/>
    <d v="2015-10-15T01:01:08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x v="5"/>
    <x v="378"/>
    <n v="1451655808"/>
    <b v="0"/>
    <n v="83"/>
    <b v="1"/>
    <s v="film &amp; video/documentary"/>
    <n v="111.76666666666665"/>
    <n v="353"/>
    <x v="0"/>
    <s v="documentary"/>
    <x v="378"/>
    <d v="2016-01-01T08:43:28"/>
  </r>
  <r>
    <n v="379"/>
    <s v="The Unknowns"/>
    <s v="The U.S. Army has granted us permission to film a documentary at America's most sacred shrine: The Tomb of the Unknown Soldier."/>
    <n v="15000"/>
    <n v="17412"/>
    <x v="0"/>
    <s v="US"/>
    <x v="0"/>
    <x v="379"/>
    <n v="1332174672"/>
    <b v="0"/>
    <n v="149"/>
    <b v="1"/>
    <s v="film &amp; video/documentary"/>
    <n v="116.08000000000001"/>
    <n v="2412"/>
    <x v="0"/>
    <s v="documentary"/>
    <x v="379"/>
    <d v="2012-03-19T11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x v="0"/>
    <x v="380"/>
    <n v="1451409392"/>
    <b v="0"/>
    <n v="49"/>
    <b v="1"/>
    <s v="film &amp; video/documentary"/>
    <n v="141.5"/>
    <n v="1660"/>
    <x v="0"/>
    <s v="documentary"/>
    <x v="380"/>
    <d v="2015-12-29T12:16:32"/>
  </r>
  <r>
    <n v="381"/>
    <s v="Clearwater"/>
    <s v="Set in the ancient waters of the Puget Sound, Clearwater is a universal story about the need to adapt to change."/>
    <n v="25000"/>
    <n v="26182.5"/>
    <x v="0"/>
    <s v="US"/>
    <x v="0"/>
    <x v="381"/>
    <n v="1340642717"/>
    <b v="0"/>
    <n v="251"/>
    <b v="1"/>
    <s v="film &amp; video/documentary"/>
    <n v="104.72999999999999"/>
    <n v="1182.5"/>
    <x v="0"/>
    <s v="documentary"/>
    <x v="381"/>
    <d v="2012-06-25T11:45:17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x v="0"/>
    <x v="382"/>
    <n v="1345741300"/>
    <b v="0"/>
    <n v="22"/>
    <b v="1"/>
    <s v="film &amp; video/documentary"/>
    <n v="255.83333333333331"/>
    <n v="935"/>
    <x v="0"/>
    <s v="documentary"/>
    <x v="382"/>
    <d v="2012-08-23T12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x v="0"/>
    <x v="383"/>
    <n v="1398480559"/>
    <b v="0"/>
    <n v="48"/>
    <b v="1"/>
    <s v="film &amp; video/documentary"/>
    <n v="206.70670670670671"/>
    <n v="1066"/>
    <x v="0"/>
    <s v="documentary"/>
    <x v="383"/>
    <d v="2014-04-25T21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x v="0"/>
    <x v="384"/>
    <n v="1417977947"/>
    <b v="0"/>
    <n v="383"/>
    <b v="1"/>
    <s v="film &amp; video/documentary"/>
    <n v="112.105"/>
    <n v="2421"/>
    <x v="0"/>
    <s v="documentary"/>
    <x v="384"/>
    <d v="2014-12-07T13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x v="0"/>
    <x v="385"/>
    <n v="1413986501"/>
    <b v="0"/>
    <n v="237"/>
    <b v="1"/>
    <s v="film &amp; video/documentary"/>
    <n v="105.982"/>
    <n v="1495.5"/>
    <x v="0"/>
    <s v="documentary"/>
    <x v="385"/>
    <d v="2014-10-22T09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x v="0"/>
    <x v="386"/>
    <n v="1437950991"/>
    <b v="0"/>
    <n v="13"/>
    <b v="1"/>
    <s v="film &amp; video/documentary"/>
    <n v="100.16666666666667"/>
    <n v="1"/>
    <x v="0"/>
    <s v="documentary"/>
    <x v="386"/>
    <d v="2015-07-26T17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x v="0"/>
    <x v="387"/>
    <n v="1436976858"/>
    <b v="0"/>
    <n v="562"/>
    <b v="1"/>
    <s v="film &amp; video/documentary"/>
    <n v="213.98947368421051"/>
    <n v="43316"/>
    <x v="0"/>
    <s v="documentary"/>
    <x v="387"/>
    <d v="2015-07-15T11:14:18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x v="0"/>
    <x v="388"/>
    <n v="1467078580"/>
    <b v="0"/>
    <n v="71"/>
    <b v="1"/>
    <s v="film &amp; video/documentary"/>
    <n v="126.16000000000001"/>
    <n v="1308"/>
    <x v="0"/>
    <s v="documentary"/>
    <x v="388"/>
    <d v="2016-06-27T20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x v="0"/>
    <x v="389"/>
    <n v="1391477450"/>
    <b v="0"/>
    <n v="1510"/>
    <b v="1"/>
    <s v="film &amp; video/documentary"/>
    <n v="181.53547058823528"/>
    <n v="55444.119999999995"/>
    <x v="0"/>
    <s v="documentary"/>
    <x v="389"/>
    <d v="2014-02-03T20:30:5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x v="0"/>
    <x v="390"/>
    <n v="1429318372"/>
    <b v="0"/>
    <n v="14"/>
    <b v="1"/>
    <s v="film &amp; video/documentary"/>
    <n v="100"/>
    <n v="0"/>
    <x v="0"/>
    <s v="documentary"/>
    <x v="390"/>
    <d v="2015-04-17T19:52:52"/>
  </r>
  <r>
    <n v="391"/>
    <s v="Science, Sex and the Ladies"/>
    <s v="Too many women feel confused about their orgasm and shame about their desire. This movie aims to change that."/>
    <n v="20000"/>
    <n v="20122"/>
    <x v="0"/>
    <s v="US"/>
    <x v="0"/>
    <x v="391"/>
    <n v="1321578051"/>
    <b v="0"/>
    <n v="193"/>
    <b v="1"/>
    <s v="film &amp; video/documentary"/>
    <n v="100.61"/>
    <n v="122"/>
    <x v="0"/>
    <s v="documentary"/>
    <x v="391"/>
    <d v="2011-11-17T20:00:5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x v="0"/>
    <x v="392"/>
    <n v="1312823571"/>
    <b v="0"/>
    <n v="206"/>
    <b v="1"/>
    <s v="film &amp; video/documentary"/>
    <n v="100.9027027027027"/>
    <n v="167"/>
    <x v="0"/>
    <s v="documentary"/>
    <x v="392"/>
    <d v="2011-08-08T12:12:51"/>
  </r>
  <r>
    <n v="393"/>
    <s v="THE PENGUIN COUNTERS Documentary Film"/>
    <s v="This is a story thatâ€™s never been told, about tackling climate change one penguin at a timeâ€¦"/>
    <n v="50000"/>
    <n v="55223"/>
    <x v="0"/>
    <s v="US"/>
    <x v="0"/>
    <x v="393"/>
    <n v="1378746052"/>
    <b v="0"/>
    <n v="351"/>
    <b v="1"/>
    <s v="film &amp; video/documentary"/>
    <n v="110.446"/>
    <n v="5223"/>
    <x v="0"/>
    <s v="documentary"/>
    <x v="393"/>
    <d v="2013-09-09T12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x v="3"/>
    <x v="394"/>
    <n v="1455737882"/>
    <b v="0"/>
    <n v="50"/>
    <b v="1"/>
    <s v="film &amp; video/documentary"/>
    <n v="111.8936170212766"/>
    <n v="559"/>
    <x v="0"/>
    <s v="documentary"/>
    <x v="394"/>
    <d v="2016-02-17T14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x v="0"/>
    <x v="395"/>
    <n v="1332452960"/>
    <b v="0"/>
    <n v="184"/>
    <b v="1"/>
    <s v="film &amp; video/documentary"/>
    <n v="108.04450000000001"/>
    <n v="804.45000000000073"/>
    <x v="0"/>
    <s v="documentary"/>
    <x v="395"/>
    <d v="2012-03-22T16:49:2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x v="0"/>
    <x v="396"/>
    <n v="1340372006"/>
    <b v="0"/>
    <n v="196"/>
    <b v="1"/>
    <s v="film &amp; video/documentary"/>
    <n v="106.66666666666667"/>
    <n v="1000"/>
    <x v="0"/>
    <s v="documentary"/>
    <x v="396"/>
    <d v="2012-06-22T08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x v="0"/>
    <x v="397"/>
    <n v="1279651084"/>
    <b v="0"/>
    <n v="229"/>
    <b v="1"/>
    <s v="film &amp; video/documentary"/>
    <n v="103.90027322404372"/>
    <n v="485.35000000000036"/>
    <x v="0"/>
    <s v="documentary"/>
    <x v="397"/>
    <d v="2010-07-20T13:38:0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x v="0"/>
    <x v="398"/>
    <n v="1426446126"/>
    <b v="0"/>
    <n v="67"/>
    <b v="1"/>
    <s v="film &amp; video/documentary"/>
    <n v="125.16000000000001"/>
    <n v="1887"/>
    <x v="0"/>
    <s v="documentary"/>
    <x v="398"/>
    <d v="2015-03-15T14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x v="1"/>
    <x v="399"/>
    <n v="1479070867"/>
    <b v="0"/>
    <n v="95"/>
    <b v="1"/>
    <s v="film &amp; video/documentary"/>
    <n v="106.80499999999999"/>
    <n v="1361"/>
    <x v="0"/>
    <s v="documentary"/>
    <x v="399"/>
    <d v="2016-11-13T16:01:07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x v="0"/>
    <x v="400"/>
    <n v="1397661347"/>
    <b v="0"/>
    <n v="62"/>
    <b v="1"/>
    <s v="film &amp; video/documentary"/>
    <n v="112.30249999999999"/>
    <n v="1230.25"/>
    <x v="0"/>
    <s v="documentary"/>
    <x v="400"/>
    <d v="2014-04-16T10:15:47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x v="0"/>
    <x v="401"/>
    <n v="1310155970"/>
    <b v="0"/>
    <n v="73"/>
    <b v="1"/>
    <s v="film &amp; video/documentary"/>
    <n v="103.812"/>
    <n v="1906"/>
    <x v="0"/>
    <s v="documentary"/>
    <x v="401"/>
    <d v="2011-07-08T15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x v="0"/>
    <x v="402"/>
    <n v="1444913817"/>
    <b v="0"/>
    <n v="43"/>
    <b v="1"/>
    <s v="film &amp; video/documentary"/>
    <n v="141.65"/>
    <n v="833"/>
    <x v="0"/>
    <s v="documentary"/>
    <x v="402"/>
    <d v="2015-10-15T07:56:57"/>
  </r>
  <r>
    <n v="403"/>
    <s v="MONDO BANANA"/>
    <s v="A documentary adventure about bananas - and people. Your round-trip ticket into the heart of banana-cultures!!"/>
    <n v="5000"/>
    <n v="5263"/>
    <x v="0"/>
    <s v="US"/>
    <x v="0"/>
    <x v="403"/>
    <n v="1308900441"/>
    <b v="0"/>
    <n v="70"/>
    <b v="1"/>
    <s v="film &amp; video/documentary"/>
    <n v="105.25999999999999"/>
    <n v="263"/>
    <x v="0"/>
    <s v="documentary"/>
    <x v="403"/>
    <d v="2011-06-24T02:27:21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x v="0"/>
    <x v="404"/>
    <n v="1389107062"/>
    <b v="0"/>
    <n v="271"/>
    <b v="1"/>
    <s v="film &amp; video/documentary"/>
    <n v="103.09142857142857"/>
    <n v="1082"/>
    <x v="0"/>
    <s v="documentary"/>
    <x v="404"/>
    <d v="2014-01-07T10:04:22"/>
  </r>
  <r>
    <n v="405"/>
    <s v="The Healing Effect Movie"/>
    <s v="Come, join our movie movement.  A new documentary about the healing power of food."/>
    <n v="2820"/>
    <n v="3036"/>
    <x v="0"/>
    <s v="US"/>
    <x v="0"/>
    <x v="405"/>
    <n v="1391479339"/>
    <b v="0"/>
    <n v="55"/>
    <b v="1"/>
    <s v="film &amp; video/documentary"/>
    <n v="107.65957446808511"/>
    <n v="216"/>
    <x v="0"/>
    <s v="documentary"/>
    <x v="405"/>
    <d v="2014-02-03T21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x v="0"/>
    <x v="406"/>
    <n v="1301975637"/>
    <b v="0"/>
    <n v="35"/>
    <b v="1"/>
    <s v="film &amp; video/documentary"/>
    <n v="107.70464285714286"/>
    <n v="215.73000000000002"/>
    <x v="0"/>
    <s v="documentary"/>
    <x v="406"/>
    <d v="2011-04-04T22:53:57"/>
  </r>
  <r>
    <n v="407"/>
    <s v="Haymarket Documentary"/>
    <s v="The story of the 1886 Haymarket Riot explored through the history of the Haymarket Police Memorial Statue."/>
    <n v="2000"/>
    <n v="2031"/>
    <x v="0"/>
    <s v="US"/>
    <x v="0"/>
    <x v="407"/>
    <n v="1316552050"/>
    <b v="0"/>
    <n v="22"/>
    <b v="1"/>
    <s v="film &amp; video/documentary"/>
    <n v="101.55000000000001"/>
    <n v="31"/>
    <x v="0"/>
    <s v="documentary"/>
    <x v="407"/>
    <d v="2011-09-20T15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x v="0"/>
    <x v="408"/>
    <n v="1380217190"/>
    <b v="0"/>
    <n v="38"/>
    <b v="1"/>
    <s v="film &amp; video/documentary"/>
    <n v="101.43766666666667"/>
    <n v="86.260000000000218"/>
    <x v="0"/>
    <s v="documentary"/>
    <x v="408"/>
    <d v="2013-09-26T12:39:50"/>
  </r>
  <r>
    <n v="409"/>
    <s v="The Lost Generation"/>
    <s v="I am working on a project that explores the relationship between education to work for youth within the European Union."/>
    <n v="500"/>
    <n v="684"/>
    <x v="0"/>
    <s v="GB"/>
    <x v="1"/>
    <x v="409"/>
    <n v="1466628144"/>
    <b v="0"/>
    <n v="15"/>
    <b v="1"/>
    <s v="film &amp; video/documentary"/>
    <n v="136.80000000000001"/>
    <n v="184"/>
    <x v="0"/>
    <s v="documentary"/>
    <x v="409"/>
    <d v="2016-06-22T15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x v="5"/>
    <x v="410"/>
    <n v="1429486397"/>
    <b v="0"/>
    <n v="7"/>
    <b v="1"/>
    <s v="film &amp; video/documentary"/>
    <n v="128.29999999999998"/>
    <n v="283"/>
    <x v="0"/>
    <s v="documentary"/>
    <x v="410"/>
    <d v="2015-04-19T18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x v="0"/>
    <x v="411"/>
    <n v="1384920804"/>
    <b v="0"/>
    <n v="241"/>
    <b v="1"/>
    <s v="film &amp; video/documentary"/>
    <n v="101.05"/>
    <n v="315"/>
    <x v="0"/>
    <s v="documentary"/>
    <x v="411"/>
    <d v="2013-11-19T23:13:2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x v="0"/>
    <x v="412"/>
    <n v="1341856178"/>
    <b v="0"/>
    <n v="55"/>
    <b v="1"/>
    <s v="film &amp; video/documentary"/>
    <n v="126.84"/>
    <n v="671"/>
    <x v="0"/>
    <s v="documentary"/>
    <x v="412"/>
    <d v="2012-07-09T12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x v="0"/>
    <x v="413"/>
    <n v="1340139811"/>
    <b v="0"/>
    <n v="171"/>
    <b v="1"/>
    <s v="film &amp; video/documentary"/>
    <n v="105.0859375"/>
    <n v="651"/>
    <x v="0"/>
    <s v="documentary"/>
    <x v="413"/>
    <d v="2012-06-19T16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x v="0"/>
    <x v="414"/>
    <n v="1378949465"/>
    <b v="0"/>
    <n v="208"/>
    <b v="1"/>
    <s v="film &amp; video/documentary"/>
    <n v="102.85405405405406"/>
    <n v="528"/>
    <x v="0"/>
    <s v="documentary"/>
    <x v="414"/>
    <d v="2013-09-11T20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x v="5"/>
    <x v="415"/>
    <n v="1411417602"/>
    <b v="0"/>
    <n v="21"/>
    <b v="1"/>
    <s v="film &amp; video/documentary"/>
    <n v="102.14714285714285"/>
    <n v="30.059999999999945"/>
    <x v="0"/>
    <s v="documentary"/>
    <x v="415"/>
    <d v="2014-09-22T15:26:42"/>
  </r>
  <r>
    <n v="416"/>
    <s v="Fire in the Heart of the City"/>
    <s v="35,000 pounds of food to a city. Highlighting the &quot;Convoy New Britain&quot; event from birth to beyond."/>
    <n v="1000"/>
    <n v="1202.17"/>
    <x v="0"/>
    <s v="US"/>
    <x v="0"/>
    <x v="416"/>
    <n v="1389259831"/>
    <b v="0"/>
    <n v="25"/>
    <b v="1"/>
    <s v="film &amp; video/documentary"/>
    <n v="120.21700000000001"/>
    <n v="202.17000000000007"/>
    <x v="0"/>
    <s v="documentary"/>
    <x v="416"/>
    <d v="2014-01-09T04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x v="0"/>
    <x v="417"/>
    <n v="1364426260"/>
    <b v="0"/>
    <n v="52"/>
    <b v="1"/>
    <s v="film &amp; video/documentary"/>
    <n v="100.24761904761905"/>
    <n v="26"/>
    <x v="0"/>
    <s v="documentary"/>
    <x v="417"/>
    <d v="2013-03-27T18:17:4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x v="0"/>
    <x v="418"/>
    <n v="1435041997"/>
    <b v="0"/>
    <n v="104"/>
    <b v="1"/>
    <s v="film &amp; video/documentary"/>
    <n v="100.63392857142857"/>
    <n v="142"/>
    <x v="0"/>
    <s v="documentary"/>
    <x v="418"/>
    <d v="2015-06-23T01:46:37"/>
  </r>
  <r>
    <n v="419"/>
    <s v="BEYOND LOCAL"/>
    <s v="Beyond Local is a personal journey through an art-centric and musically talented community that fosters creativity."/>
    <n v="8000"/>
    <n v="8035"/>
    <x v="0"/>
    <s v="US"/>
    <x v="0"/>
    <x v="419"/>
    <n v="1367352787"/>
    <b v="0"/>
    <n v="73"/>
    <b v="1"/>
    <s v="film &amp; video/documentary"/>
    <n v="100.4375"/>
    <n v="35"/>
    <x v="0"/>
    <s v="documentary"/>
    <x v="419"/>
    <d v="2013-04-30T15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x v="0"/>
    <x v="420"/>
    <n v="1392183631"/>
    <b v="0"/>
    <n v="3"/>
    <b v="0"/>
    <s v="film &amp; video/animation"/>
    <n v="0.43939393939393934"/>
    <n v="-3285.5"/>
    <x v="0"/>
    <s v="animation"/>
    <x v="420"/>
    <d v="2014-02-12T00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x v="0"/>
    <x v="421"/>
    <n v="1434973656"/>
    <b v="0"/>
    <n v="6"/>
    <b v="0"/>
    <s v="film &amp; video/animation"/>
    <n v="2.0066666666666668"/>
    <n v="-14699"/>
    <x v="0"/>
    <s v="animation"/>
    <x v="421"/>
    <d v="2015-06-22T06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x v="0"/>
    <x v="422"/>
    <n v="1407824097"/>
    <b v="0"/>
    <n v="12"/>
    <b v="0"/>
    <s v="film &amp; video/animation"/>
    <n v="1.075"/>
    <n v="-39570"/>
    <x v="0"/>
    <s v="animation"/>
    <x v="422"/>
    <d v="2014-08-12T01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x v="0"/>
    <x v="423"/>
    <n v="1367878430"/>
    <b v="0"/>
    <n v="13"/>
    <b v="0"/>
    <s v="film &amp; video/animation"/>
    <n v="0.76500000000000001"/>
    <n v="-19847"/>
    <x v="0"/>
    <s v="animation"/>
    <x v="423"/>
    <d v="2013-05-06T17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x v="0"/>
    <x v="424"/>
    <n v="1327568499"/>
    <b v="0"/>
    <n v="5"/>
    <b v="0"/>
    <s v="film &amp; video/animation"/>
    <n v="6.7966666666666677"/>
    <n v="-2796.1"/>
    <x v="0"/>
    <s v="animation"/>
    <x v="424"/>
    <d v="2012-01-26T04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x v="0"/>
    <x v="425"/>
    <n v="1443472804"/>
    <b v="0"/>
    <n v="2"/>
    <b v="0"/>
    <s v="film &amp; video/animation"/>
    <n v="1.2E-2"/>
    <n v="-49994"/>
    <x v="0"/>
    <s v="animation"/>
    <x v="425"/>
    <d v="2015-09-28T15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x v="0"/>
    <x v="426"/>
    <n v="1454259914"/>
    <b v="0"/>
    <n v="8"/>
    <b v="0"/>
    <s v="film &amp; video/animation"/>
    <n v="1.3299999999999998"/>
    <n v="-9867"/>
    <x v="0"/>
    <s v="animation"/>
    <x v="426"/>
    <d v="2016-01-31T12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x v="0"/>
    <x v="427"/>
    <n v="1444340940"/>
    <b v="0"/>
    <n v="0"/>
    <b v="0"/>
    <s v="film &amp; video/animation"/>
    <n v="0"/>
    <n v="-6500"/>
    <x v="0"/>
    <s v="animation"/>
    <x v="427"/>
    <d v="2015-10-08T16:49:00"/>
  </r>
  <r>
    <n v="428"/>
    <s v="Little Clay Bible - Zacchaeus"/>
    <s v="Fresh, fun, entertaining Bible stories on YouTube, stop-motion style."/>
    <n v="12000"/>
    <n v="676"/>
    <x v="2"/>
    <s v="US"/>
    <x v="0"/>
    <x v="428"/>
    <n v="1400523845"/>
    <b v="0"/>
    <n v="13"/>
    <b v="0"/>
    <s v="film &amp; video/animation"/>
    <n v="5.6333333333333329"/>
    <n v="-11324"/>
    <x v="0"/>
    <s v="animation"/>
    <x v="428"/>
    <d v="2014-05-19T13:24:05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x v="0"/>
    <x v="429"/>
    <n v="1252964282"/>
    <b v="0"/>
    <n v="0"/>
    <b v="0"/>
    <s v="film &amp; video/animation"/>
    <n v="0"/>
    <n v="-5000"/>
    <x v="0"/>
    <s v="animation"/>
    <x v="429"/>
    <d v="2009-09-14T16:38:02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x v="0"/>
    <x v="430"/>
    <n v="1377570867"/>
    <b v="0"/>
    <n v="5"/>
    <b v="0"/>
    <s v="film &amp; video/animation"/>
    <n v="2.4"/>
    <n v="-976"/>
    <x v="0"/>
    <s v="animation"/>
    <x v="430"/>
    <d v="2013-08-26T21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x v="1"/>
    <x v="431"/>
    <n v="1465160083"/>
    <b v="0"/>
    <n v="8"/>
    <b v="0"/>
    <s v="film &amp; video/animation"/>
    <n v="13.833333333333334"/>
    <n v="-2585"/>
    <x v="0"/>
    <s v="animation"/>
    <x v="431"/>
    <d v="2016-06-05T15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x v="0"/>
    <x v="432"/>
    <n v="1440264381"/>
    <b v="0"/>
    <n v="8"/>
    <b v="0"/>
    <s v="film &amp; video/animation"/>
    <n v="9.5"/>
    <n v="-5430"/>
    <x v="0"/>
    <s v="animation"/>
    <x v="432"/>
    <d v="2015-08-22T12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x v="0"/>
    <x v="433"/>
    <n v="1439392022"/>
    <b v="0"/>
    <n v="0"/>
    <b v="0"/>
    <s v="film &amp; video/animation"/>
    <n v="0"/>
    <n v="-3000"/>
    <x v="0"/>
    <s v="animation"/>
    <x v="433"/>
    <d v="2015-08-12T10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x v="0"/>
    <x v="434"/>
    <n v="1383076902"/>
    <b v="0"/>
    <n v="2"/>
    <b v="0"/>
    <s v="film &amp; video/animation"/>
    <n v="5"/>
    <n v="-2375"/>
    <x v="0"/>
    <s v="animation"/>
    <x v="434"/>
    <d v="2013-10-29T15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x v="0"/>
    <x v="435"/>
    <n v="1376502980"/>
    <b v="0"/>
    <n v="3"/>
    <b v="0"/>
    <s v="film &amp; video/animation"/>
    <n v="2.7272727272727275E-3"/>
    <n v="-109997"/>
    <x v="0"/>
    <s v="animation"/>
    <x v="435"/>
    <d v="2013-08-14T12:56:20"/>
  </r>
  <r>
    <n v="436"/>
    <s v="Blinky"/>
    <s v="Blinky is the story of a naÃ¯ve simpleton who suddenly finds himself struggling to adapt to changes within his environment."/>
    <n v="1000"/>
    <n v="0"/>
    <x v="2"/>
    <s v="US"/>
    <x v="0"/>
    <x v="436"/>
    <n v="1372668113"/>
    <b v="0"/>
    <n v="0"/>
    <b v="0"/>
    <s v="film &amp; video/animation"/>
    <n v="0"/>
    <n v="-1000"/>
    <x v="0"/>
    <s v="animation"/>
    <x v="436"/>
    <d v="2013-07-01T03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x v="5"/>
    <x v="437"/>
    <n v="1470728326"/>
    <b v="0"/>
    <n v="0"/>
    <b v="0"/>
    <s v="film &amp; video/animation"/>
    <n v="0"/>
    <n v="-7000"/>
    <x v="0"/>
    <s v="animation"/>
    <x v="437"/>
    <d v="2016-08-09T02:38:46"/>
  </r>
  <r>
    <n v="438"/>
    <s v="In Game: The Animated Series"/>
    <s v="As Smyton pushes himself to become respected, he unlocks secrets about himself and the world around him."/>
    <n v="20000"/>
    <n v="1876"/>
    <x v="2"/>
    <s v="US"/>
    <x v="0"/>
    <x v="438"/>
    <n v="1445235358"/>
    <b v="0"/>
    <n v="11"/>
    <b v="0"/>
    <s v="film &amp; video/animation"/>
    <n v="9.379999999999999"/>
    <n v="-18124"/>
    <x v="0"/>
    <s v="animation"/>
    <x v="438"/>
    <d v="2015-10-19T01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x v="0"/>
    <x v="439"/>
    <n v="1412705818"/>
    <b v="0"/>
    <n v="0"/>
    <b v="0"/>
    <s v="film &amp; video/animation"/>
    <n v="0"/>
    <n v="-450"/>
    <x v="0"/>
    <s v="animation"/>
    <x v="439"/>
    <d v="2014-10-07T13:16:58"/>
  </r>
  <r>
    <n v="440"/>
    <s v="Consumed"/>
    <s v="A stop-motion animation made by a one girl team, with a camera, creativity, and a lot of determination."/>
    <n v="5000"/>
    <n v="5"/>
    <x v="2"/>
    <s v="US"/>
    <x v="0"/>
    <x v="440"/>
    <n v="1456270753"/>
    <b v="0"/>
    <n v="1"/>
    <b v="0"/>
    <s v="film &amp; video/animation"/>
    <n v="0.1"/>
    <n v="-4995"/>
    <x v="0"/>
    <s v="animation"/>
    <x v="440"/>
    <d v="2016-02-23T18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x v="1"/>
    <x v="441"/>
    <n v="1380826996"/>
    <b v="0"/>
    <n v="0"/>
    <b v="0"/>
    <s v="film &amp; video/animation"/>
    <n v="0"/>
    <n v="-400"/>
    <x v="0"/>
    <s v="animation"/>
    <x v="441"/>
    <d v="2013-10-03T14:03:16"/>
  </r>
  <r>
    <n v="442"/>
    <s v="The Paranormal Idiot"/>
    <s v="Doomsday is here"/>
    <n v="17000"/>
    <n v="6691"/>
    <x v="2"/>
    <s v="US"/>
    <x v="0"/>
    <x v="442"/>
    <n v="1421788783"/>
    <b v="0"/>
    <n v="17"/>
    <b v="0"/>
    <s v="film &amp; video/animation"/>
    <n v="39.358823529411765"/>
    <n v="-10309"/>
    <x v="0"/>
    <s v="animation"/>
    <x v="442"/>
    <d v="2015-01-20T16:19:43"/>
  </r>
  <r>
    <n v="443"/>
    <s v="Bad Teddy Studios"/>
    <s v="We love cartoons!! We want to make more but it costs money to so. Be apart of your daily dose of WTF!?! Pledge now!!"/>
    <n v="10000"/>
    <n v="10"/>
    <x v="2"/>
    <s v="CA"/>
    <x v="5"/>
    <x v="443"/>
    <n v="1389399701"/>
    <b v="0"/>
    <n v="2"/>
    <b v="0"/>
    <s v="film &amp; video/animation"/>
    <n v="0.1"/>
    <n v="-9990"/>
    <x v="0"/>
    <s v="animation"/>
    <x v="443"/>
    <d v="2014-01-10T19:21:41"/>
  </r>
  <r>
    <n v="444"/>
    <s v="Discovering the Other Woman"/>
    <s v="An upcoming animated web sitcom series centered around dealing with life, love, and relationships."/>
    <n v="1000"/>
    <n v="50"/>
    <x v="2"/>
    <s v="US"/>
    <x v="0"/>
    <x v="444"/>
    <n v="1324158361"/>
    <b v="0"/>
    <n v="1"/>
    <b v="0"/>
    <s v="film &amp; video/animation"/>
    <n v="5"/>
    <n v="-950"/>
    <x v="0"/>
    <s v="animation"/>
    <x v="444"/>
    <d v="2011-12-17T16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x v="0"/>
    <x v="445"/>
    <n v="1430899375"/>
    <b v="0"/>
    <n v="2"/>
    <b v="0"/>
    <s v="film &amp; video/animation"/>
    <n v="3.3333333333333335E-3"/>
    <n v="-59998"/>
    <x v="0"/>
    <s v="animation"/>
    <x v="445"/>
    <d v="2015-05-06T03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x v="0"/>
    <x v="446"/>
    <n v="1422842420"/>
    <b v="0"/>
    <n v="16"/>
    <b v="0"/>
    <s v="film &amp; video/animation"/>
    <n v="7.2952380952380951"/>
    <n v="-9734"/>
    <x v="0"/>
    <s v="animation"/>
    <x v="446"/>
    <d v="2015-02-01T21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x v="1"/>
    <x v="447"/>
    <n v="1361884763"/>
    <b v="0"/>
    <n v="1"/>
    <b v="0"/>
    <s v="film &amp; video/animation"/>
    <n v="1.6666666666666666E-2"/>
    <n v="-29995"/>
    <x v="0"/>
    <s v="animation"/>
    <x v="447"/>
    <d v="2013-02-26T08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x v="0"/>
    <x v="448"/>
    <n v="1398363095"/>
    <b v="0"/>
    <n v="4"/>
    <b v="0"/>
    <s v="film &amp; video/animation"/>
    <n v="3.2804000000000002"/>
    <n v="-2417.9899999999998"/>
    <x v="0"/>
    <s v="animation"/>
    <x v="448"/>
    <d v="2014-04-24T13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x v="1"/>
    <x v="449"/>
    <n v="1379425085"/>
    <b v="0"/>
    <n v="5"/>
    <b v="0"/>
    <s v="film &amp; video/animation"/>
    <n v="2.25"/>
    <n v="-1955"/>
    <x v="0"/>
    <s v="animation"/>
    <x v="449"/>
    <d v="2013-09-17T08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x v="0"/>
    <x v="450"/>
    <n v="1389825800"/>
    <b v="0"/>
    <n v="7"/>
    <b v="0"/>
    <s v="film &amp; video/animation"/>
    <n v="0.79200000000000004"/>
    <n v="-49604"/>
    <x v="0"/>
    <s v="animation"/>
    <x v="450"/>
    <d v="2014-01-15T17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x v="0"/>
    <x v="451"/>
    <n v="1388077791"/>
    <b v="0"/>
    <n v="0"/>
    <b v="0"/>
    <s v="film &amp; video/animation"/>
    <n v="0"/>
    <n v="-20000"/>
    <x v="0"/>
    <s v="animation"/>
    <x v="451"/>
    <d v="2013-12-26T12:09:51"/>
  </r>
  <r>
    <n v="452"/>
    <s v="Lost in the Shadows"/>
    <s v="A man must find his way out of the depths of the shadows by using the aid of a little girl."/>
    <n v="750"/>
    <n v="480"/>
    <x v="2"/>
    <s v="US"/>
    <x v="0"/>
    <x v="452"/>
    <n v="1428944015"/>
    <b v="0"/>
    <n v="12"/>
    <b v="0"/>
    <s v="film &amp; video/animation"/>
    <n v="64"/>
    <n v="-270"/>
    <x v="0"/>
    <s v="animation"/>
    <x v="452"/>
    <d v="2015-04-13T11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x v="0"/>
    <x v="453"/>
    <n v="1422992879"/>
    <b v="0"/>
    <n v="2"/>
    <b v="0"/>
    <s v="film &amp; video/animation"/>
    <n v="2.7404479578392621E-2"/>
    <n v="-94849"/>
    <x v="0"/>
    <s v="animation"/>
    <x v="453"/>
    <d v="2015-02-03T14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x v="0"/>
    <x v="454"/>
    <n v="1414343571"/>
    <b v="0"/>
    <n v="5"/>
    <b v="0"/>
    <s v="film &amp; video/animation"/>
    <n v="0.82000000000000006"/>
    <n v="-9918"/>
    <x v="0"/>
    <s v="animation"/>
    <x v="454"/>
    <d v="2014-10-26T12:12:51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x v="0"/>
    <x v="455"/>
    <n v="1330733022"/>
    <b v="0"/>
    <n v="2"/>
    <b v="0"/>
    <s v="film &amp; video/animation"/>
    <n v="6.9230769230769221E-2"/>
    <n v="-64955"/>
    <x v="0"/>
    <s v="animation"/>
    <x v="455"/>
    <d v="2012-03-02T19:03:42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x v="0"/>
    <x v="456"/>
    <n v="1380559201"/>
    <b v="0"/>
    <n v="3"/>
    <b v="0"/>
    <s v="film &amp; video/animation"/>
    <n v="0.68631863186318631"/>
    <n v="-8827"/>
    <x v="0"/>
    <s v="animation"/>
    <x v="456"/>
    <d v="2013-09-30T11:40:01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x v="5"/>
    <x v="457"/>
    <n v="1405621512"/>
    <b v="0"/>
    <n v="0"/>
    <b v="0"/>
    <s v="film &amp; video/animation"/>
    <n v="0"/>
    <n v="-20000"/>
    <x v="0"/>
    <s v="animation"/>
    <x v="457"/>
    <d v="2014-07-17T13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x v="1"/>
    <x v="458"/>
    <n v="1365958060"/>
    <b v="0"/>
    <n v="49"/>
    <b v="0"/>
    <s v="film &amp; video/animation"/>
    <n v="8.2100000000000009"/>
    <n v="-9179"/>
    <x v="0"/>
    <s v="animation"/>
    <x v="458"/>
    <d v="2013-04-14T11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x v="0"/>
    <x v="459"/>
    <n v="1316013727"/>
    <b v="0"/>
    <n v="1"/>
    <b v="0"/>
    <s v="film &amp; video/animation"/>
    <n v="6.4102564102564097E-2"/>
    <n v="-38975"/>
    <x v="0"/>
    <s v="animation"/>
    <x v="459"/>
    <d v="2011-09-14T10:22:07"/>
  </r>
  <r>
    <n v="460"/>
    <s v="Darwin's Kiss"/>
    <s v="An animated web series about biological evolution gone haywire."/>
    <n v="8500"/>
    <n v="25"/>
    <x v="2"/>
    <s v="US"/>
    <x v="0"/>
    <x v="460"/>
    <n v="1398862875"/>
    <b v="0"/>
    <n v="2"/>
    <b v="0"/>
    <s v="film &amp; video/animation"/>
    <n v="0.29411764705882354"/>
    <n v="-8475"/>
    <x v="0"/>
    <s v="animation"/>
    <x v="460"/>
    <d v="2014-04-30T08:01:1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x v="1"/>
    <x v="461"/>
    <n v="1368476367"/>
    <b v="0"/>
    <n v="0"/>
    <b v="0"/>
    <s v="film &amp; video/animation"/>
    <n v="0"/>
    <n v="-550"/>
    <x v="0"/>
    <s v="animation"/>
    <x v="461"/>
    <d v="2013-05-13T15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x v="0"/>
    <x v="462"/>
    <n v="1307761341"/>
    <b v="0"/>
    <n v="0"/>
    <b v="0"/>
    <s v="film &amp; video/animation"/>
    <n v="0"/>
    <n v="-100000"/>
    <x v="0"/>
    <s v="animation"/>
    <x v="462"/>
    <d v="2011-06-10T22:02:21"/>
  </r>
  <r>
    <n v="463"/>
    <s v="Tuskegee Redtails"/>
    <s v="Depicts the contribution the Tuskegee airmen made in certain historical events that helped turn the tide in World War II."/>
    <n v="55000"/>
    <n v="1250"/>
    <x v="2"/>
    <s v="US"/>
    <x v="0"/>
    <x v="463"/>
    <n v="1311699753"/>
    <b v="0"/>
    <n v="11"/>
    <b v="0"/>
    <s v="film &amp; video/animation"/>
    <n v="2.2727272727272729"/>
    <n v="-53750"/>
    <x v="0"/>
    <s v="animation"/>
    <x v="463"/>
    <d v="2011-07-26T12:02:33"/>
  </r>
  <r>
    <n v="464"/>
    <s v="PokÃ©Movie - A PokÃ©monâ„¢ school project"/>
    <s v="We are three students that want to make a short PokÃ©mon movie as a school project!"/>
    <n v="1010"/>
    <n v="1"/>
    <x v="2"/>
    <s v="DE"/>
    <x v="3"/>
    <x v="464"/>
    <n v="1461874935"/>
    <b v="0"/>
    <n v="1"/>
    <b v="0"/>
    <s v="film &amp; video/animation"/>
    <n v="9.9009900990099015E-2"/>
    <n v="-1009"/>
    <x v="0"/>
    <s v="animation"/>
    <x v="464"/>
    <d v="2016-04-28T15:22:15"/>
  </r>
  <r>
    <n v="465"/>
    <s v="&quot;Amp&quot; A Story About a Robot"/>
    <s v="&quot;Amp&quot; is a short film about a robot with needs."/>
    <n v="512"/>
    <n v="138"/>
    <x v="2"/>
    <s v="US"/>
    <x v="0"/>
    <x v="465"/>
    <n v="1402455174"/>
    <b v="0"/>
    <n v="8"/>
    <b v="0"/>
    <s v="film &amp; video/animation"/>
    <n v="26.953125"/>
    <n v="-374"/>
    <x v="0"/>
    <s v="animation"/>
    <x v="465"/>
    <d v="2014-06-10T21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x v="0"/>
    <x v="466"/>
    <n v="1344465464"/>
    <b v="0"/>
    <n v="5"/>
    <b v="0"/>
    <s v="film &amp; video/animation"/>
    <n v="0.76"/>
    <n v="-9924"/>
    <x v="0"/>
    <s v="animation"/>
    <x v="466"/>
    <d v="2012-08-08T17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x v="0"/>
    <x v="467"/>
    <n v="1344961134"/>
    <b v="0"/>
    <n v="39"/>
    <b v="0"/>
    <s v="film &amp; video/animation"/>
    <n v="21.574999999999999"/>
    <n v="-15685"/>
    <x v="0"/>
    <s v="animation"/>
    <x v="467"/>
    <d v="2012-08-14T11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x v="0"/>
    <x v="468"/>
    <n v="1336795283"/>
    <b v="0"/>
    <n v="0"/>
    <b v="0"/>
    <s v="film &amp; video/animation"/>
    <n v="0"/>
    <n v="-7500"/>
    <x v="0"/>
    <s v="animation"/>
    <x v="468"/>
    <d v="2012-05-11T23:01:23"/>
  </r>
  <r>
    <n v="469"/>
    <s v="Dreamland PERSONALISED Animated Shorts Film"/>
    <s v="Create a personalised animation film using your child's name and photo."/>
    <n v="6000"/>
    <n v="0"/>
    <x v="2"/>
    <s v="GB"/>
    <x v="1"/>
    <x v="469"/>
    <n v="1404776724"/>
    <b v="0"/>
    <n v="0"/>
    <b v="0"/>
    <s v="film &amp; video/animation"/>
    <n v="0"/>
    <n v="-6000"/>
    <x v="0"/>
    <s v="animation"/>
    <x v="469"/>
    <d v="2014-07-07T18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x v="0"/>
    <x v="470"/>
    <n v="1385524889"/>
    <b v="0"/>
    <n v="2"/>
    <b v="0"/>
    <s v="film &amp; video/animation"/>
    <n v="1.02"/>
    <n v="-4949"/>
    <x v="0"/>
    <s v="animation"/>
    <x v="470"/>
    <d v="2013-11-26T23:01:29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x v="0"/>
    <x v="471"/>
    <n v="1394039979"/>
    <b v="0"/>
    <n v="170"/>
    <b v="0"/>
    <s v="film &amp; video/animation"/>
    <n v="11.892727272727273"/>
    <n v="-48459"/>
    <x v="0"/>
    <s v="animation"/>
    <x v="471"/>
    <d v="2014-03-05T12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x v="0"/>
    <x v="472"/>
    <n v="1406239718"/>
    <b v="0"/>
    <n v="5"/>
    <b v="0"/>
    <s v="film &amp; video/animation"/>
    <n v="17.625"/>
    <n v="-659"/>
    <x v="0"/>
    <s v="animation"/>
    <x v="472"/>
    <d v="2014-07-24T17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x v="0"/>
    <x v="473"/>
    <n v="1408380319"/>
    <b v="0"/>
    <n v="14"/>
    <b v="0"/>
    <s v="film &amp; video/animation"/>
    <n v="2.87"/>
    <n v="-29139"/>
    <x v="0"/>
    <s v="animation"/>
    <x v="473"/>
    <d v="2014-08-18T11:45:19"/>
  </r>
  <r>
    <n v="474"/>
    <s v="TAO Mr. Fantastic!!"/>
    <s v="Time travel the light Mr. Fantastic!  Spin the dimensions toward other continuums and worlds.  Hold onto your panties."/>
    <n v="3300"/>
    <n v="1"/>
    <x v="2"/>
    <s v="US"/>
    <x v="0"/>
    <x v="474"/>
    <n v="1484726029"/>
    <b v="0"/>
    <n v="1"/>
    <b v="0"/>
    <s v="film &amp; video/animation"/>
    <n v="3.0303030303030304E-2"/>
    <n v="-3299"/>
    <x v="0"/>
    <s v="animation"/>
    <x v="474"/>
    <d v="2017-01-18T02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x v="0"/>
    <x v="475"/>
    <n v="1428285843"/>
    <b v="0"/>
    <n v="0"/>
    <b v="0"/>
    <s v="film &amp; video/animation"/>
    <n v="0"/>
    <n v="-2000"/>
    <x v="0"/>
    <s v="animation"/>
    <x v="475"/>
    <d v="2015-04-05T21:04:03"/>
  </r>
  <r>
    <n v="476"/>
    <s v="Sight Word Music Videos"/>
    <s v="Animated Music Videos that teach kids how to read."/>
    <n v="220000"/>
    <n v="4906.59"/>
    <x v="2"/>
    <s v="US"/>
    <x v="0"/>
    <x v="476"/>
    <n v="1398727441"/>
    <b v="0"/>
    <n v="124"/>
    <b v="0"/>
    <s v="film &amp; video/animation"/>
    <n v="2.230268181818182"/>
    <n v="-215093.41"/>
    <x v="0"/>
    <s v="animation"/>
    <x v="476"/>
    <d v="2014-04-28T18:24:01"/>
  </r>
  <r>
    <n v="477"/>
    <s v="Hymn of Unity"/>
    <s v="A Comedy-drama animation revolving around a man who finds a problematic pair of headphones that literally take over his whole life."/>
    <n v="1500"/>
    <n v="0"/>
    <x v="2"/>
    <s v="US"/>
    <x v="0"/>
    <x v="477"/>
    <n v="1332187334"/>
    <b v="0"/>
    <n v="0"/>
    <b v="0"/>
    <s v="film &amp; video/animation"/>
    <n v="0"/>
    <n v="-1500"/>
    <x v="0"/>
    <s v="animation"/>
    <x v="477"/>
    <d v="2012-03-19T15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x v="0"/>
    <x v="478"/>
    <n v="1425333109"/>
    <b v="0"/>
    <n v="0"/>
    <b v="0"/>
    <s v="film &amp; video/animation"/>
    <n v="0"/>
    <n v="-10000"/>
    <x v="0"/>
    <s v="animation"/>
    <x v="478"/>
    <d v="2015-03-02T16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x v="0"/>
    <x v="479"/>
    <n v="1411379235"/>
    <b v="0"/>
    <n v="55"/>
    <b v="0"/>
    <s v="film &amp; video/animation"/>
    <n v="32.56"/>
    <n v="-10116"/>
    <x v="0"/>
    <s v="animation"/>
    <x v="479"/>
    <d v="2014-09-22T04:47:15"/>
  </r>
  <r>
    <n v="480"/>
    <s v="The CafÃ©"/>
    <s v="To court his muse, an artist must first outsmart her dog.  A short animated film collaboration by Dana and Terrence Masson."/>
    <n v="40000"/>
    <n v="7764"/>
    <x v="2"/>
    <s v="US"/>
    <x v="0"/>
    <x v="480"/>
    <n v="1373457615"/>
    <b v="0"/>
    <n v="140"/>
    <b v="0"/>
    <s v="film &amp; video/animation"/>
    <n v="19.41"/>
    <n v="-32236"/>
    <x v="0"/>
    <s v="animation"/>
    <x v="480"/>
    <d v="2013-07-10T07:00:15"/>
  </r>
  <r>
    <n v="481"/>
    <s v="ERA"/>
    <s v="The year is 2043. Test subject David Beck has been augmented with psychokinetic abilities. He uses his newfound gifts to thwart evil."/>
    <n v="30000"/>
    <n v="1830"/>
    <x v="2"/>
    <s v="US"/>
    <x v="0"/>
    <x v="481"/>
    <n v="1347293289"/>
    <b v="0"/>
    <n v="21"/>
    <b v="0"/>
    <s v="film &amp; video/animation"/>
    <n v="6.1"/>
    <n v="-28170"/>
    <x v="0"/>
    <s v="animation"/>
    <x v="481"/>
    <d v="2012-09-10T11:08:09"/>
  </r>
  <r>
    <n v="482"/>
    <s v="Animated Stand-up Routines Shenanigans"/>
    <s v="Help me quit my day job and also create animated Stand-up routines from local up and coming comedians."/>
    <n v="10000"/>
    <n v="10"/>
    <x v="2"/>
    <s v="US"/>
    <x v="0"/>
    <x v="482"/>
    <n v="1458336690"/>
    <b v="0"/>
    <n v="1"/>
    <b v="0"/>
    <s v="film &amp; video/animation"/>
    <n v="0.1"/>
    <n v="-9990"/>
    <x v="0"/>
    <s v="animation"/>
    <x v="482"/>
    <d v="2016-03-18T16:31:3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x v="1"/>
    <x v="483"/>
    <n v="1354250672"/>
    <b v="0"/>
    <n v="147"/>
    <b v="0"/>
    <s v="film &amp; video/animation"/>
    <n v="50.2"/>
    <n v="-7470"/>
    <x v="0"/>
    <s v="animation"/>
    <x v="483"/>
    <d v="2012-11-29T23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x v="1"/>
    <x v="484"/>
    <n v="1443220372"/>
    <b v="0"/>
    <n v="11"/>
    <b v="0"/>
    <s v="film &amp; video/animation"/>
    <n v="0.18625"/>
    <n v="-79851"/>
    <x v="0"/>
    <s v="animation"/>
    <x v="484"/>
    <d v="2015-09-25T17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x v="1"/>
    <x v="485"/>
    <n v="1366200499"/>
    <b v="0"/>
    <n v="125"/>
    <b v="0"/>
    <s v="film &amp; video/animation"/>
    <n v="21.906971229845084"/>
    <n v="-29640.989999999998"/>
    <x v="0"/>
    <s v="animation"/>
    <x v="485"/>
    <d v="2013-04-17T07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x v="2"/>
    <x v="486"/>
    <n v="1399070239"/>
    <b v="0"/>
    <n v="1"/>
    <b v="0"/>
    <s v="film &amp; video/animation"/>
    <n v="9.0909090909090905E-3"/>
    <n v="-549950"/>
    <x v="0"/>
    <s v="animation"/>
    <x v="486"/>
    <d v="2014-05-02T17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x v="5"/>
    <x v="487"/>
    <n v="1477491394"/>
    <b v="0"/>
    <n v="0"/>
    <b v="0"/>
    <s v="film &amp; video/animation"/>
    <n v="0"/>
    <n v="-50000"/>
    <x v="0"/>
    <s v="animation"/>
    <x v="487"/>
    <d v="2016-10-26T09:16:34"/>
  </r>
  <r>
    <n v="488"/>
    <s v="City Animals independent cartoon series"/>
    <s v="When humans left the earth, the animals took over the city. What could go wrong? Well...everything!"/>
    <n v="12000"/>
    <n v="0"/>
    <x v="2"/>
    <s v="US"/>
    <x v="0"/>
    <x v="488"/>
    <n v="1481332700"/>
    <b v="0"/>
    <n v="0"/>
    <b v="0"/>
    <s v="film &amp; video/animation"/>
    <n v="0"/>
    <n v="-12000"/>
    <x v="0"/>
    <s v="animation"/>
    <x v="488"/>
    <d v="2016-12-09T20:18:20"/>
  </r>
  <r>
    <n v="489"/>
    <s v="THE GUINEAS SHOW"/>
    <s v="Help America's favorite dysfunctional immigrant family THE GUINEAS launch the first season of their animated web series."/>
    <n v="74997"/>
    <n v="215"/>
    <x v="2"/>
    <s v="US"/>
    <x v="0"/>
    <x v="489"/>
    <n v="1323084816"/>
    <b v="0"/>
    <n v="3"/>
    <b v="0"/>
    <s v="film &amp; video/animation"/>
    <n v="0.28667813379201834"/>
    <n v="-74782"/>
    <x v="0"/>
    <s v="animation"/>
    <x v="489"/>
    <d v="2011-12-05T06:33:36"/>
  </r>
  <r>
    <n v="490"/>
    <s v="PROJECT IS CANCELLED"/>
    <s v="Cancelled"/>
    <n v="1000"/>
    <n v="0"/>
    <x v="2"/>
    <s v="US"/>
    <x v="0"/>
    <x v="490"/>
    <n v="1343085285"/>
    <b v="0"/>
    <n v="0"/>
    <b v="0"/>
    <s v="film &amp; video/animation"/>
    <n v="0"/>
    <n v="-1000"/>
    <x v="0"/>
    <s v="animation"/>
    <x v="490"/>
    <d v="2012-07-23T18:14:45"/>
  </r>
  <r>
    <n v="491"/>
    <s v="Guess What? Gus"/>
    <s v="&quot;Guess What? Gus&quot; is a magical animated comedy that follow a new kid who playful antics for attention make the news."/>
    <n v="10000"/>
    <n v="0"/>
    <x v="2"/>
    <s v="US"/>
    <x v="0"/>
    <x v="491"/>
    <n v="1451345699"/>
    <b v="0"/>
    <n v="0"/>
    <b v="0"/>
    <s v="film &amp; video/animation"/>
    <n v="0"/>
    <n v="-10000"/>
    <x v="0"/>
    <s v="animation"/>
    <x v="491"/>
    <d v="2015-12-28T18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x v="9"/>
    <x v="492"/>
    <n v="1471135830"/>
    <b v="0"/>
    <n v="0"/>
    <b v="0"/>
    <s v="film &amp; video/animation"/>
    <n v="0"/>
    <n v="-10000000"/>
    <x v="0"/>
    <s v="animation"/>
    <x v="492"/>
    <d v="2016-08-13T19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x v="1"/>
    <x v="493"/>
    <n v="1429550738"/>
    <b v="0"/>
    <n v="0"/>
    <b v="0"/>
    <s v="film &amp; video/animation"/>
    <n v="0"/>
    <n v="-30000"/>
    <x v="0"/>
    <s v="animation"/>
    <x v="493"/>
    <d v="2015-04-20T12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x v="0"/>
    <x v="494"/>
    <n v="1402343765"/>
    <b v="0"/>
    <n v="3"/>
    <b v="0"/>
    <s v="film &amp; video/animation"/>
    <n v="0.155"/>
    <n v="-19969"/>
    <x v="0"/>
    <s v="animation"/>
    <x v="494"/>
    <d v="2014-06-09T14:56:05"/>
  </r>
  <r>
    <n v="495"/>
    <s v="Average Heroes pilot"/>
    <s v="two friends set out to conquer and reach the level cap of the quest watch, how will they do it when they're 2 teenage idiots"/>
    <n v="7000"/>
    <n v="0"/>
    <x v="2"/>
    <s v="US"/>
    <x v="0"/>
    <x v="495"/>
    <n v="1434484305"/>
    <b v="0"/>
    <n v="0"/>
    <b v="0"/>
    <s v="film &amp; video/animation"/>
    <n v="0"/>
    <n v="-7000"/>
    <x v="0"/>
    <s v="animation"/>
    <x v="495"/>
    <d v="2015-06-16T14:51:45"/>
  </r>
  <r>
    <n v="496"/>
    <s v="Airships and Anatasia: The Movie"/>
    <s v="The movie is about the adventures of Ethan, Danna, The mysterious inventor and more."/>
    <n v="60000"/>
    <n v="1"/>
    <x v="2"/>
    <s v="US"/>
    <x v="0"/>
    <x v="496"/>
    <n v="1386886874"/>
    <b v="0"/>
    <n v="1"/>
    <b v="0"/>
    <s v="film &amp; video/animation"/>
    <n v="1.6666666666666668E-3"/>
    <n v="-59999"/>
    <x v="0"/>
    <s v="animation"/>
    <x v="496"/>
    <d v="2013-12-12T17:21:14"/>
  </r>
  <r>
    <n v="497"/>
    <s v="Galaxy Probe Kids"/>
    <s v="live-action/animated series pilot."/>
    <n v="4480"/>
    <n v="30"/>
    <x v="2"/>
    <s v="US"/>
    <x v="0"/>
    <x v="497"/>
    <n v="1414889665"/>
    <b v="0"/>
    <n v="3"/>
    <b v="0"/>
    <s v="film &amp; video/animation"/>
    <n v="0.6696428571428571"/>
    <n v="-4450"/>
    <x v="0"/>
    <s v="animation"/>
    <x v="497"/>
    <d v="2014-11-01T19:54:2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x v="0"/>
    <x v="498"/>
    <n v="1321035449"/>
    <b v="0"/>
    <n v="22"/>
    <b v="0"/>
    <s v="film &amp; video/animation"/>
    <n v="4.5985132395404564"/>
    <n v="-62114"/>
    <x v="0"/>
    <s v="animation"/>
    <x v="498"/>
    <d v="2011-11-11T13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x v="0"/>
    <x v="499"/>
    <n v="1250630968"/>
    <b v="0"/>
    <n v="26"/>
    <b v="0"/>
    <s v="film &amp; video/animation"/>
    <n v="9.5500000000000007"/>
    <n v="-18090"/>
    <x v="0"/>
    <s v="animation"/>
    <x v="499"/>
    <d v="2009-08-18T16:29:2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x v="0"/>
    <x v="500"/>
    <n v="1268255751"/>
    <b v="0"/>
    <n v="4"/>
    <b v="0"/>
    <s v="film &amp; video/animation"/>
    <n v="3.3076923076923079"/>
    <n v="-6285"/>
    <x v="0"/>
    <s v="animation"/>
    <x v="500"/>
    <d v="2010-03-10T16:15:51"/>
  </r>
  <r>
    <n v="501"/>
    <s v="World War 4"/>
    <s v="Based on the invention portfolio of a patented inventor World War Four is a look into the future of warfare and humanity as a whole"/>
    <n v="10000"/>
    <n v="0"/>
    <x v="2"/>
    <s v="US"/>
    <x v="0"/>
    <x v="501"/>
    <n v="1307597851"/>
    <b v="0"/>
    <n v="0"/>
    <b v="0"/>
    <s v="film &amp; video/animation"/>
    <n v="0"/>
    <n v="-10000"/>
    <x v="0"/>
    <s v="animation"/>
    <x v="501"/>
    <d v="2011-06-09T00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x v="0"/>
    <x v="502"/>
    <n v="1329484625"/>
    <b v="0"/>
    <n v="4"/>
    <b v="0"/>
    <s v="film &amp; video/animation"/>
    <n v="1.1499999999999999"/>
    <n v="-19770"/>
    <x v="0"/>
    <s v="animation"/>
    <x v="502"/>
    <d v="2012-02-17T08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x v="1"/>
    <x v="503"/>
    <n v="1418906303"/>
    <b v="0"/>
    <n v="9"/>
    <b v="0"/>
    <s v="film &amp; video/animation"/>
    <n v="1.7538461538461538"/>
    <n v="-6386"/>
    <x v="0"/>
    <s v="animation"/>
    <x v="503"/>
    <d v="2014-12-18T07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x v="0"/>
    <x v="504"/>
    <n v="1328916987"/>
    <b v="0"/>
    <n v="5"/>
    <b v="0"/>
    <s v="film &amp; video/animation"/>
    <n v="1.3673469387755102"/>
    <n v="-24165"/>
    <x v="0"/>
    <s v="animation"/>
    <x v="504"/>
    <d v="2012-02-10T18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x v="0"/>
    <x v="505"/>
    <n v="1447122086"/>
    <b v="0"/>
    <n v="14"/>
    <b v="0"/>
    <s v="film &amp; video/animation"/>
    <n v="0.43333333333333329"/>
    <n v="-11948"/>
    <x v="0"/>
    <s v="animation"/>
    <x v="505"/>
    <d v="2015-11-09T21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x v="0"/>
    <x v="506"/>
    <n v="1373548520"/>
    <b v="0"/>
    <n v="1"/>
    <b v="0"/>
    <s v="film &amp; video/animation"/>
    <n v="0.125"/>
    <n v="-199750"/>
    <x v="0"/>
    <s v="animation"/>
    <x v="506"/>
    <d v="2013-07-11T08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x v="0"/>
    <x v="507"/>
    <n v="1346799657"/>
    <b v="0"/>
    <n v="10"/>
    <b v="0"/>
    <s v="film &amp; video/animation"/>
    <n v="3.2"/>
    <n v="-19360"/>
    <x v="0"/>
    <s v="animation"/>
    <x v="507"/>
    <d v="2012-09-04T18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x v="0"/>
    <x v="508"/>
    <n v="1332808501"/>
    <b v="0"/>
    <n v="3"/>
    <b v="0"/>
    <s v="film &amp; video/animation"/>
    <n v="0.8"/>
    <n v="-49600"/>
    <x v="0"/>
    <s v="animation"/>
    <x v="508"/>
    <d v="2012-03-26T19:35:01"/>
  </r>
  <r>
    <n v="509"/>
    <s v="Indian in Chelsea - Web Animated series"/>
    <s v="A hilarious comedy podcast being turned into an animated series  about an indian servant and his boss."/>
    <n v="5000"/>
    <n v="10"/>
    <x v="2"/>
    <s v="GB"/>
    <x v="1"/>
    <x v="509"/>
    <n v="1432912170"/>
    <b v="0"/>
    <n v="1"/>
    <b v="0"/>
    <s v="film &amp; video/animation"/>
    <n v="0.2"/>
    <n v="-4990"/>
    <x v="0"/>
    <s v="animation"/>
    <x v="509"/>
    <d v="2015-05-29T10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x v="0"/>
    <x v="510"/>
    <n v="1454213639"/>
    <b v="0"/>
    <n v="0"/>
    <b v="0"/>
    <s v="film &amp; video/animation"/>
    <n v="0"/>
    <n v="-14000"/>
    <x v="0"/>
    <s v="animation"/>
    <x v="510"/>
    <d v="2016-01-30T23:13:59"/>
  </r>
  <r>
    <n v="511"/>
    <s v="Stuck On An Eyeland"/>
    <s v="A project that incorporates animation and comic art into a relevant story. 4 boys, 1 eyeland, and a whole lot of drama!!!"/>
    <n v="5000"/>
    <n v="150"/>
    <x v="2"/>
    <s v="US"/>
    <x v="0"/>
    <x v="511"/>
    <n v="1362640582"/>
    <b v="0"/>
    <n v="5"/>
    <b v="0"/>
    <s v="film &amp; video/animation"/>
    <n v="3"/>
    <n v="-4850"/>
    <x v="0"/>
    <s v="animation"/>
    <x v="511"/>
    <d v="2013-03-07T02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x v="0"/>
    <x v="512"/>
    <n v="1475776127"/>
    <b v="0"/>
    <n v="2"/>
    <b v="0"/>
    <s v="film &amp; video/animation"/>
    <n v="0.13749999999999998"/>
    <n v="-7989"/>
    <x v="0"/>
    <s v="animation"/>
    <x v="512"/>
    <d v="2016-10-06T12:48:47"/>
  </r>
  <r>
    <n v="513"/>
    <s v="Paradigm Spiral - The Animated Series"/>
    <s v="A sci-fi fantasy 2.5D anime styled series about some guys trying to save the world, probably..."/>
    <n v="50000"/>
    <n v="6962"/>
    <x v="2"/>
    <s v="US"/>
    <x v="0"/>
    <x v="513"/>
    <n v="1467387705"/>
    <b v="0"/>
    <n v="68"/>
    <b v="0"/>
    <s v="film &amp; video/animation"/>
    <n v="13.923999999999999"/>
    <n v="-43038"/>
    <x v="0"/>
    <s v="animation"/>
    <x v="513"/>
    <d v="2016-07-01T10:41:45"/>
  </r>
  <r>
    <n v="514"/>
    <s v="I'm Sticking With You."/>
    <s v="A film created entirely out of paper, visual effects and found objects depicts how one man created a new life for himself."/>
    <n v="1500"/>
    <n v="50"/>
    <x v="2"/>
    <s v="CA"/>
    <x v="5"/>
    <x v="514"/>
    <n v="1405003447"/>
    <b v="0"/>
    <n v="3"/>
    <b v="0"/>
    <s v="film &amp; video/animation"/>
    <n v="3.3333333333333335"/>
    <n v="-1450"/>
    <x v="0"/>
    <s v="animation"/>
    <x v="514"/>
    <d v="2014-07-10T09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x v="0"/>
    <x v="515"/>
    <n v="1447933601"/>
    <b v="0"/>
    <n v="34"/>
    <b v="0"/>
    <s v="film &amp; video/animation"/>
    <n v="25.41340206185567"/>
    <n v="-72349"/>
    <x v="0"/>
    <s v="animation"/>
    <x v="515"/>
    <d v="2015-11-19T06:46:41"/>
  </r>
  <r>
    <n v="516"/>
    <s v="Shipmates"/>
    <s v="A big brother style comedy animation series starring famous seafarers"/>
    <n v="5000"/>
    <n v="0"/>
    <x v="2"/>
    <s v="GB"/>
    <x v="1"/>
    <x v="516"/>
    <n v="1427568080"/>
    <b v="0"/>
    <n v="0"/>
    <b v="0"/>
    <s v="film &amp; video/animation"/>
    <n v="0"/>
    <n v="-5000"/>
    <x v="0"/>
    <s v="animation"/>
    <x v="516"/>
    <d v="2015-03-28T13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x v="0"/>
    <x v="517"/>
    <n v="1483454761"/>
    <b v="0"/>
    <n v="3"/>
    <b v="0"/>
    <s v="film &amp; video/animation"/>
    <n v="1.3666666666666667"/>
    <n v="-14795"/>
    <x v="0"/>
    <s v="animation"/>
    <x v="517"/>
    <d v="2017-01-03T09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x v="0"/>
    <x v="518"/>
    <n v="1438958824"/>
    <b v="0"/>
    <n v="0"/>
    <b v="0"/>
    <s v="film &amp; video/animation"/>
    <n v="0"/>
    <n v="-7175"/>
    <x v="0"/>
    <s v="animation"/>
    <x v="518"/>
    <d v="2015-08-07T09:47:04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x v="0"/>
    <x v="519"/>
    <n v="1352107421"/>
    <b v="0"/>
    <n v="70"/>
    <b v="0"/>
    <s v="film &amp; video/animation"/>
    <n v="22.881426547787683"/>
    <n v="-9255"/>
    <x v="0"/>
    <s v="animation"/>
    <x v="519"/>
    <d v="2012-11-05T04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x v="1"/>
    <x v="520"/>
    <n v="1447174261"/>
    <b v="0"/>
    <n v="34"/>
    <b v="1"/>
    <s v="theater/plays"/>
    <n v="102.1"/>
    <n v="105"/>
    <x v="1"/>
    <s v="plays"/>
    <x v="520"/>
    <d v="2015-11-10T11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x v="0"/>
    <x v="521"/>
    <n v="1475460819"/>
    <b v="0"/>
    <n v="56"/>
    <b v="1"/>
    <s v="theater/plays"/>
    <n v="104.64"/>
    <n v="232"/>
    <x v="1"/>
    <s v="plays"/>
    <x v="521"/>
    <d v="2016-10-02T21:13:39"/>
  </r>
  <r>
    <n v="522"/>
    <s v="COMPASS PLAYERS"/>
    <s v="*** TO MAKE DONATIONS IN THE FUTURE                                   GO TO OUR WEBSITE: www.compassplayers.com ***"/>
    <n v="3000"/>
    <n v="3440"/>
    <x v="0"/>
    <s v="US"/>
    <x v="0"/>
    <x v="522"/>
    <n v="1456793925"/>
    <b v="0"/>
    <n v="31"/>
    <b v="1"/>
    <s v="theater/plays"/>
    <n v="114.66666666666667"/>
    <n v="440"/>
    <x v="1"/>
    <s v="plays"/>
    <x v="522"/>
    <d v="2016-02-29T19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x v="0"/>
    <x v="523"/>
    <n v="1440213076"/>
    <b v="0"/>
    <n v="84"/>
    <b v="1"/>
    <s v="theater/plays"/>
    <n v="120.6"/>
    <n v="1030"/>
    <x v="1"/>
    <s v="plays"/>
    <x v="523"/>
    <d v="2015-08-21T22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x v="1"/>
    <x v="524"/>
    <n v="1462209169"/>
    <b v="0"/>
    <n v="130"/>
    <b v="1"/>
    <s v="theater/plays"/>
    <n v="108.67285714285715"/>
    <n v="303.55000000000018"/>
    <x v="1"/>
    <s v="plays"/>
    <x v="524"/>
    <d v="2016-05-02T12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x v="0"/>
    <x v="525"/>
    <n v="1406713041"/>
    <b v="0"/>
    <n v="12"/>
    <b v="1"/>
    <s v="theater/plays"/>
    <n v="100"/>
    <n v="0"/>
    <x v="1"/>
    <s v="plays"/>
    <x v="525"/>
    <d v="2014-07-30T04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x v="1"/>
    <x v="526"/>
    <n v="1436278344"/>
    <b v="0"/>
    <n v="23"/>
    <b v="1"/>
    <s v="theater/plays"/>
    <n v="113.99999999999999"/>
    <n v="210"/>
    <x v="1"/>
    <s v="plays"/>
    <x v="526"/>
    <d v="2015-07-07T09:12:24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x v="0"/>
    <x v="527"/>
    <n v="1484715366"/>
    <b v="0"/>
    <n v="158"/>
    <b v="1"/>
    <s v="theater/plays"/>
    <n v="100.85"/>
    <n v="85"/>
    <x v="1"/>
    <s v="plays"/>
    <x v="527"/>
    <d v="2017-01-17T23:56:06"/>
  </r>
  <r>
    <n v="528"/>
    <s v="Devastated No Matter What"/>
    <s v="A Festival Backed Production of a Full-Length Play."/>
    <n v="1150"/>
    <n v="1330"/>
    <x v="0"/>
    <s v="US"/>
    <x v="0"/>
    <x v="528"/>
    <n v="1433109907"/>
    <b v="0"/>
    <n v="30"/>
    <b v="1"/>
    <s v="theater/plays"/>
    <n v="115.65217391304347"/>
    <n v="180"/>
    <x v="1"/>
    <s v="plays"/>
    <x v="528"/>
    <d v="2015-05-31T17:05:07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x v="5"/>
    <x v="529"/>
    <n v="1482281094"/>
    <b v="0"/>
    <n v="18"/>
    <b v="1"/>
    <s v="theater/plays"/>
    <n v="130.41666666666666"/>
    <n v="365"/>
    <x v="1"/>
    <s v="plays"/>
    <x v="529"/>
    <d v="2016-12-20T19:44:54"/>
  </r>
  <r>
    <n v="530"/>
    <s v="Corners Grove"/>
    <s v="Corners Grove is a coming-of-age play about leaving home, gender identity and the death of Whitney Houston; will benefit Win NYC."/>
    <n v="3405"/>
    <n v="3670"/>
    <x v="0"/>
    <s v="US"/>
    <x v="0"/>
    <x v="530"/>
    <n v="1433254268"/>
    <b v="0"/>
    <n v="29"/>
    <b v="1"/>
    <s v="theater/plays"/>
    <n v="107.78267254038178"/>
    <n v="265"/>
    <x v="1"/>
    <s v="plays"/>
    <x v="530"/>
    <d v="2015-06-02T09:11:08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x v="0"/>
    <x v="531"/>
    <n v="1478050429"/>
    <b v="0"/>
    <n v="31"/>
    <b v="1"/>
    <s v="theater/plays"/>
    <n v="100"/>
    <n v="0"/>
    <x v="1"/>
    <s v="plays"/>
    <x v="531"/>
    <d v="2016-11-01T20:33:49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x v="0"/>
    <x v="532"/>
    <n v="1460506208"/>
    <b v="0"/>
    <n v="173"/>
    <b v="1"/>
    <s v="theater/plays"/>
    <n v="123.25"/>
    <n v="2325"/>
    <x v="1"/>
    <s v="plays"/>
    <x v="532"/>
    <d v="2016-04-12T19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x v="1"/>
    <x v="533"/>
    <n v="1461320765"/>
    <b v="0"/>
    <n v="17"/>
    <b v="1"/>
    <s v="theater/plays"/>
    <n v="100.2"/>
    <n v="4"/>
    <x v="1"/>
    <s v="plays"/>
    <x v="533"/>
    <d v="2016-04-22T05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x v="8"/>
    <x v="534"/>
    <n v="1443036470"/>
    <b v="0"/>
    <n v="48"/>
    <b v="1"/>
    <s v="theater/plays"/>
    <n v="104.66666666666666"/>
    <n v="700"/>
    <x v="1"/>
    <s v="plays"/>
    <x v="534"/>
    <d v="2015-09-23T14:27:5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x v="1"/>
    <x v="535"/>
    <n v="1481115905"/>
    <b v="0"/>
    <n v="59"/>
    <b v="1"/>
    <s v="theater/plays"/>
    <n v="102.49999999999999"/>
    <n v="50"/>
    <x v="1"/>
    <s v="plays"/>
    <x v="535"/>
    <d v="2016-12-07T08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x v="1"/>
    <x v="536"/>
    <n v="1435133807"/>
    <b v="0"/>
    <n v="39"/>
    <b v="1"/>
    <s v="theater/plays"/>
    <n v="118.25757575757576"/>
    <n v="602.5"/>
    <x v="1"/>
    <s v="plays"/>
    <x v="536"/>
    <d v="2015-06-24T03:16:47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x v="0"/>
    <x v="537"/>
    <n v="1444069591"/>
    <b v="0"/>
    <n v="59"/>
    <b v="1"/>
    <s v="theater/plays"/>
    <n v="120.5"/>
    <n v="410"/>
    <x v="1"/>
    <s v="plays"/>
    <x v="537"/>
    <d v="2015-10-05T13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x v="0"/>
    <x v="538"/>
    <n v="1460574263"/>
    <b v="0"/>
    <n v="60"/>
    <b v="1"/>
    <s v="theater/plays"/>
    <n v="302.42"/>
    <n v="10121"/>
    <x v="1"/>
    <s v="plays"/>
    <x v="538"/>
    <d v="2016-04-13T14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x v="1"/>
    <x v="539"/>
    <n v="1465866707"/>
    <b v="0"/>
    <n v="20"/>
    <b v="1"/>
    <s v="theater/plays"/>
    <n v="100.64400000000001"/>
    <n v="3.2200000000000273"/>
    <x v="1"/>
    <s v="plays"/>
    <x v="539"/>
    <d v="2016-06-13T20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x v="0"/>
    <x v="540"/>
    <n v="1420486606"/>
    <b v="0"/>
    <n v="1"/>
    <b v="0"/>
    <s v="technology/web"/>
    <n v="6.6666666666666671E-3"/>
    <n v="-14999"/>
    <x v="2"/>
    <s v="web"/>
    <x v="540"/>
    <d v="2015-01-05T14:36:46"/>
  </r>
  <r>
    <n v="541"/>
    <s v="Deviations"/>
    <s v="A website dedicated to local Kink Communities; to find others with matching interests and bring them together."/>
    <n v="4500"/>
    <n v="25"/>
    <x v="2"/>
    <s v="US"/>
    <x v="0"/>
    <x v="541"/>
    <n v="1443488834"/>
    <b v="0"/>
    <n v="1"/>
    <b v="0"/>
    <s v="technology/web"/>
    <n v="0.55555555555555558"/>
    <n v="-4475"/>
    <x v="2"/>
    <s v="web"/>
    <x v="541"/>
    <d v="2015-09-28T20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x v="0"/>
    <x v="542"/>
    <n v="1457113316"/>
    <b v="0"/>
    <n v="1"/>
    <b v="0"/>
    <s v="technology/web"/>
    <n v="3.9999999999999996E-4"/>
    <n v="-249999"/>
    <x v="2"/>
    <s v="web"/>
    <x v="542"/>
    <d v="2016-03-04T12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x v="2"/>
    <x v="543"/>
    <n v="1412215962"/>
    <b v="0"/>
    <n v="2"/>
    <b v="0"/>
    <s v="technology/web"/>
    <n v="0.31818181818181818"/>
    <n v="-21930"/>
    <x v="2"/>
    <s v="web"/>
    <x v="543"/>
    <d v="2014-10-01T21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x v="0"/>
    <x v="544"/>
    <n v="1465055160"/>
    <b v="0"/>
    <n v="2"/>
    <b v="0"/>
    <s v="technology/web"/>
    <n v="1.2"/>
    <n v="-494"/>
    <x v="2"/>
    <s v="web"/>
    <x v="544"/>
    <d v="2016-06-04T10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x v="3"/>
    <x v="545"/>
    <n v="1444140789"/>
    <b v="0"/>
    <n v="34"/>
    <b v="0"/>
    <s v="technology/web"/>
    <n v="27.383999999999997"/>
    <n v="-36308"/>
    <x v="2"/>
    <s v="web"/>
    <x v="545"/>
    <d v="2015-10-06T09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x v="0"/>
    <x v="546"/>
    <n v="1441209715"/>
    <b v="0"/>
    <n v="2"/>
    <b v="0"/>
    <s v="technology/web"/>
    <n v="8.666666666666667E-2"/>
    <n v="-59948"/>
    <x v="2"/>
    <s v="web"/>
    <x v="546"/>
    <d v="2015-09-02T11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x v="1"/>
    <x v="547"/>
    <n v="1452530564"/>
    <b v="0"/>
    <n v="0"/>
    <b v="0"/>
    <s v="technology/web"/>
    <n v="0"/>
    <n v="-7500"/>
    <x v="2"/>
    <s v="web"/>
    <x v="547"/>
    <d v="2016-01-11T11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x v="1"/>
    <x v="548"/>
    <n v="1443562848"/>
    <b v="0"/>
    <n v="1"/>
    <b v="0"/>
    <s v="technology/web"/>
    <n v="0.09"/>
    <n v="-9991"/>
    <x v="2"/>
    <s v="web"/>
    <x v="548"/>
    <d v="2015-09-29T16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x v="1"/>
    <x v="549"/>
    <n v="1433776622"/>
    <b v="0"/>
    <n v="8"/>
    <b v="0"/>
    <s v="technology/web"/>
    <n v="2.7199999999999998"/>
    <n v="-2432"/>
    <x v="2"/>
    <s v="web"/>
    <x v="549"/>
    <d v="2015-06-08T10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x v="5"/>
    <x v="550"/>
    <n v="1484756245"/>
    <b v="0"/>
    <n v="4"/>
    <b v="0"/>
    <s v="technology/web"/>
    <n v="0.70000000000000007"/>
    <n v="-4965"/>
    <x v="2"/>
    <s v="web"/>
    <x v="550"/>
    <d v="2017-01-18T11:17:25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x v="0"/>
    <x v="551"/>
    <n v="1434609424"/>
    <b v="0"/>
    <n v="28"/>
    <b v="0"/>
    <s v="technology/web"/>
    <n v="5.0413333333333332"/>
    <n v="-71219"/>
    <x v="2"/>
    <s v="web"/>
    <x v="551"/>
    <d v="2015-06-18T01:37:04"/>
  </r>
  <r>
    <n v="552"/>
    <s v="Spinnable Social Media"/>
    <s v="Axoral is a 3d interactive social media interface, with the potential to be so much more, but we need your help!"/>
    <n v="45000"/>
    <n v="0"/>
    <x v="2"/>
    <s v="CA"/>
    <x v="5"/>
    <x v="552"/>
    <n v="1447166896"/>
    <b v="0"/>
    <n v="0"/>
    <b v="0"/>
    <s v="technology/web"/>
    <n v="0"/>
    <n v="-45000"/>
    <x v="2"/>
    <s v="web"/>
    <x v="552"/>
    <d v="2015-11-10T09:48:16"/>
  </r>
  <r>
    <n v="553"/>
    <s v="sellorshopusa.com"/>
    <s v="Groundbreaking New Classifieds Website Grows Into Largest Nationwide Coverage By Turning Users Into Entrepreneurs"/>
    <n v="25000"/>
    <n v="123"/>
    <x v="2"/>
    <s v="US"/>
    <x v="0"/>
    <x v="553"/>
    <n v="1413393391"/>
    <b v="0"/>
    <n v="6"/>
    <b v="0"/>
    <s v="technology/web"/>
    <n v="0.49199999999999999"/>
    <n v="-24877"/>
    <x v="2"/>
    <s v="web"/>
    <x v="553"/>
    <d v="2014-10-15T12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x v="0"/>
    <x v="554"/>
    <n v="1411143972"/>
    <b v="0"/>
    <n v="22"/>
    <b v="0"/>
    <s v="technology/web"/>
    <n v="36.589147286821706"/>
    <n v="-2454"/>
    <x v="2"/>
    <s v="web"/>
    <x v="554"/>
    <d v="2014-09-19T11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x v="1"/>
    <x v="555"/>
    <n v="1463128143"/>
    <b v="0"/>
    <n v="0"/>
    <b v="0"/>
    <s v="technology/web"/>
    <n v="0"/>
    <n v="-7500"/>
    <x v="2"/>
    <s v="web"/>
    <x v="555"/>
    <d v="2016-05-13T03:29:03"/>
  </r>
  <r>
    <n v="556"/>
    <s v="Braille Academy"/>
    <s v="An educational platform for learning Unified English Braille Code"/>
    <n v="8000"/>
    <n v="200"/>
    <x v="2"/>
    <s v="US"/>
    <x v="0"/>
    <x v="556"/>
    <n v="1449520717"/>
    <b v="0"/>
    <n v="1"/>
    <b v="0"/>
    <s v="technology/web"/>
    <n v="2.5"/>
    <n v="-7800"/>
    <x v="2"/>
    <s v="web"/>
    <x v="556"/>
    <d v="2015-12-07T15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x v="3"/>
    <x v="557"/>
    <n v="1478126203"/>
    <b v="0"/>
    <n v="20"/>
    <b v="0"/>
    <s v="technology/web"/>
    <n v="0.91066666666666674"/>
    <n v="-148634"/>
    <x v="2"/>
    <s v="web"/>
    <x v="557"/>
    <d v="2016-11-02T17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x v="0"/>
    <x v="558"/>
    <n v="1424639505"/>
    <b v="0"/>
    <n v="0"/>
    <b v="0"/>
    <s v="technology/web"/>
    <n v="0"/>
    <n v="-750"/>
    <x v="2"/>
    <s v="web"/>
    <x v="558"/>
    <d v="2015-02-22T16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x v="0"/>
    <x v="559"/>
    <n v="1447397260"/>
    <b v="0"/>
    <n v="1"/>
    <b v="0"/>
    <s v="technology/web"/>
    <n v="2.0833333333333336E-2"/>
    <n v="-239950"/>
    <x v="2"/>
    <s v="web"/>
    <x v="559"/>
    <d v="2015-11-13T01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x v="5"/>
    <x v="560"/>
    <n v="1416249045"/>
    <b v="0"/>
    <n v="3"/>
    <b v="0"/>
    <s v="technology/web"/>
    <n v="1.2E-2"/>
    <n v="-99988"/>
    <x v="2"/>
    <s v="web"/>
    <x v="560"/>
    <d v="2014-11-17T13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x v="0"/>
    <x v="561"/>
    <n v="1442850513"/>
    <b v="0"/>
    <n v="2"/>
    <b v="0"/>
    <s v="technology/web"/>
    <n v="0.36666666666666664"/>
    <n v="-14945"/>
    <x v="2"/>
    <s v="web"/>
    <x v="561"/>
    <d v="2015-09-21T10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x v="3"/>
    <x v="562"/>
    <n v="1479460815"/>
    <b v="0"/>
    <n v="0"/>
    <b v="0"/>
    <s v="technology/web"/>
    <n v="0"/>
    <n v="-50000"/>
    <x v="2"/>
    <s v="web"/>
    <x v="562"/>
    <d v="2016-11-18T04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x v="2"/>
    <x v="563"/>
    <n v="1421545247"/>
    <b v="0"/>
    <n v="2"/>
    <b v="0"/>
    <s v="technology/web"/>
    <n v="9.0666666666666659E-2"/>
    <n v="-74932"/>
    <x v="2"/>
    <s v="web"/>
    <x v="563"/>
    <d v="2015-01-17T20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x v="3"/>
    <x v="564"/>
    <n v="1455230275"/>
    <b v="0"/>
    <n v="1"/>
    <b v="0"/>
    <s v="technology/web"/>
    <n v="5.5555555555555558E-3"/>
    <n v="-17999"/>
    <x v="2"/>
    <s v="web"/>
    <x v="564"/>
    <d v="2016-02-11T17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x v="1"/>
    <x v="565"/>
    <n v="1433962249"/>
    <b v="0"/>
    <n v="0"/>
    <b v="0"/>
    <s v="technology/web"/>
    <n v="0"/>
    <n v="-25000"/>
    <x v="2"/>
    <s v="web"/>
    <x v="565"/>
    <d v="2015-06-10T13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x v="0"/>
    <x v="566"/>
    <n v="1465921533"/>
    <b v="0"/>
    <n v="1"/>
    <b v="0"/>
    <s v="technology/web"/>
    <n v="0.02"/>
    <n v="-4999"/>
    <x v="2"/>
    <s v="web"/>
    <x v="566"/>
    <d v="2016-06-14T11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x v="0"/>
    <x v="567"/>
    <n v="1417551194"/>
    <b v="0"/>
    <n v="0"/>
    <b v="0"/>
    <s v="technology/web"/>
    <n v="0"/>
    <n v="-10000"/>
    <x v="2"/>
    <s v="web"/>
    <x v="567"/>
    <d v="2014-12-02T15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x v="4"/>
    <x v="568"/>
    <n v="1449785223"/>
    <b v="0"/>
    <n v="5"/>
    <b v="0"/>
    <s v="technology/web"/>
    <n v="1"/>
    <n v="-24255"/>
    <x v="2"/>
    <s v="web"/>
    <x v="568"/>
    <d v="2015-12-10T17:07:03"/>
  </r>
  <r>
    <n v="569"/>
    <s v="Mioti"/>
    <s v="Mioti is an indie game marketplace that doubles as a community for developers to join networks and discuss projects."/>
    <n v="2500"/>
    <n v="20"/>
    <x v="2"/>
    <s v="CA"/>
    <x v="5"/>
    <x v="569"/>
    <n v="1449087612"/>
    <b v="0"/>
    <n v="1"/>
    <b v="0"/>
    <s v="technology/web"/>
    <n v="0.8"/>
    <n v="-2480"/>
    <x v="2"/>
    <s v="web"/>
    <x v="569"/>
    <d v="2015-12-02T15:20:12"/>
  </r>
  <r>
    <n v="570"/>
    <s v="Relaunching in May"/>
    <s v="Humans have AM/FM/Satellite radio, kids have radio Disney, pets have DogCatRadio."/>
    <n v="85000"/>
    <n v="142"/>
    <x v="2"/>
    <s v="US"/>
    <x v="0"/>
    <x v="570"/>
    <n v="1453230569"/>
    <b v="0"/>
    <n v="1"/>
    <b v="0"/>
    <s v="technology/web"/>
    <n v="0.16705882352941176"/>
    <n v="-84858"/>
    <x v="2"/>
    <s v="web"/>
    <x v="570"/>
    <d v="2016-01-19T14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x v="0"/>
    <x v="571"/>
    <n v="1436297723"/>
    <b v="0"/>
    <n v="2"/>
    <b v="0"/>
    <s v="technology/web"/>
    <n v="0.42399999999999999"/>
    <n v="-24894"/>
    <x v="2"/>
    <s v="web"/>
    <x v="571"/>
    <d v="2015-07-07T14:35:23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x v="0"/>
    <x v="572"/>
    <n v="1444065088"/>
    <b v="0"/>
    <n v="0"/>
    <b v="0"/>
    <s v="technology/web"/>
    <n v="0"/>
    <n v="-2500"/>
    <x v="2"/>
    <s v="web"/>
    <x v="572"/>
    <d v="2015-10-05T12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x v="0"/>
    <x v="573"/>
    <n v="1416445931"/>
    <b v="0"/>
    <n v="9"/>
    <b v="0"/>
    <s v="technology/web"/>
    <n v="0.38925389253892539"/>
    <n v="-88542"/>
    <x v="2"/>
    <s v="web"/>
    <x v="573"/>
    <d v="2014-11-19T20:12:11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x v="1"/>
    <x v="574"/>
    <n v="1474281507"/>
    <b v="0"/>
    <n v="4"/>
    <b v="0"/>
    <s v="technology/web"/>
    <n v="0.7155635062611807"/>
    <n v="-11100"/>
    <x v="2"/>
    <s v="web"/>
    <x v="574"/>
    <d v="2016-09-19T05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x v="3"/>
    <x v="575"/>
    <n v="1431621443"/>
    <b v="0"/>
    <n v="4"/>
    <b v="0"/>
    <s v="technology/web"/>
    <n v="0.43166666666666664"/>
    <n v="-59741"/>
    <x v="2"/>
    <s v="web"/>
    <x v="575"/>
    <d v="2015-05-14T11:37:23"/>
  </r>
  <r>
    <n v="576"/>
    <s v="Uthtopia"/>
    <s v="UthTopia Is a social media organization that believes in positive online usage, youth mentorship, and youth empowerment."/>
    <n v="80000"/>
    <n v="1"/>
    <x v="2"/>
    <s v="US"/>
    <x v="0"/>
    <x v="576"/>
    <n v="1422357552"/>
    <b v="0"/>
    <n v="1"/>
    <b v="0"/>
    <s v="technology/web"/>
    <n v="1.25E-3"/>
    <n v="-79999"/>
    <x v="2"/>
    <s v="web"/>
    <x v="576"/>
    <d v="2015-01-27T06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x v="0"/>
    <x v="577"/>
    <n v="1458569302"/>
    <b v="0"/>
    <n v="1"/>
    <b v="0"/>
    <s v="technology/web"/>
    <n v="0.2"/>
    <n v="-4990"/>
    <x v="2"/>
    <s v="web"/>
    <x v="577"/>
    <d v="2016-03-21T09:08:22"/>
  </r>
  <r>
    <n v="578"/>
    <s v="weBuy Crowdsourced Shopping"/>
    <s v="weBuy trade built on technology and Crowd Sourced Power"/>
    <n v="125000"/>
    <n v="14"/>
    <x v="2"/>
    <s v="GB"/>
    <x v="1"/>
    <x v="578"/>
    <n v="1439560393"/>
    <b v="0"/>
    <n v="7"/>
    <b v="0"/>
    <s v="technology/web"/>
    <n v="1.12E-2"/>
    <n v="-124986"/>
    <x v="2"/>
    <s v="web"/>
    <x v="578"/>
    <d v="2015-08-14T08:53:13"/>
  </r>
  <r>
    <n v="579"/>
    <s v="Course: Learn Cryptography"/>
    <s v="Learn classic and public key cryptography with a full proof-of-concept system in JavaScript."/>
    <n v="12000"/>
    <n v="175"/>
    <x v="2"/>
    <s v="US"/>
    <x v="0"/>
    <x v="579"/>
    <n v="1416947223"/>
    <b v="0"/>
    <n v="5"/>
    <b v="0"/>
    <s v="technology/web"/>
    <n v="1.4583333333333333"/>
    <n v="-11825"/>
    <x v="2"/>
    <s v="web"/>
    <x v="579"/>
    <d v="2014-11-25T15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x v="0"/>
    <x v="580"/>
    <n v="1471988867"/>
    <b v="0"/>
    <n v="1"/>
    <b v="0"/>
    <s v="technology/web"/>
    <n v="3.3333333333333333E-2"/>
    <n v="-2999"/>
    <x v="2"/>
    <s v="web"/>
    <x v="580"/>
    <d v="2016-08-23T16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x v="0"/>
    <x v="581"/>
    <n v="1435882704"/>
    <b v="0"/>
    <n v="0"/>
    <b v="0"/>
    <s v="technology/web"/>
    <n v="0"/>
    <n v="-400"/>
    <x v="2"/>
    <s v="web"/>
    <x v="581"/>
    <d v="2015-07-02T19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x v="0"/>
    <x v="582"/>
    <n v="1424454319"/>
    <b v="0"/>
    <n v="0"/>
    <b v="0"/>
    <s v="technology/web"/>
    <n v="0"/>
    <n v="-100000"/>
    <x v="2"/>
    <s v="web"/>
    <x v="582"/>
    <d v="2015-02-20T12:45:19"/>
  </r>
  <r>
    <n v="583"/>
    <s v="HackersArchive.com"/>
    <s v="HackersArchive.com will help rid the web of viruses and scams found everywhere else you look!"/>
    <n v="9000"/>
    <n v="1"/>
    <x v="2"/>
    <s v="US"/>
    <x v="0"/>
    <x v="583"/>
    <n v="1424212287"/>
    <b v="0"/>
    <n v="1"/>
    <b v="0"/>
    <s v="technology/web"/>
    <n v="1.1111111111111112E-2"/>
    <n v="-8999"/>
    <x v="2"/>
    <s v="web"/>
    <x v="583"/>
    <d v="2015-02-17T17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x v="0"/>
    <x v="584"/>
    <n v="1423933916"/>
    <b v="0"/>
    <n v="2"/>
    <b v="0"/>
    <s v="technology/web"/>
    <n v="1"/>
    <n v="-990"/>
    <x v="2"/>
    <s v="web"/>
    <x v="584"/>
    <d v="2015-02-14T12:11:56"/>
  </r>
  <r>
    <n v="585"/>
    <s v="Link Card"/>
    <s v="SAVE UP TO 40% WHEN YOU SPEND!_x000a__x000a_PRE-ORDER YOUR LINK CARD TODAY"/>
    <n v="9000"/>
    <n v="0"/>
    <x v="2"/>
    <s v="GB"/>
    <x v="1"/>
    <x v="585"/>
    <n v="1444123377"/>
    <b v="0"/>
    <n v="0"/>
    <b v="0"/>
    <s v="technology/web"/>
    <n v="0"/>
    <n v="-9000"/>
    <x v="2"/>
    <s v="web"/>
    <x v="585"/>
    <d v="2015-10-06T04:22:57"/>
  </r>
  <r>
    <n v="586"/>
    <s v="Employ College 2K"/>
    <s v="Employ College is a movement for companies to hire college graduates from their respected institutions."/>
    <n v="10000"/>
    <n v="56"/>
    <x v="2"/>
    <s v="US"/>
    <x v="0"/>
    <x v="586"/>
    <n v="1421440207"/>
    <b v="0"/>
    <n v="4"/>
    <b v="0"/>
    <s v="technology/web"/>
    <n v="0.55999999999999994"/>
    <n v="-9944"/>
    <x v="2"/>
    <s v="web"/>
    <x v="586"/>
    <d v="2015-01-16T15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x v="5"/>
    <x v="587"/>
    <n v="1426615833"/>
    <b v="0"/>
    <n v="7"/>
    <b v="0"/>
    <s v="technology/web"/>
    <n v="9.0833333333333339"/>
    <n v="-27275"/>
    <x v="2"/>
    <s v="web"/>
    <x v="587"/>
    <d v="2015-03-17T13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x v="3"/>
    <x v="588"/>
    <n v="1474223286"/>
    <b v="0"/>
    <n v="2"/>
    <b v="0"/>
    <s v="technology/web"/>
    <n v="3.3444444444444441"/>
    <n v="-8699"/>
    <x v="2"/>
    <s v="web"/>
    <x v="588"/>
    <d v="2016-09-18T13:28:06"/>
  </r>
  <r>
    <n v="589"/>
    <s v="Get Neighborly"/>
    <s v="Services closer than you think..."/>
    <n v="7500"/>
    <n v="1"/>
    <x v="2"/>
    <s v="US"/>
    <x v="0"/>
    <x v="589"/>
    <n v="1435070699"/>
    <b v="0"/>
    <n v="1"/>
    <b v="0"/>
    <s v="technology/web"/>
    <n v="1.3333333333333334E-2"/>
    <n v="-7499"/>
    <x v="2"/>
    <s v="web"/>
    <x v="589"/>
    <d v="2015-06-23T09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x v="1"/>
    <x v="590"/>
    <n v="1452259131"/>
    <b v="0"/>
    <n v="9"/>
    <b v="0"/>
    <s v="technology/web"/>
    <n v="4.46"/>
    <n v="-4777"/>
    <x v="2"/>
    <s v="web"/>
    <x v="590"/>
    <d v="2016-01-08T08:18:51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x v="0"/>
    <x v="591"/>
    <n v="1434978130"/>
    <b v="0"/>
    <n v="2"/>
    <b v="0"/>
    <s v="technology/web"/>
    <n v="6.0999999999999999E-2"/>
    <n v="-99939"/>
    <x v="2"/>
    <s v="web"/>
    <x v="591"/>
    <d v="2015-06-22T08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x v="0"/>
    <x v="592"/>
    <n v="1414992860"/>
    <b v="0"/>
    <n v="1"/>
    <b v="0"/>
    <s v="technology/web"/>
    <n v="3.3333333333333335"/>
    <n v="-7250"/>
    <x v="2"/>
    <s v="web"/>
    <x v="592"/>
    <d v="2014-11-03T00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x v="1"/>
    <x v="593"/>
    <n v="1425744945"/>
    <b v="0"/>
    <n v="7"/>
    <b v="0"/>
    <s v="technology/web"/>
    <n v="23"/>
    <n v="-385"/>
    <x v="2"/>
    <s v="web"/>
    <x v="593"/>
    <d v="2015-03-07T11:15:45"/>
  </r>
  <r>
    <n v="594"/>
    <s v="Unleashed Fitness"/>
    <s v="Creating a fitness site that will change the fitness game forever!"/>
    <n v="25000"/>
    <n v="26"/>
    <x v="2"/>
    <s v="US"/>
    <x v="0"/>
    <x v="594"/>
    <n v="1458240206"/>
    <b v="0"/>
    <n v="2"/>
    <b v="0"/>
    <s v="technology/web"/>
    <n v="0.104"/>
    <n v="-24974"/>
    <x v="2"/>
    <s v="web"/>
    <x v="594"/>
    <d v="2016-03-17T13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x v="0"/>
    <x v="595"/>
    <n v="1426815638"/>
    <b v="0"/>
    <n v="8"/>
    <b v="0"/>
    <s v="technology/web"/>
    <n v="0.42599999999999999"/>
    <n v="-99574"/>
    <x v="2"/>
    <s v="web"/>
    <x v="595"/>
    <d v="2015-03-19T20:40:38"/>
  </r>
  <r>
    <n v="596"/>
    <s v="DigitaliBook free library"/>
    <s v="We present digitaibook,com site which can become a free electronic library with your help,"/>
    <n v="20000"/>
    <n v="6"/>
    <x v="2"/>
    <s v="US"/>
    <x v="0"/>
    <x v="596"/>
    <n v="1475530292"/>
    <b v="0"/>
    <n v="2"/>
    <b v="0"/>
    <s v="technology/web"/>
    <n v="0.03"/>
    <n v="-19994"/>
    <x v="2"/>
    <s v="web"/>
    <x v="596"/>
    <d v="2016-10-03T16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x v="0"/>
    <x v="597"/>
    <n v="1466787335"/>
    <b v="0"/>
    <n v="2"/>
    <b v="0"/>
    <s v="technology/web"/>
    <n v="0.26666666666666666"/>
    <n v="-7480"/>
    <x v="2"/>
    <s v="web"/>
    <x v="597"/>
    <d v="2016-06-24T11:55:35"/>
  </r>
  <r>
    <n v="598"/>
    <s v="Goals not creeds"/>
    <s v="This is a project to create a crowd-funding site for Urantia Book readers worldwide."/>
    <n v="2500"/>
    <n v="850"/>
    <x v="2"/>
    <s v="US"/>
    <x v="0"/>
    <x v="598"/>
    <n v="1415145781"/>
    <b v="0"/>
    <n v="7"/>
    <b v="0"/>
    <s v="technology/web"/>
    <n v="34"/>
    <n v="-1650"/>
    <x v="2"/>
    <s v="web"/>
    <x v="598"/>
    <d v="2014-11-04T19:03:01"/>
  </r>
  <r>
    <n v="599"/>
    <s v="Mail 4 Jail"/>
    <s v="We send care packages to incarcerated individuals throughout the country that include specific items hand picked by the sender."/>
    <n v="50000"/>
    <n v="31"/>
    <x v="2"/>
    <s v="US"/>
    <x v="0"/>
    <x v="599"/>
    <n v="1423769402"/>
    <b v="0"/>
    <n v="2"/>
    <b v="0"/>
    <s v="technology/web"/>
    <n v="6.2E-2"/>
    <n v="-49969"/>
    <x v="2"/>
    <s v="web"/>
    <x v="599"/>
    <d v="2015-02-12T14:30:02"/>
  </r>
  <r>
    <n v="600"/>
    <s v="Anaheim California here we come but we need your help."/>
    <s v="Science Technology Engineering and Math + youth = a brighter tomorrow."/>
    <n v="5000"/>
    <n v="100"/>
    <x v="1"/>
    <s v="US"/>
    <x v="0"/>
    <x v="600"/>
    <n v="1426014562"/>
    <b v="0"/>
    <n v="1"/>
    <b v="0"/>
    <s v="technology/web"/>
    <n v="2"/>
    <n v="-4900"/>
    <x v="2"/>
    <s v="web"/>
    <x v="600"/>
    <d v="2015-03-10T14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x v="5"/>
    <x v="601"/>
    <n v="1417034139"/>
    <b v="0"/>
    <n v="6"/>
    <b v="0"/>
    <s v="technology/web"/>
    <n v="1.4000000000000001"/>
    <n v="-9860"/>
    <x v="2"/>
    <s v="web"/>
    <x v="601"/>
    <d v="2014-11-26T15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x v="0"/>
    <x v="602"/>
    <n v="1432062215"/>
    <b v="0"/>
    <n v="0"/>
    <b v="0"/>
    <s v="technology/web"/>
    <n v="0"/>
    <n v="-70000"/>
    <x v="2"/>
    <s v="web"/>
    <x v="602"/>
    <d v="2015-05-19T14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x v="0"/>
    <x v="603"/>
    <n v="1405437623"/>
    <b v="0"/>
    <n v="13"/>
    <b v="0"/>
    <s v="technology/web"/>
    <n v="3.9334666666666664"/>
    <n v="-14409.98"/>
    <x v="2"/>
    <s v="web"/>
    <x v="603"/>
    <d v="2014-07-15T10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x v="0"/>
    <x v="604"/>
    <n v="1406595056"/>
    <b v="0"/>
    <n v="0"/>
    <b v="0"/>
    <s v="technology/web"/>
    <n v="0"/>
    <n v="-1500"/>
    <x v="2"/>
    <s v="web"/>
    <x v="604"/>
    <d v="2014-07-28T19:50:56"/>
  </r>
  <r>
    <n v="605"/>
    <s v="Teach Your Parents iPad (Canceled)"/>
    <s v="An iPad support care package for your parents / seniors."/>
    <n v="5000"/>
    <n v="131"/>
    <x v="1"/>
    <s v="US"/>
    <x v="0"/>
    <x v="605"/>
    <n v="1436430908"/>
    <b v="0"/>
    <n v="8"/>
    <b v="0"/>
    <s v="technology/web"/>
    <n v="2.62"/>
    <n v="-4869"/>
    <x v="2"/>
    <s v="web"/>
    <x v="605"/>
    <d v="2015-07-09T03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x v="3"/>
    <x v="606"/>
    <n v="1428507409"/>
    <b v="0"/>
    <n v="1"/>
    <b v="0"/>
    <s v="technology/web"/>
    <n v="0.2"/>
    <n v="-4990"/>
    <x v="2"/>
    <s v="web"/>
    <x v="606"/>
    <d v="2015-04-08T10:36:49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x v="0"/>
    <x v="607"/>
    <n v="1445629736"/>
    <b v="0"/>
    <n v="0"/>
    <b v="0"/>
    <s v="technology/web"/>
    <n v="0"/>
    <n v="-250"/>
    <x v="2"/>
    <s v="web"/>
    <x v="607"/>
    <d v="2015-10-23T14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x v="0"/>
    <x v="608"/>
    <n v="1431813980"/>
    <b v="0"/>
    <n v="5"/>
    <b v="0"/>
    <s v="technology/web"/>
    <n v="0.97400000000000009"/>
    <n v="-148539"/>
    <x v="2"/>
    <s v="web"/>
    <x v="608"/>
    <d v="2015-05-16T17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x v="1"/>
    <x v="609"/>
    <n v="1446166144"/>
    <b v="0"/>
    <n v="1"/>
    <b v="0"/>
    <s v="technology/web"/>
    <n v="0.64102564102564097"/>
    <n v="-775"/>
    <x v="2"/>
    <s v="web"/>
    <x v="609"/>
    <d v="2015-10-29T19:49:04"/>
  </r>
  <r>
    <n v="610"/>
    <s v="UniteChrist (Canceled)"/>
    <s v="We are creating a Christian social network to empower, educate, and connect Christians all over the world."/>
    <n v="13803"/>
    <n v="0"/>
    <x v="1"/>
    <s v="US"/>
    <x v="0"/>
    <x v="610"/>
    <n v="1427140586"/>
    <b v="0"/>
    <n v="0"/>
    <b v="0"/>
    <s v="technology/web"/>
    <n v="0"/>
    <n v="-13803"/>
    <x v="2"/>
    <s v="web"/>
    <x v="610"/>
    <d v="2015-03-23T14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x v="3"/>
    <x v="611"/>
    <n v="1448026037"/>
    <b v="0"/>
    <n v="0"/>
    <b v="0"/>
    <s v="technology/web"/>
    <n v="0"/>
    <n v="-80000"/>
    <x v="2"/>
    <s v="web"/>
    <x v="611"/>
    <d v="2015-11-20T08:27:17"/>
  </r>
  <r>
    <n v="612"/>
    <s v="Web Streaming 2.0 (Canceled)"/>
    <s v="A Fast and Reliable new Web platform to stream videos from Internet"/>
    <n v="10000"/>
    <n v="0"/>
    <x v="1"/>
    <s v="IT"/>
    <x v="3"/>
    <x v="612"/>
    <n v="1470185146"/>
    <b v="0"/>
    <n v="0"/>
    <b v="0"/>
    <s v="technology/web"/>
    <n v="0"/>
    <n v="-10000"/>
    <x v="2"/>
    <s v="web"/>
    <x v="612"/>
    <d v="2016-08-02T19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x v="0"/>
    <x v="613"/>
    <n v="1441022120"/>
    <b v="0"/>
    <n v="121"/>
    <b v="0"/>
    <s v="technology/web"/>
    <n v="21.363333333333333"/>
    <n v="-47182"/>
    <x v="2"/>
    <s v="web"/>
    <x v="613"/>
    <d v="2015-08-31T06:55:2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x v="0"/>
    <x v="614"/>
    <n v="1464139740"/>
    <b v="0"/>
    <n v="0"/>
    <b v="0"/>
    <s v="technology/web"/>
    <n v="0"/>
    <n v="-10000"/>
    <x v="2"/>
    <s v="web"/>
    <x v="614"/>
    <d v="2016-05-24T20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x v="4"/>
    <x v="615"/>
    <n v="1440557759"/>
    <b v="0"/>
    <n v="0"/>
    <b v="0"/>
    <s v="technology/web"/>
    <n v="0"/>
    <n v="-515"/>
    <x v="2"/>
    <s v="web"/>
    <x v="615"/>
    <d v="2015-08-25T21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x v="3"/>
    <x v="616"/>
    <n v="1485421307"/>
    <b v="0"/>
    <n v="0"/>
    <b v="0"/>
    <s v="technology/web"/>
    <n v="0"/>
    <n v="-5000"/>
    <x v="2"/>
    <s v="web"/>
    <x v="616"/>
    <d v="2017-01-26T04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x v="1"/>
    <x v="617"/>
    <n v="1427184843"/>
    <b v="0"/>
    <n v="3"/>
    <b v="0"/>
    <s v="technology/web"/>
    <n v="3"/>
    <n v="-1940"/>
    <x v="2"/>
    <s v="web"/>
    <x v="617"/>
    <d v="2015-03-24T03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x v="0"/>
    <x v="618"/>
    <n v="1447097203"/>
    <b v="0"/>
    <n v="0"/>
    <b v="0"/>
    <s v="technology/web"/>
    <n v="0"/>
    <n v="-400"/>
    <x v="2"/>
    <s v="web"/>
    <x v="618"/>
    <d v="2015-11-09T14:26:43"/>
  </r>
  <r>
    <n v="619"/>
    <s v="Big Data (Canceled)"/>
    <s v="Big Data Sets for researchers interested in improving the quality of life."/>
    <n v="2500000"/>
    <n v="1"/>
    <x v="1"/>
    <s v="US"/>
    <x v="0"/>
    <x v="619"/>
    <n v="1411745790"/>
    <b v="0"/>
    <n v="1"/>
    <b v="0"/>
    <s v="technology/web"/>
    <n v="3.9999999999999996E-5"/>
    <n v="-2499999"/>
    <x v="2"/>
    <s v="web"/>
    <x v="619"/>
    <d v="2014-09-26T10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x v="5"/>
    <x v="620"/>
    <n v="1405098738"/>
    <b v="0"/>
    <n v="1"/>
    <b v="0"/>
    <s v="technology/web"/>
    <n v="1"/>
    <n v="-29700"/>
    <x v="2"/>
    <s v="web"/>
    <x v="620"/>
    <d v="2014-07-11T12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x v="0"/>
    <x v="621"/>
    <n v="1465342937"/>
    <b v="0"/>
    <n v="3"/>
    <b v="0"/>
    <s v="technology/web"/>
    <n v="1.044"/>
    <n v="-24739"/>
    <x v="2"/>
    <s v="web"/>
    <x v="621"/>
    <d v="2016-06-07T18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x v="0"/>
    <x v="622"/>
    <n v="1465670138"/>
    <b v="0"/>
    <n v="9"/>
    <b v="0"/>
    <s v="technology/web"/>
    <n v="5.6833333333333336"/>
    <n v="-5659"/>
    <x v="2"/>
    <s v="web"/>
    <x v="622"/>
    <d v="2016-06-11T13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x v="2"/>
    <x v="623"/>
    <n v="1430179997"/>
    <b v="0"/>
    <n v="0"/>
    <b v="0"/>
    <s v="technology/web"/>
    <n v="0"/>
    <n v="-75000"/>
    <x v="2"/>
    <s v="web"/>
    <x v="623"/>
    <d v="2015-04-27T19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x v="0"/>
    <x v="624"/>
    <n v="1429055041"/>
    <b v="0"/>
    <n v="0"/>
    <b v="0"/>
    <s v="technology/web"/>
    <n v="0"/>
    <n v="-5000"/>
    <x v="2"/>
    <s v="web"/>
    <x v="624"/>
    <d v="2015-04-14T18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x v="5"/>
    <x v="625"/>
    <n v="1487971777"/>
    <b v="0"/>
    <n v="0"/>
    <b v="0"/>
    <s v="technology/web"/>
    <n v="0"/>
    <n v="-25000"/>
    <x v="2"/>
    <s v="web"/>
    <x v="625"/>
    <d v="2017-02-24T16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x v="0"/>
    <x v="626"/>
    <n v="1436793939"/>
    <b v="0"/>
    <n v="39"/>
    <b v="0"/>
    <s v="technology/web"/>
    <n v="17.380000000000003"/>
    <n v="-20655"/>
    <x v="2"/>
    <s v="web"/>
    <x v="626"/>
    <d v="2015-07-13T08:25:39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x v="9"/>
    <x v="627"/>
    <n v="1452842511"/>
    <b v="0"/>
    <n v="1"/>
    <b v="0"/>
    <s v="technology/web"/>
    <n v="0.02"/>
    <n v="-449910"/>
    <x v="2"/>
    <s v="web"/>
    <x v="627"/>
    <d v="2016-01-15T02:21:51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x v="0"/>
    <x v="628"/>
    <n v="1402677457"/>
    <b v="0"/>
    <n v="0"/>
    <b v="0"/>
    <s v="technology/web"/>
    <n v="0"/>
    <n v="-5000"/>
    <x v="2"/>
    <s v="web"/>
    <x v="628"/>
    <d v="2014-06-13T11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x v="2"/>
    <x v="629"/>
    <n v="1460647108"/>
    <b v="0"/>
    <n v="3"/>
    <b v="0"/>
    <s v="technology/web"/>
    <n v="0.17500000000000002"/>
    <n v="-199650"/>
    <x v="2"/>
    <s v="web"/>
    <x v="629"/>
    <d v="2016-04-14T10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x v="0"/>
    <x v="630"/>
    <n v="1438959121"/>
    <b v="0"/>
    <n v="1"/>
    <b v="0"/>
    <s v="technology/web"/>
    <n v="8.3340278356529712E-2"/>
    <n v="-11989"/>
    <x v="2"/>
    <s v="web"/>
    <x v="630"/>
    <d v="2015-08-07T09:52:01"/>
  </r>
  <r>
    <n v="631"/>
    <s v="Brevity: A Powerful Online Publishing Software! (Canceled)"/>
    <s v="A Powerful Multimedia-Rich Software that aims at making online publishing very simple."/>
    <n v="50000"/>
    <n v="690"/>
    <x v="1"/>
    <s v="CA"/>
    <x v="5"/>
    <x v="631"/>
    <n v="1461954729"/>
    <b v="0"/>
    <n v="9"/>
    <b v="0"/>
    <s v="technology/web"/>
    <n v="1.38"/>
    <n v="-49310"/>
    <x v="2"/>
    <s v="web"/>
    <x v="631"/>
    <d v="2016-04-29T13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x v="3"/>
    <x v="632"/>
    <n v="1445874565"/>
    <b v="0"/>
    <n v="0"/>
    <b v="0"/>
    <s v="technology/web"/>
    <n v="0"/>
    <n v="-20000"/>
    <x v="2"/>
    <s v="web"/>
    <x v="632"/>
    <d v="2015-10-26T10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x v="0"/>
    <x v="633"/>
    <n v="1463469062"/>
    <b v="0"/>
    <n v="25"/>
    <b v="0"/>
    <s v="technology/web"/>
    <n v="12.45"/>
    <n v="-8755"/>
    <x v="2"/>
    <s v="web"/>
    <x v="633"/>
    <d v="2016-05-17T02:11:02"/>
  </r>
  <r>
    <n v="634"/>
    <s v="pitchtograndma (Canceled)"/>
    <s v="We help companies to explain what they do in simple, grandma-would-understand terms."/>
    <n v="5000"/>
    <n v="1"/>
    <x v="1"/>
    <s v="US"/>
    <x v="0"/>
    <x v="634"/>
    <n v="1422397029"/>
    <b v="0"/>
    <n v="1"/>
    <b v="0"/>
    <s v="technology/web"/>
    <n v="0.02"/>
    <n v="-4999"/>
    <x v="2"/>
    <s v="web"/>
    <x v="634"/>
    <d v="2015-01-27T17:17:09"/>
  </r>
  <r>
    <n v="635"/>
    <s v="Pleero, A Technology Team Building Website (Canceled)"/>
    <s v="Network used for building technology development teams."/>
    <n v="25000"/>
    <n v="2"/>
    <x v="1"/>
    <s v="US"/>
    <x v="0"/>
    <x v="635"/>
    <n v="1426212762"/>
    <b v="0"/>
    <n v="1"/>
    <b v="0"/>
    <s v="technology/web"/>
    <n v="8.0000000000000002E-3"/>
    <n v="-24998"/>
    <x v="2"/>
    <s v="web"/>
    <x v="635"/>
    <d v="2015-03-12T21:12:42"/>
  </r>
  <r>
    <n v="636"/>
    <s v="Keto Advice (Canceled)"/>
    <s v="With no central location for keto knowledge, keto advice will be a community run knowledge base."/>
    <n v="2000"/>
    <n v="4"/>
    <x v="1"/>
    <s v="GB"/>
    <x v="1"/>
    <x v="636"/>
    <n v="1430996150"/>
    <b v="0"/>
    <n v="1"/>
    <b v="0"/>
    <s v="technology/web"/>
    <n v="0.2"/>
    <n v="-1996"/>
    <x v="2"/>
    <s v="web"/>
    <x v="636"/>
    <d v="2015-05-07T05:55:5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x v="1"/>
    <x v="637"/>
    <n v="1485558318"/>
    <b v="0"/>
    <n v="0"/>
    <b v="0"/>
    <s v="technology/web"/>
    <n v="0"/>
    <n v="-100000"/>
    <x v="2"/>
    <s v="web"/>
    <x v="637"/>
    <d v="2017-01-27T18:05:18"/>
  </r>
  <r>
    <n v="638"/>
    <s v="W (Canceled)"/>
    <s v="O0"/>
    <n v="200000"/>
    <n v="18"/>
    <x v="1"/>
    <s v="DE"/>
    <x v="3"/>
    <x v="638"/>
    <n v="1485267262"/>
    <b v="0"/>
    <n v="6"/>
    <b v="0"/>
    <s v="technology/web"/>
    <n v="9.0000000000000011E-3"/>
    <n v="-199982"/>
    <x v="2"/>
    <s v="web"/>
    <x v="638"/>
    <d v="2017-01-24T09:14:22"/>
  </r>
  <r>
    <n v="639"/>
    <s v="Kids Educational Social Media Site (Canceled)"/>
    <s v="Development of a Safe and Educational Social Media site for kids."/>
    <n v="1000000"/>
    <n v="1"/>
    <x v="1"/>
    <s v="US"/>
    <x v="0"/>
    <x v="639"/>
    <n v="1408024795"/>
    <b v="0"/>
    <n v="1"/>
    <b v="0"/>
    <s v="technology/web"/>
    <n v="9.9999999999999991E-5"/>
    <n v="-999999"/>
    <x v="2"/>
    <s v="web"/>
    <x v="639"/>
    <d v="2014-08-14T08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x v="3"/>
    <x v="640"/>
    <n v="1478685915"/>
    <b v="0"/>
    <n v="2"/>
    <b v="1"/>
    <s v="technology/wearables"/>
    <n v="144.28571428571428"/>
    <n v="31"/>
    <x v="2"/>
    <s v="wearables"/>
    <x v="640"/>
    <d v="2016-11-09T05:05:15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x v="0"/>
    <x v="641"/>
    <n v="1436881248"/>
    <b v="0"/>
    <n v="315"/>
    <b v="1"/>
    <s v="technology/wearables"/>
    <n v="119.16249999999999"/>
    <n v="7665"/>
    <x v="2"/>
    <s v="wearables"/>
    <x v="641"/>
    <d v="2015-07-14T08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x v="3"/>
    <x v="642"/>
    <n v="1436888274"/>
    <b v="0"/>
    <n v="2174"/>
    <b v="1"/>
    <s v="technology/wearables"/>
    <n v="1460.4850000000001"/>
    <n v="272097"/>
    <x v="2"/>
    <s v="wearables"/>
    <x v="642"/>
    <d v="2015-07-14T10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x v="0"/>
    <x v="643"/>
    <n v="1428333875"/>
    <b v="0"/>
    <n v="152"/>
    <b v="1"/>
    <s v="technology/wearables"/>
    <n v="105.80799999999999"/>
    <n v="1452"/>
    <x v="2"/>
    <s v="wearables"/>
    <x v="643"/>
    <d v="2015-04-06T10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x v="0"/>
    <x v="644"/>
    <n v="1410883139"/>
    <b v="0"/>
    <n v="1021"/>
    <b v="1"/>
    <s v="technology/wearables"/>
    <n v="300.11791999999997"/>
    <n v="50029.479999999996"/>
    <x v="2"/>
    <s v="wearables"/>
    <x v="644"/>
    <d v="2014-09-16T10:58:59"/>
  </r>
  <r>
    <n v="645"/>
    <s v="Carbon Fiber Collar Stays"/>
    <s v="Ever wanted to own something made out of carbon fiber? Now you can!"/>
    <n v="2000"/>
    <n v="5574"/>
    <x v="0"/>
    <s v="US"/>
    <x v="0"/>
    <x v="645"/>
    <n v="1468370274"/>
    <b v="0"/>
    <n v="237"/>
    <b v="1"/>
    <s v="technology/wearables"/>
    <n v="278.7"/>
    <n v="3574"/>
    <x v="2"/>
    <s v="wearables"/>
    <x v="645"/>
    <d v="2016-07-12T19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x v="0"/>
    <x v="646"/>
    <n v="1405196867"/>
    <b v="0"/>
    <n v="27"/>
    <b v="1"/>
    <s v="technology/wearables"/>
    <n v="131.87625"/>
    <n v="255.01"/>
    <x v="2"/>
    <s v="wearables"/>
    <x v="646"/>
    <d v="2014-07-12T15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x v="5"/>
    <x v="647"/>
    <n v="1455647149"/>
    <b v="0"/>
    <n v="17"/>
    <b v="1"/>
    <s v="technology/wearables"/>
    <n v="107.05"/>
    <n v="141"/>
    <x v="2"/>
    <s v="wearables"/>
    <x v="647"/>
    <d v="2016-02-16T13:25:49"/>
  </r>
  <r>
    <n v="648"/>
    <s v="Audio Jacket"/>
    <s v="Get ready for the next product that you canâ€™t live without"/>
    <n v="35000"/>
    <n v="44388"/>
    <x v="0"/>
    <s v="US"/>
    <x v="0"/>
    <x v="648"/>
    <n v="1410280708"/>
    <b v="0"/>
    <n v="27"/>
    <b v="1"/>
    <s v="technology/wearables"/>
    <n v="126.82285714285715"/>
    <n v="9388"/>
    <x v="2"/>
    <s v="wearables"/>
    <x v="648"/>
    <d v="2014-09-09T11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x v="0"/>
    <x v="649"/>
    <n v="1409090013"/>
    <b v="0"/>
    <n v="82"/>
    <b v="1"/>
    <s v="technology/wearables"/>
    <n v="139.96"/>
    <n v="999"/>
    <x v="2"/>
    <s v="wearables"/>
    <x v="649"/>
    <d v="2014-08-26T16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x v="0"/>
    <x v="650"/>
    <n v="1413766384"/>
    <b v="0"/>
    <n v="48"/>
    <b v="1"/>
    <s v="technology/wearables"/>
    <n v="112.4"/>
    <n v="186"/>
    <x v="2"/>
    <s v="wearables"/>
    <x v="650"/>
    <d v="2014-10-19T19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x v="0"/>
    <x v="651"/>
    <n v="1415838311"/>
    <b v="0"/>
    <n v="105"/>
    <b v="1"/>
    <s v="technology/wearables"/>
    <n v="100.52799999999999"/>
    <n v="132"/>
    <x v="2"/>
    <s v="wearables"/>
    <x v="651"/>
    <d v="2014-11-12T19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x v="0"/>
    <x v="652"/>
    <n v="1478018050"/>
    <b v="0"/>
    <n v="28"/>
    <b v="1"/>
    <s v="technology/wearables"/>
    <n v="100.46666666666665"/>
    <n v="14"/>
    <x v="2"/>
    <s v="wearables"/>
    <x v="652"/>
    <d v="2016-11-01T11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x v="0"/>
    <x v="653"/>
    <n v="1436885440"/>
    <b v="0"/>
    <n v="1107"/>
    <b v="1"/>
    <s v="technology/wearables"/>
    <n v="141.446"/>
    <n v="31084.5"/>
    <x v="2"/>
    <s v="wearables"/>
    <x v="653"/>
    <d v="2015-07-14T09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x v="0"/>
    <x v="654"/>
    <n v="1433804313"/>
    <b v="0"/>
    <n v="1013"/>
    <b v="1"/>
    <s v="technology/wearables"/>
    <n v="267.29166666666669"/>
    <n v="20075"/>
    <x v="2"/>
    <s v="wearables"/>
    <x v="654"/>
    <d v="2015-06-08T17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x v="0"/>
    <x v="655"/>
    <n v="1423609112"/>
    <b v="0"/>
    <n v="274"/>
    <b v="1"/>
    <s v="technology/wearables"/>
    <n v="146.88749999999999"/>
    <n v="3751"/>
    <x v="2"/>
    <s v="wearables"/>
    <x v="655"/>
    <d v="2015-02-10T17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x v="0"/>
    <x v="656"/>
    <n v="1455736719"/>
    <b v="0"/>
    <n v="87"/>
    <b v="1"/>
    <s v="technology/wearables"/>
    <n v="213.56"/>
    <n v="5678"/>
    <x v="2"/>
    <s v="wearables"/>
    <x v="656"/>
    <d v="2016-02-17T14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x v="0"/>
    <x v="657"/>
    <n v="1448309872"/>
    <b v="0"/>
    <n v="99"/>
    <b v="1"/>
    <s v="technology/wearables"/>
    <n v="125.69999999999999"/>
    <n v="3855"/>
    <x v="2"/>
    <s v="wearables"/>
    <x v="657"/>
    <d v="2015-11-23T15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x v="0"/>
    <x v="658"/>
    <n v="1435117889"/>
    <b v="0"/>
    <n v="276"/>
    <b v="1"/>
    <s v="technology/wearables"/>
    <n v="104.46206037108834"/>
    <n v="1289"/>
    <x v="2"/>
    <s v="wearables"/>
    <x v="658"/>
    <d v="2015-06-23T22:51:29"/>
  </r>
  <r>
    <n v="659"/>
    <s v="Lulu Watch Designs - Apple Watch"/>
    <s v="Sync up your lifestyle"/>
    <n v="3000"/>
    <n v="3017"/>
    <x v="0"/>
    <s v="US"/>
    <x v="0"/>
    <x v="659"/>
    <n v="1437747295"/>
    <b v="0"/>
    <n v="21"/>
    <b v="1"/>
    <s v="technology/wearables"/>
    <n v="100.56666666666668"/>
    <n v="17"/>
    <x v="2"/>
    <s v="wearables"/>
    <x v="659"/>
    <d v="2015-07-24T09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x v="0"/>
    <x v="660"/>
    <n v="1412963279"/>
    <b v="0"/>
    <n v="18"/>
    <b v="0"/>
    <s v="technology/wearables"/>
    <n v="3.0579999999999998"/>
    <n v="-48471"/>
    <x v="2"/>
    <s v="wearables"/>
    <x v="660"/>
    <d v="2014-10-10T12:47:59"/>
  </r>
  <r>
    <n v="661"/>
    <s v="AirString"/>
    <s v="AirString keeps your AirPods from getting lost by keeping the pair together with a  durable and premium quality string."/>
    <n v="10000"/>
    <n v="95"/>
    <x v="2"/>
    <s v="US"/>
    <x v="0"/>
    <x v="661"/>
    <n v="1474644559"/>
    <b v="0"/>
    <n v="9"/>
    <b v="0"/>
    <s v="technology/wearables"/>
    <n v="0.95"/>
    <n v="-9905"/>
    <x v="2"/>
    <s v="wearables"/>
    <x v="661"/>
    <d v="2016-09-23T10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x v="0"/>
    <x v="662"/>
    <n v="1418812247"/>
    <b v="0"/>
    <n v="4"/>
    <b v="0"/>
    <s v="technology/wearables"/>
    <n v="0.4"/>
    <n v="-38844"/>
    <x v="2"/>
    <s v="wearables"/>
    <x v="662"/>
    <d v="2014-12-17T05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x v="7"/>
    <x v="663"/>
    <n v="1434658456"/>
    <b v="0"/>
    <n v="7"/>
    <b v="0"/>
    <s v="technology/wearables"/>
    <n v="0.35000000000000003"/>
    <n v="-199300"/>
    <x v="2"/>
    <s v="wearables"/>
    <x v="663"/>
    <d v="2015-06-18T15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x v="0"/>
    <x v="664"/>
    <n v="1426348775"/>
    <b v="0"/>
    <n v="29"/>
    <b v="0"/>
    <s v="technology/wearables"/>
    <n v="7.5333333333333332"/>
    <n v="-11096"/>
    <x v="2"/>
    <s v="wearables"/>
    <x v="664"/>
    <d v="2015-03-14T10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x v="0"/>
    <x v="665"/>
    <n v="1479143061"/>
    <b v="0"/>
    <n v="12"/>
    <b v="0"/>
    <s v="technology/wearables"/>
    <n v="18.64"/>
    <n v="-8136"/>
    <x v="2"/>
    <s v="wearables"/>
    <x v="665"/>
    <d v="2016-11-14T12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x v="0"/>
    <x v="666"/>
    <n v="1405713498"/>
    <b v="0"/>
    <n v="4"/>
    <b v="0"/>
    <s v="technology/wearables"/>
    <n v="4.0000000000000001E-3"/>
    <n v="-199992"/>
    <x v="2"/>
    <s v="wearables"/>
    <x v="666"/>
    <d v="2014-07-18T14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x v="3"/>
    <x v="667"/>
    <n v="1474275463"/>
    <b v="0"/>
    <n v="28"/>
    <b v="0"/>
    <s v="technology/wearables"/>
    <n v="10.02"/>
    <n v="-44990"/>
    <x v="2"/>
    <s v="wearables"/>
    <x v="667"/>
    <d v="2016-09-19T03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x v="0"/>
    <x v="668"/>
    <n v="1427486222"/>
    <b v="0"/>
    <n v="25"/>
    <b v="0"/>
    <s v="technology/wearables"/>
    <n v="4.5600000000000005"/>
    <n v="-14316"/>
    <x v="2"/>
    <s v="wearables"/>
    <x v="668"/>
    <d v="2015-03-27T14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x v="9"/>
    <x v="669"/>
    <n v="1465225258"/>
    <b v="0"/>
    <n v="28"/>
    <b v="0"/>
    <s v="technology/wearables"/>
    <n v="21.5075"/>
    <n v="-156985"/>
    <x v="2"/>
    <s v="wearables"/>
    <x v="669"/>
    <d v="2016-06-06T10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x v="3"/>
    <x v="670"/>
    <n v="1463418120"/>
    <b v="0"/>
    <n v="310"/>
    <b v="0"/>
    <s v="technology/wearables"/>
    <n v="29.276666666666667"/>
    <n v="-63651"/>
    <x v="2"/>
    <s v="wearables"/>
    <x v="670"/>
    <d v="2016-05-16T12:02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x v="0"/>
    <x v="671"/>
    <n v="1418315852"/>
    <b v="0"/>
    <n v="15"/>
    <b v="0"/>
    <s v="technology/wearables"/>
    <n v="39.426666666666662"/>
    <n v="-18172"/>
    <x v="2"/>
    <s v="wearables"/>
    <x v="671"/>
    <d v="2014-12-11T11:37:32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x v="0"/>
    <x v="672"/>
    <n v="1417410964"/>
    <b v="0"/>
    <n v="215"/>
    <b v="0"/>
    <s v="technology/wearables"/>
    <n v="21.628"/>
    <n v="-39186"/>
    <x v="2"/>
    <s v="wearables"/>
    <x v="672"/>
    <d v="2014-12-01T00:16:04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x v="0"/>
    <x v="673"/>
    <n v="1405714217"/>
    <b v="0"/>
    <n v="3"/>
    <b v="0"/>
    <s v="technology/wearables"/>
    <n v="0.20500000000000002"/>
    <n v="-99795"/>
    <x v="2"/>
    <s v="wearables"/>
    <x v="673"/>
    <d v="2014-07-18T15:10:17"/>
  </r>
  <r>
    <n v="674"/>
    <s v="Something To Wear For Hearing Sounds By Feeling Vibrations"/>
    <s v="Listen to sounds by feeling an array of vibrational patterns against your body."/>
    <n v="50000"/>
    <n v="15"/>
    <x v="2"/>
    <s v="US"/>
    <x v="0"/>
    <x v="674"/>
    <n v="1402627627"/>
    <b v="0"/>
    <n v="2"/>
    <b v="0"/>
    <s v="technology/wearables"/>
    <n v="0.03"/>
    <n v="-49985"/>
    <x v="2"/>
    <s v="wearables"/>
    <x v="674"/>
    <d v="2014-06-12T21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x v="0"/>
    <x v="675"/>
    <n v="1417558804"/>
    <b v="0"/>
    <n v="26"/>
    <b v="0"/>
    <s v="technology/wearables"/>
    <n v="14.85"/>
    <n v="-5109"/>
    <x v="2"/>
    <s v="wearables"/>
    <x v="675"/>
    <d v="2014-12-02T17:20:04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x v="5"/>
    <x v="676"/>
    <n v="1420741581"/>
    <b v="0"/>
    <n v="24"/>
    <b v="0"/>
    <s v="technology/wearables"/>
    <n v="1.4710000000000001"/>
    <n v="-98529"/>
    <x v="2"/>
    <s v="wearables"/>
    <x v="676"/>
    <d v="2015-01-08T13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x v="3"/>
    <x v="677"/>
    <n v="1463218895"/>
    <b v="0"/>
    <n v="96"/>
    <b v="0"/>
    <s v="technology/wearables"/>
    <n v="25.584"/>
    <n v="-37208"/>
    <x v="2"/>
    <s v="wearables"/>
    <x v="677"/>
    <d v="2016-05-14T04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x v="0"/>
    <x v="678"/>
    <n v="1461229338"/>
    <b v="0"/>
    <n v="17"/>
    <b v="0"/>
    <s v="technology/wearables"/>
    <n v="3.8206896551724134"/>
    <n v="-27892"/>
    <x v="2"/>
    <s v="wearables"/>
    <x v="678"/>
    <d v="2016-04-21T04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x v="0"/>
    <x v="679"/>
    <n v="1467736909"/>
    <b v="0"/>
    <n v="94"/>
    <b v="0"/>
    <s v="technology/wearables"/>
    <n v="15.485964912280703"/>
    <n v="-48173"/>
    <x v="2"/>
    <s v="wearables"/>
    <x v="679"/>
    <d v="2016-07-05T11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x v="0"/>
    <x v="680"/>
    <n v="1407931331"/>
    <b v="0"/>
    <n v="129"/>
    <b v="0"/>
    <s v="technology/wearables"/>
    <n v="25.912000000000003"/>
    <n v="-55566"/>
    <x v="2"/>
    <s v="wearables"/>
    <x v="680"/>
    <d v="2014-08-13T07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x v="0"/>
    <x v="681"/>
    <n v="1474917604"/>
    <b v="0"/>
    <n v="1"/>
    <b v="0"/>
    <s v="technology/wearables"/>
    <n v="0.04"/>
    <n v="-2499"/>
    <x v="2"/>
    <s v="wearables"/>
    <x v="681"/>
    <d v="2016-09-26T14:20:04"/>
  </r>
  <r>
    <n v="682"/>
    <s v="Deception Belt"/>
    <s v="The Deception Belt is an innovative belt with app capability, designed to assist any user gain control over their appetite."/>
    <n v="50000"/>
    <n v="53"/>
    <x v="2"/>
    <s v="US"/>
    <x v="0"/>
    <x v="682"/>
    <n v="1486923722"/>
    <b v="0"/>
    <n v="4"/>
    <b v="0"/>
    <s v="technology/wearables"/>
    <n v="0.106"/>
    <n v="-49947"/>
    <x v="2"/>
    <s v="wearables"/>
    <x v="682"/>
    <d v="2017-02-12T13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x v="0"/>
    <x v="683"/>
    <n v="1474493764"/>
    <b v="0"/>
    <n v="3"/>
    <b v="0"/>
    <s v="technology/wearables"/>
    <n v="0.85142857142857142"/>
    <n v="-34702"/>
    <x v="2"/>
    <s v="wearables"/>
    <x v="683"/>
    <d v="2016-09-21T16:36:04"/>
  </r>
  <r>
    <n v="684"/>
    <s v="Arcus Motion Analyzer | The Versatile Smart Ring"/>
    <s v="Arcus gives your fingers super powers."/>
    <n v="320000"/>
    <n v="23948"/>
    <x v="2"/>
    <s v="US"/>
    <x v="0"/>
    <x v="684"/>
    <n v="1403176891"/>
    <b v="0"/>
    <n v="135"/>
    <b v="0"/>
    <s v="technology/wearables"/>
    <n v="7.4837500000000006"/>
    <n v="-296052"/>
    <x v="2"/>
    <s v="wearables"/>
    <x v="684"/>
    <d v="2014-06-19T06:21:31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x v="0"/>
    <x v="685"/>
    <n v="1417207672"/>
    <b v="0"/>
    <n v="10"/>
    <b v="0"/>
    <s v="technology/wearables"/>
    <n v="27.650000000000002"/>
    <n v="-1447"/>
    <x v="2"/>
    <s v="wearables"/>
    <x v="685"/>
    <d v="2014-11-28T15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x v="3"/>
    <x v="686"/>
    <n v="1436026170"/>
    <b v="0"/>
    <n v="0"/>
    <b v="0"/>
    <s v="technology/wearables"/>
    <n v="0"/>
    <n v="-500000"/>
    <x v="2"/>
    <s v="wearables"/>
    <x v="686"/>
    <d v="2015-07-04T11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x v="10"/>
    <x v="687"/>
    <n v="1481133653"/>
    <b v="0"/>
    <n v="6"/>
    <b v="0"/>
    <s v="technology/wearables"/>
    <n v="3.55"/>
    <n v="-96450"/>
    <x v="2"/>
    <s v="wearables"/>
    <x v="687"/>
    <d v="2016-12-07T13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x v="0"/>
    <x v="688"/>
    <n v="1442284253"/>
    <b v="0"/>
    <n v="36"/>
    <b v="0"/>
    <s v="technology/wearables"/>
    <n v="72.989999999999995"/>
    <n v="-5402"/>
    <x v="2"/>
    <s v="wearables"/>
    <x v="688"/>
    <d v="2015-09-14T21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x v="0"/>
    <x v="689"/>
    <n v="1478016097"/>
    <b v="0"/>
    <n v="336"/>
    <b v="0"/>
    <s v="technology/wearables"/>
    <n v="57.648750000000007"/>
    <n v="-84702.5"/>
    <x v="2"/>
    <s v="wearables"/>
    <x v="689"/>
    <d v="2016-11-01T11:01:37"/>
  </r>
  <r>
    <n v="690"/>
    <s v="BLOXSHIELD"/>
    <s v="A radiation shield for your fitness tracker, smartwatch or other wearable smart device"/>
    <n v="20000"/>
    <n v="2468"/>
    <x v="2"/>
    <s v="US"/>
    <x v="0"/>
    <x v="690"/>
    <n v="1469718841"/>
    <b v="0"/>
    <n v="34"/>
    <b v="0"/>
    <s v="technology/wearables"/>
    <n v="12.34"/>
    <n v="-17532"/>
    <x v="2"/>
    <s v="wearables"/>
    <x v="690"/>
    <d v="2016-07-28T10:14:01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x v="0"/>
    <x v="691"/>
    <n v="1433292046"/>
    <b v="0"/>
    <n v="10"/>
    <b v="0"/>
    <s v="technology/wearables"/>
    <n v="0.52"/>
    <n v="-49740"/>
    <x v="2"/>
    <s v="wearables"/>
    <x v="691"/>
    <d v="2015-06-02T19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x v="1"/>
    <x v="692"/>
    <n v="1479805263"/>
    <b v="0"/>
    <n v="201"/>
    <b v="0"/>
    <s v="technology/wearables"/>
    <n v="6.5299999999999994"/>
    <n v="-18694"/>
    <x v="2"/>
    <s v="wearables"/>
    <x v="692"/>
    <d v="2016-11-22T04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x v="0"/>
    <x v="693"/>
    <n v="1427829827"/>
    <b v="0"/>
    <n v="296"/>
    <b v="0"/>
    <s v="technology/wearables"/>
    <n v="35.338000000000001"/>
    <n v="-64662"/>
    <x v="2"/>
    <s v="wearables"/>
    <x v="693"/>
    <d v="2015-03-31T14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x v="0"/>
    <x v="694"/>
    <n v="1483372559"/>
    <b v="0"/>
    <n v="7"/>
    <b v="0"/>
    <s v="technology/wearables"/>
    <n v="0.39333333333333331"/>
    <n v="-149410"/>
    <x v="2"/>
    <s v="wearables"/>
    <x v="694"/>
    <d v="2017-01-02T10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x v="0"/>
    <x v="695"/>
    <n v="1412166620"/>
    <b v="0"/>
    <n v="7"/>
    <b v="0"/>
    <s v="technology/wearables"/>
    <n v="1.06"/>
    <n v="-59364"/>
    <x v="2"/>
    <s v="wearables"/>
    <x v="695"/>
    <d v="2014-10-01T07:30:20"/>
  </r>
  <r>
    <n v="696"/>
    <s v="trustee"/>
    <s v="Show your fidelity by wearing the Trustee rings! Show where you are (at)!"/>
    <n v="175000"/>
    <n v="1"/>
    <x v="2"/>
    <s v="NL"/>
    <x v="3"/>
    <x v="696"/>
    <n v="1403734502"/>
    <b v="0"/>
    <n v="1"/>
    <b v="0"/>
    <s v="technology/wearables"/>
    <n v="5.7142857142857147E-4"/>
    <n v="-174999"/>
    <x v="2"/>
    <s v="wearables"/>
    <x v="696"/>
    <d v="2014-06-25T17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x v="3"/>
    <x v="697"/>
    <n v="1453206789"/>
    <b v="0"/>
    <n v="114"/>
    <b v="0"/>
    <s v="technology/wearables"/>
    <n v="46.379999999999995"/>
    <n v="-2681"/>
    <x v="2"/>
    <s v="wearables"/>
    <x v="697"/>
    <d v="2016-01-19T07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x v="0"/>
    <x v="698"/>
    <n v="1408141245"/>
    <b v="0"/>
    <n v="29"/>
    <b v="0"/>
    <s v="technology/wearables"/>
    <n v="15.39"/>
    <n v="-84610"/>
    <x v="2"/>
    <s v="wearables"/>
    <x v="698"/>
    <d v="2014-08-15T17:20:45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x v="0"/>
    <x v="699"/>
    <n v="1381923548"/>
    <b v="0"/>
    <n v="890"/>
    <b v="0"/>
    <s v="technology/wearables"/>
    <n v="82.422107692307705"/>
    <n v="-22851.259999999995"/>
    <x v="2"/>
    <s v="wearables"/>
    <x v="699"/>
    <d v="2013-10-16T06:39:0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x v="3"/>
    <x v="700"/>
    <n v="1481473881"/>
    <b v="0"/>
    <n v="31"/>
    <b v="0"/>
    <s v="technology/wearables"/>
    <n v="2.6866666666666665"/>
    <n v="-14597"/>
    <x v="2"/>
    <s v="wearables"/>
    <x v="700"/>
    <d v="2016-12-11T11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x v="1"/>
    <x v="701"/>
    <n v="1403538880"/>
    <b v="0"/>
    <n v="21"/>
    <b v="0"/>
    <s v="technology/wearables"/>
    <n v="26.6"/>
    <n v="-16882"/>
    <x v="2"/>
    <s v="wearables"/>
    <x v="701"/>
    <d v="2014-06-23T10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x v="0"/>
    <x v="702"/>
    <n v="1477416387"/>
    <b v="0"/>
    <n v="37"/>
    <b v="0"/>
    <s v="technology/wearables"/>
    <n v="30.813400000000001"/>
    <n v="-10377.99"/>
    <x v="2"/>
    <s v="wearables"/>
    <x v="702"/>
    <d v="2016-10-25T12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x v="0"/>
    <x v="703"/>
    <n v="1481150949"/>
    <b v="0"/>
    <n v="7"/>
    <b v="0"/>
    <s v="technology/wearables"/>
    <n v="5.58"/>
    <n v="-14163"/>
    <x v="2"/>
    <s v="wearables"/>
    <x v="703"/>
    <d v="2016-12-07T17:49:09"/>
  </r>
  <r>
    <n v="704"/>
    <s v="ZNITCH- The Evolution in Helmet Safety"/>
    <s v="Turn you helmet into the safest helmet and don't worry about a thing,you will always have the right fit!!"/>
    <n v="55000"/>
    <n v="481"/>
    <x v="2"/>
    <s v="CA"/>
    <x v="5"/>
    <x v="704"/>
    <n v="1482381468"/>
    <b v="0"/>
    <n v="4"/>
    <b v="0"/>
    <s v="technology/wearables"/>
    <n v="0.87454545454545463"/>
    <n v="-54519"/>
    <x v="2"/>
    <s v="wearables"/>
    <x v="704"/>
    <d v="2016-12-21T23:37:48"/>
  </r>
  <r>
    <n v="705"/>
    <s v="SomnoScope"/>
    <s v="The closest thing ever to the Holy Grail of wearables technology"/>
    <n v="100000"/>
    <n v="977"/>
    <x v="2"/>
    <s v="NL"/>
    <x v="3"/>
    <x v="705"/>
    <n v="1482407278"/>
    <b v="0"/>
    <n v="5"/>
    <b v="0"/>
    <s v="technology/wearables"/>
    <n v="0.97699999999999987"/>
    <n v="-99023"/>
    <x v="2"/>
    <s v="wearables"/>
    <x v="705"/>
    <d v="2016-12-22T06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x v="3"/>
    <x v="706"/>
    <n v="1478130783"/>
    <b v="0"/>
    <n v="0"/>
    <b v="0"/>
    <s v="technology/wearables"/>
    <n v="0"/>
    <n v="-100000"/>
    <x v="2"/>
    <s v="wearables"/>
    <x v="706"/>
    <d v="2016-11-02T18:53:03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x v="1"/>
    <x v="707"/>
    <n v="1479830127"/>
    <b v="0"/>
    <n v="456"/>
    <b v="0"/>
    <s v="technology/wearables"/>
    <n v="78.927352941176466"/>
    <n v="-14329.400000000001"/>
    <x v="2"/>
    <s v="wearables"/>
    <x v="707"/>
    <d v="2016-11-22T10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x v="1"/>
    <x v="708"/>
    <n v="1405432600"/>
    <b v="0"/>
    <n v="369"/>
    <b v="0"/>
    <s v="technology/wearables"/>
    <n v="22.092500000000001"/>
    <n v="-31163"/>
    <x v="2"/>
    <s v="wearables"/>
    <x v="708"/>
    <d v="2014-07-15T08:56:40"/>
  </r>
  <r>
    <n v="709"/>
    <s v="lumiglove"/>
    <s v="A &quot;handheld&quot; light, which eases the way you illuminate objects and/or paths."/>
    <n v="15000"/>
    <n v="61"/>
    <x v="2"/>
    <s v="US"/>
    <x v="0"/>
    <x v="709"/>
    <n v="1415149159"/>
    <b v="0"/>
    <n v="2"/>
    <b v="0"/>
    <s v="technology/wearables"/>
    <n v="0.40666666666666662"/>
    <n v="-14939"/>
    <x v="2"/>
    <s v="wearables"/>
    <x v="709"/>
    <d v="2014-11-04T19:59:19"/>
  </r>
  <r>
    <n v="710"/>
    <s v="Hate York Shirt 2.0"/>
    <s v="Shirts, so technologically advanced, they connect mentally to their audience upon sight."/>
    <n v="1200"/>
    <n v="0"/>
    <x v="2"/>
    <s v="CA"/>
    <x v="5"/>
    <x v="710"/>
    <n v="1405640302"/>
    <b v="0"/>
    <n v="0"/>
    <b v="0"/>
    <s v="technology/wearables"/>
    <n v="0"/>
    <n v="-1200"/>
    <x v="2"/>
    <s v="wearables"/>
    <x v="710"/>
    <d v="2014-07-17T18:38:22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x v="3"/>
    <x v="711"/>
    <n v="1478257268"/>
    <b v="0"/>
    <n v="338"/>
    <b v="0"/>
    <s v="technology/wearables"/>
    <n v="33.790999999999997"/>
    <n v="-66209"/>
    <x v="2"/>
    <s v="wearables"/>
    <x v="711"/>
    <d v="2016-11-04T06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x v="0"/>
    <x v="712"/>
    <n v="1452874832"/>
    <b v="0"/>
    <n v="4"/>
    <b v="0"/>
    <s v="technology/wearables"/>
    <n v="0.21649484536082475"/>
    <n v="-48395"/>
    <x v="2"/>
    <s v="wearables"/>
    <x v="712"/>
    <d v="2016-01-15T11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x v="3"/>
    <x v="713"/>
    <n v="1462538532"/>
    <b v="0"/>
    <n v="1"/>
    <b v="0"/>
    <s v="technology/wearables"/>
    <n v="0.79600000000000004"/>
    <n v="-24801"/>
    <x v="2"/>
    <s v="wearables"/>
    <x v="713"/>
    <d v="2016-05-06T07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x v="0"/>
    <x v="714"/>
    <n v="1483124082"/>
    <b v="0"/>
    <n v="28"/>
    <b v="0"/>
    <s v="technology/wearables"/>
    <n v="14.993333333333334"/>
    <n v="-12751"/>
    <x v="2"/>
    <s v="wearables"/>
    <x v="714"/>
    <d v="2016-12-30T13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x v="0"/>
    <x v="715"/>
    <n v="1443233440"/>
    <b v="0"/>
    <n v="12"/>
    <b v="0"/>
    <s v="technology/wearables"/>
    <n v="5.0509090909090908"/>
    <n v="-26111"/>
    <x v="2"/>
    <s v="wearables"/>
    <x v="715"/>
    <d v="2015-09-25T21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x v="0"/>
    <x v="716"/>
    <n v="1414511307"/>
    <b v="0"/>
    <n v="16"/>
    <b v="0"/>
    <s v="technology/wearables"/>
    <n v="10.214285714285715"/>
    <n v="-6285"/>
    <x v="2"/>
    <s v="wearables"/>
    <x v="716"/>
    <d v="2014-10-28T10:48:27"/>
  </r>
  <r>
    <n v="717"/>
    <s v="cool air belt"/>
    <s v="Cool air flowing under clothing keeps you cool."/>
    <n v="100000"/>
    <n v="305"/>
    <x v="2"/>
    <s v="US"/>
    <x v="0"/>
    <x v="717"/>
    <n v="1407357002"/>
    <b v="0"/>
    <n v="4"/>
    <b v="0"/>
    <s v="technology/wearables"/>
    <n v="0.30499999999999999"/>
    <n v="-99695"/>
    <x v="2"/>
    <s v="wearables"/>
    <x v="717"/>
    <d v="2014-08-06T15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x v="0"/>
    <x v="718"/>
    <n v="1484684247"/>
    <b v="0"/>
    <n v="4"/>
    <b v="0"/>
    <s v="technology/wearables"/>
    <n v="0.75"/>
    <n v="-11910"/>
    <x v="2"/>
    <s v="wearables"/>
    <x v="718"/>
    <d v="2017-01-17T15:17:27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x v="0"/>
    <x v="719"/>
    <n v="1454979476"/>
    <b v="0"/>
    <n v="10"/>
    <b v="0"/>
    <s v="technology/wearables"/>
    <n v="1.2933333333333332"/>
    <n v="-14806"/>
    <x v="2"/>
    <s v="wearables"/>
    <x v="719"/>
    <d v="2016-02-08T19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x v="0"/>
    <x v="720"/>
    <n v="1325432091"/>
    <b v="0"/>
    <n v="41"/>
    <b v="1"/>
    <s v="publishing/nonfiction"/>
    <n v="143.94736842105263"/>
    <n v="835"/>
    <x v="3"/>
    <s v="nonfiction"/>
    <x v="720"/>
    <d v="2012-01-01T10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x v="0"/>
    <x v="721"/>
    <n v="1403012607"/>
    <b v="0"/>
    <n v="119"/>
    <b v="1"/>
    <s v="publishing/nonfiction"/>
    <n v="122.10975609756099"/>
    <n v="1813"/>
    <x v="3"/>
    <s v="nonfiction"/>
    <x v="721"/>
    <d v="2014-06-17T08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x v="0"/>
    <x v="722"/>
    <n v="1331320778"/>
    <b v="0"/>
    <n v="153"/>
    <b v="1"/>
    <s v="publishing/nonfiction"/>
    <n v="132.024"/>
    <n v="8006"/>
    <x v="3"/>
    <s v="nonfiction"/>
    <x v="722"/>
    <d v="2012-03-09T14:19:38"/>
  </r>
  <r>
    <n v="723"/>
    <s v="The 2015 Pro Football Beast Book"/>
    <s v="The Definitive (and Slightly Ridiculous) Guide to Enjoying the 2015 Pro Football Season"/>
    <n v="5000"/>
    <n v="5469"/>
    <x v="0"/>
    <s v="US"/>
    <x v="0"/>
    <x v="723"/>
    <n v="1435606549"/>
    <b v="0"/>
    <n v="100"/>
    <b v="1"/>
    <s v="publishing/nonfiction"/>
    <n v="109.38000000000001"/>
    <n v="469"/>
    <x v="3"/>
    <s v="nonfiction"/>
    <x v="723"/>
    <d v="2015-06-29T14:35:4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x v="0"/>
    <x v="724"/>
    <n v="1306855163"/>
    <b v="0"/>
    <n v="143"/>
    <b v="1"/>
    <s v="publishing/nonfiction"/>
    <n v="105.47157142857144"/>
    <n v="383.01000000000022"/>
    <x v="3"/>
    <s v="nonfiction"/>
    <x v="724"/>
    <d v="2011-05-31T10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x v="0"/>
    <x v="725"/>
    <n v="1447426912"/>
    <b v="0"/>
    <n v="140"/>
    <b v="1"/>
    <s v="publishing/nonfiction"/>
    <n v="100.35000000000001"/>
    <n v="70"/>
    <x v="3"/>
    <s v="nonfiction"/>
    <x v="725"/>
    <d v="2015-11-13T10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x v="0"/>
    <x v="726"/>
    <n v="1363136487"/>
    <b v="0"/>
    <n v="35"/>
    <b v="1"/>
    <s v="publishing/nonfiction"/>
    <n v="101.4"/>
    <n v="35"/>
    <x v="3"/>
    <s v="nonfiction"/>
    <x v="726"/>
    <d v="2013-03-12T20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x v="0"/>
    <x v="727"/>
    <n v="1354580949"/>
    <b v="0"/>
    <n v="149"/>
    <b v="1"/>
    <s v="publishing/nonfiction"/>
    <n v="155.51428571428571"/>
    <n v="1943"/>
    <x v="3"/>
    <s v="nonfiction"/>
    <x v="727"/>
    <d v="2012-12-03T19:29:09"/>
  </r>
  <r>
    <n v="728"/>
    <s v="The Age of the Platform: My Fourth Book"/>
    <s v="A big idea non-fiction book by an impatient three-time author and insomniac willing to bet on himself."/>
    <n v="7500"/>
    <n v="7917.45"/>
    <x v="0"/>
    <s v="US"/>
    <x v="0"/>
    <x v="728"/>
    <n v="1310069157"/>
    <b v="0"/>
    <n v="130"/>
    <b v="1"/>
    <s v="publishing/nonfiction"/>
    <n v="105.566"/>
    <n v="417.44999999999982"/>
    <x v="3"/>
    <s v="nonfiction"/>
    <x v="728"/>
    <d v="2011-07-07T15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x v="0"/>
    <x v="729"/>
    <n v="1342844861"/>
    <b v="0"/>
    <n v="120"/>
    <b v="1"/>
    <s v="publishing/nonfiction"/>
    <n v="130.65"/>
    <n v="1226"/>
    <x v="3"/>
    <s v="nonfiction"/>
    <x v="729"/>
    <d v="2012-07-20T23:27:41"/>
  </r>
  <r>
    <n v="730"/>
    <s v="Encyclopedia of Surfing"/>
    <s v="A Massive but Cheerful Online Digital Archive of Surfing"/>
    <n v="20000"/>
    <n v="26438"/>
    <x v="0"/>
    <s v="US"/>
    <x v="0"/>
    <x v="730"/>
    <n v="1320688391"/>
    <b v="0"/>
    <n v="265"/>
    <b v="1"/>
    <s v="publishing/nonfiction"/>
    <n v="132.19"/>
    <n v="6438"/>
    <x v="3"/>
    <s v="nonfiction"/>
    <x v="730"/>
    <d v="2011-11-07T12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x v="0"/>
    <x v="731"/>
    <n v="1322852747"/>
    <b v="0"/>
    <n v="71"/>
    <b v="1"/>
    <s v="publishing/nonfiction"/>
    <n v="126"/>
    <n v="1300"/>
    <x v="3"/>
    <s v="nonfiction"/>
    <x v="731"/>
    <d v="2011-12-02T14:05:47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x v="1"/>
    <x v="732"/>
    <n v="1375265461"/>
    <b v="0"/>
    <n v="13"/>
    <b v="1"/>
    <s v="publishing/nonfiction"/>
    <n v="160"/>
    <n v="24"/>
    <x v="3"/>
    <s v="nonfiction"/>
    <x v="732"/>
    <d v="2013-07-31T05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x v="1"/>
    <x v="733"/>
    <n v="1384941892"/>
    <b v="0"/>
    <n v="169"/>
    <b v="1"/>
    <s v="publishing/nonfiction"/>
    <n v="120.48"/>
    <n v="512"/>
    <x v="3"/>
    <s v="nonfiction"/>
    <x v="733"/>
    <d v="2013-11-20T05:04:52"/>
  </r>
  <r>
    <n v="734"/>
    <s v="Sideswiped"/>
    <s v="Sideswiped is my story of growing in and trusting God through the mess and mysteries of life."/>
    <n v="8500"/>
    <n v="10670"/>
    <x v="0"/>
    <s v="CA"/>
    <x v="5"/>
    <x v="734"/>
    <n v="1428465420"/>
    <b v="0"/>
    <n v="57"/>
    <b v="1"/>
    <s v="publishing/nonfiction"/>
    <n v="125.52941176470588"/>
    <n v="2170"/>
    <x v="3"/>
    <s v="nonfiction"/>
    <x v="734"/>
    <d v="2015-04-07T22:57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x v="0"/>
    <x v="735"/>
    <n v="1414975346"/>
    <b v="0"/>
    <n v="229"/>
    <b v="1"/>
    <s v="publishing/nonfiction"/>
    <n v="114.40638297872341"/>
    <n v="6771"/>
    <x v="3"/>
    <s v="nonfiction"/>
    <x v="735"/>
    <d v="2014-11-02T19:42:26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x v="0"/>
    <x v="736"/>
    <n v="1383327440"/>
    <b v="0"/>
    <n v="108"/>
    <b v="1"/>
    <s v="publishing/nonfiction"/>
    <n v="315.13888888888891"/>
    <n v="7745"/>
    <x v="3"/>
    <s v="nonfiction"/>
    <x v="736"/>
    <d v="2013-11-01T12:37:2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x v="0"/>
    <x v="737"/>
    <n v="1390890987"/>
    <b v="0"/>
    <n v="108"/>
    <b v="1"/>
    <s v="publishing/nonfiction"/>
    <n v="122.39999999999999"/>
    <n v="1120"/>
    <x v="3"/>
    <s v="nonfiction"/>
    <x v="737"/>
    <d v="2014-01-28T01:36:27"/>
  </r>
  <r>
    <n v="738"/>
    <s v="Under the Sour Sun: Hunger through the Eyes of a Child"/>
    <s v="The true story of a child's struggle with hunger, poverty, and war in El Salvador."/>
    <n v="1500"/>
    <n v="1601"/>
    <x v="0"/>
    <s v="US"/>
    <x v="0"/>
    <x v="738"/>
    <n v="1414765794"/>
    <b v="0"/>
    <n v="41"/>
    <b v="1"/>
    <s v="publishing/nonfiction"/>
    <n v="106.73333333333332"/>
    <n v="101"/>
    <x v="3"/>
    <s v="nonfiction"/>
    <x v="738"/>
    <d v="2014-10-31T09:29:54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x v="0"/>
    <x v="739"/>
    <n v="1404907429"/>
    <b v="0"/>
    <n v="139"/>
    <b v="1"/>
    <s v="publishing/nonfiction"/>
    <n v="158.33333333333331"/>
    <n v="3500"/>
    <x v="3"/>
    <s v="nonfiction"/>
    <x v="739"/>
    <d v="2014-07-09T07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x v="0"/>
    <x v="740"/>
    <n v="1433647882"/>
    <b v="0"/>
    <n v="19"/>
    <b v="1"/>
    <s v="publishing/nonfiction"/>
    <n v="107.4"/>
    <n v="222"/>
    <x v="3"/>
    <s v="nonfiction"/>
    <x v="740"/>
    <d v="2015-06-06T22:31:22"/>
  </r>
  <r>
    <n v="741"/>
    <s v="reVILNA: the vilna ghetto project"/>
    <s v="A revolutionary digital mapping project of the Vilna Ghetto"/>
    <n v="13000"/>
    <n v="13293.8"/>
    <x v="0"/>
    <s v="US"/>
    <x v="0"/>
    <x v="741"/>
    <n v="1367940806"/>
    <b v="0"/>
    <n v="94"/>
    <b v="1"/>
    <s v="publishing/nonfiction"/>
    <n v="102.25999999999999"/>
    <n v="293.79999999999927"/>
    <x v="3"/>
    <s v="nonfiction"/>
    <x v="741"/>
    <d v="2013-05-07T10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x v="0"/>
    <x v="742"/>
    <n v="1392847312"/>
    <b v="0"/>
    <n v="23"/>
    <b v="1"/>
    <s v="publishing/nonfiction"/>
    <n v="110.71428571428572"/>
    <n v="150"/>
    <x v="3"/>
    <s v="nonfiction"/>
    <x v="742"/>
    <d v="2014-02-19T17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x v="0"/>
    <x v="743"/>
    <n v="1332435685"/>
    <b v="0"/>
    <n v="15"/>
    <b v="1"/>
    <s v="publishing/nonfiction"/>
    <n v="148"/>
    <n v="264"/>
    <x v="3"/>
    <s v="nonfiction"/>
    <x v="743"/>
    <d v="2012-03-22T12:01:25"/>
  </r>
  <r>
    <n v="744"/>
    <s v="A Revolutionary Leadership Resource Book"/>
    <s v="Join others to help create a world that is possible -- in your workplace, community and society!"/>
    <n v="5000"/>
    <n v="5116"/>
    <x v="0"/>
    <s v="US"/>
    <x v="0"/>
    <x v="744"/>
    <n v="1352847503"/>
    <b v="0"/>
    <n v="62"/>
    <b v="1"/>
    <s v="publishing/nonfiction"/>
    <n v="102.32000000000001"/>
    <n v="116"/>
    <x v="3"/>
    <s v="nonfiction"/>
    <x v="744"/>
    <d v="2012-11-13T17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x v="0"/>
    <x v="745"/>
    <n v="1364996645"/>
    <b v="0"/>
    <n v="74"/>
    <b v="1"/>
    <s v="publishing/nonfiction"/>
    <n v="179.09909909909908"/>
    <n v="1756"/>
    <x v="3"/>
    <s v="nonfiction"/>
    <x v="745"/>
    <d v="2013-04-03T08:44:05"/>
  </r>
  <r>
    <n v="746"/>
    <s v="Attention: People With Body Parts"/>
    <s v="This is a book of letters. Letters to our body parts."/>
    <n v="2987"/>
    <n v="3318"/>
    <x v="0"/>
    <s v="US"/>
    <x v="0"/>
    <x v="746"/>
    <n v="1346806909"/>
    <b v="0"/>
    <n v="97"/>
    <b v="1"/>
    <s v="publishing/nonfiction"/>
    <n v="111.08135252761969"/>
    <n v="331"/>
    <x v="3"/>
    <s v="nonfiction"/>
    <x v="746"/>
    <d v="2012-09-04T20:01:49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x v="3"/>
    <x v="747"/>
    <n v="1418649019"/>
    <b v="0"/>
    <n v="55"/>
    <b v="1"/>
    <s v="publishing/nonfiction"/>
    <n v="100.04285714285714"/>
    <n v="3"/>
    <x v="3"/>
    <s v="nonfiction"/>
    <x v="747"/>
    <d v="2014-12-15T08:10:1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x v="0"/>
    <x v="748"/>
    <n v="1405109966"/>
    <b v="0"/>
    <n v="44"/>
    <b v="1"/>
    <s v="publishing/nonfiction"/>
    <n v="100.25"/>
    <n v="5"/>
    <x v="3"/>
    <s v="nonfiction"/>
    <x v="748"/>
    <d v="2014-07-11T15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x v="0"/>
    <x v="749"/>
    <n v="1483050930"/>
    <b v="0"/>
    <n v="110"/>
    <b v="1"/>
    <s v="publishing/nonfiction"/>
    <n v="105.56"/>
    <n v="556"/>
    <x v="3"/>
    <s v="nonfiction"/>
    <x v="749"/>
    <d v="2016-12-29T17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x v="0"/>
    <x v="750"/>
    <n v="1359147872"/>
    <b v="0"/>
    <n v="59"/>
    <b v="1"/>
    <s v="publishing/nonfiction"/>
    <n v="102.58775877587757"/>
    <n v="115"/>
    <x v="3"/>
    <s v="nonfiction"/>
    <x v="750"/>
    <d v="2013-01-25T16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x v="0"/>
    <x v="751"/>
    <n v="1308496075"/>
    <b v="0"/>
    <n v="62"/>
    <b v="1"/>
    <s v="publishing/nonfiction"/>
    <n v="118.5"/>
    <n v="555"/>
    <x v="3"/>
    <s v="nonfiction"/>
    <x v="751"/>
    <d v="2011-06-19T10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x v="2"/>
    <x v="752"/>
    <n v="1474884417"/>
    <b v="0"/>
    <n v="105"/>
    <b v="1"/>
    <s v="publishing/nonfiction"/>
    <n v="111.7"/>
    <n v="585"/>
    <x v="3"/>
    <s v="nonfiction"/>
    <x v="752"/>
    <d v="2016-09-26T05:06:57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x v="0"/>
    <x v="753"/>
    <n v="1421330991"/>
    <b v="0"/>
    <n v="26"/>
    <b v="1"/>
    <s v="publishing/nonfiction"/>
    <n v="128"/>
    <n v="2800"/>
    <x v="3"/>
    <s v="nonfiction"/>
    <x v="753"/>
    <d v="2015-01-15T09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x v="0"/>
    <x v="754"/>
    <n v="1354816721"/>
    <b v="0"/>
    <n v="49"/>
    <b v="1"/>
    <s v="publishing/nonfiction"/>
    <n v="103.75000000000001"/>
    <n v="75"/>
    <x v="3"/>
    <s v="nonfiction"/>
    <x v="754"/>
    <d v="2012-12-06T12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x v="0"/>
    <x v="755"/>
    <n v="1366381877"/>
    <b v="0"/>
    <n v="68"/>
    <b v="1"/>
    <s v="publishing/nonfiction"/>
    <n v="101.9076"/>
    <n v="47.690000000000055"/>
    <x v="3"/>
    <s v="nonfiction"/>
    <x v="755"/>
    <d v="2013-04-19T09:31:17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x v="0"/>
    <x v="756"/>
    <n v="1297880659"/>
    <b v="0"/>
    <n v="22"/>
    <b v="1"/>
    <s v="publishing/nonfiction"/>
    <n v="117.71428571428571"/>
    <n v="124"/>
    <x v="3"/>
    <s v="nonfiction"/>
    <x v="756"/>
    <d v="2011-02-16T13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x v="0"/>
    <x v="757"/>
    <n v="1353547114"/>
    <b v="0"/>
    <n v="18"/>
    <b v="1"/>
    <s v="publishing/nonfiction"/>
    <n v="238"/>
    <n v="345"/>
    <x v="3"/>
    <s v="nonfiction"/>
    <x v="757"/>
    <d v="2012-11-21T20:18:34"/>
  </r>
  <r>
    <n v="758"/>
    <s v="Publish Waiting On Humanity"/>
    <s v="I am publishing my book, Waiting on Humanity and need some finishing funds to do so."/>
    <n v="2500"/>
    <n v="2550"/>
    <x v="0"/>
    <s v="US"/>
    <x v="0"/>
    <x v="758"/>
    <n v="1283976268"/>
    <b v="0"/>
    <n v="19"/>
    <b v="1"/>
    <s v="publishing/nonfiction"/>
    <n v="102"/>
    <n v="50"/>
    <x v="3"/>
    <s v="nonfiction"/>
    <x v="758"/>
    <d v="2010-09-08T15:04:28"/>
  </r>
  <r>
    <n v="759"/>
    <s v="Wild Ruins"/>
    <s v="Help me search for the lost ruins of the UK. A unique guide to  lesser known and somewhat known ruins of Britain."/>
    <n v="5000"/>
    <n v="5096"/>
    <x v="0"/>
    <s v="GB"/>
    <x v="1"/>
    <x v="759"/>
    <n v="1401436539"/>
    <b v="0"/>
    <n v="99"/>
    <b v="1"/>
    <s v="publishing/nonfiction"/>
    <n v="101.92000000000002"/>
    <n v="96"/>
    <x v="3"/>
    <s v="nonfiction"/>
    <x v="759"/>
    <d v="2014-05-30T02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x v="0"/>
    <x v="760"/>
    <n v="1477592413"/>
    <b v="0"/>
    <n v="0"/>
    <b v="0"/>
    <s v="publishing/fiction"/>
    <n v="0"/>
    <n v="-2200"/>
    <x v="3"/>
    <s v="fiction"/>
    <x v="760"/>
    <d v="2016-10-27T13:20:13"/>
  </r>
  <r>
    <n v="761"/>
    <s v="DONE WITH DEATH"/>
    <s v="The day Chuck died was the day everything changed. Now he has to save the afterlife from extinction or die again trying."/>
    <n v="5000"/>
    <n v="235"/>
    <x v="2"/>
    <s v="US"/>
    <x v="0"/>
    <x v="761"/>
    <n v="1388772126"/>
    <b v="0"/>
    <n v="6"/>
    <b v="0"/>
    <s v="publishing/fiction"/>
    <n v="4.7"/>
    <n v="-4765"/>
    <x v="3"/>
    <s v="fiction"/>
    <x v="761"/>
    <d v="2014-01-03T13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x v="10"/>
    <x v="762"/>
    <n v="1479328570"/>
    <b v="0"/>
    <n v="0"/>
    <b v="0"/>
    <s v="publishing/fiction"/>
    <n v="0"/>
    <n v="-3500"/>
    <x v="3"/>
    <s v="fiction"/>
    <x v="762"/>
    <d v="2016-11-16T15:36: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x v="1"/>
    <x v="763"/>
    <n v="1373971408"/>
    <b v="0"/>
    <n v="1"/>
    <b v="0"/>
    <s v="publishing/fiction"/>
    <n v="0.11655011655011654"/>
    <n v="-4285"/>
    <x v="3"/>
    <s v="fiction"/>
    <x v="763"/>
    <d v="2013-07-16T05:43:28"/>
  </r>
  <r>
    <n v="764"/>
    <s v="[JOE]KES"/>
    <s v="[JOE]KES is a book full of over 200 original, sometimes funny, pun-ish Joekes. If you hate the book, use it as a coster!"/>
    <n v="5000"/>
    <n v="0"/>
    <x v="2"/>
    <s v="US"/>
    <x v="0"/>
    <x v="764"/>
    <n v="1439266161"/>
    <b v="0"/>
    <n v="0"/>
    <b v="0"/>
    <s v="publishing/fiction"/>
    <n v="0"/>
    <n v="-5000"/>
    <x v="3"/>
    <s v="fiction"/>
    <x v="764"/>
    <d v="2015-08-10T23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x v="0"/>
    <x v="765"/>
    <n v="1411131684"/>
    <b v="0"/>
    <n v="44"/>
    <b v="0"/>
    <s v="publishing/fiction"/>
    <n v="36.014285714285712"/>
    <n v="-4479"/>
    <x v="3"/>
    <s v="fiction"/>
    <x v="765"/>
    <d v="2014-09-19T08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x v="5"/>
    <x v="766"/>
    <n v="1421520483"/>
    <b v="0"/>
    <n v="0"/>
    <b v="0"/>
    <s v="publishing/fiction"/>
    <n v="0"/>
    <n v="-4000"/>
    <x v="3"/>
    <s v="fiction"/>
    <x v="766"/>
    <d v="2015-01-17T13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x v="0"/>
    <x v="767"/>
    <n v="1429586810"/>
    <b v="0"/>
    <n v="3"/>
    <b v="0"/>
    <s v="publishing/fiction"/>
    <n v="3.54"/>
    <n v="-4823"/>
    <x v="3"/>
    <s v="fiction"/>
    <x v="767"/>
    <d v="2015-04-20T22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x v="0"/>
    <x v="768"/>
    <n v="1384577890"/>
    <b v="0"/>
    <n v="0"/>
    <b v="0"/>
    <s v="publishing/fiction"/>
    <n v="0"/>
    <n v="-2500"/>
    <x v="3"/>
    <s v="fiction"/>
    <x v="768"/>
    <d v="2013-11-15T23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x v="0"/>
    <x v="769"/>
    <n v="1385510094"/>
    <b v="0"/>
    <n v="52"/>
    <b v="0"/>
    <s v="publishing/fiction"/>
    <n v="41.4"/>
    <n v="-2344"/>
    <x v="3"/>
    <s v="fiction"/>
    <x v="769"/>
    <d v="2013-11-26T18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x v="0"/>
    <x v="770"/>
    <n v="1358294369"/>
    <b v="0"/>
    <n v="0"/>
    <b v="0"/>
    <s v="publishing/fiction"/>
    <n v="0"/>
    <n v="-17500"/>
    <x v="3"/>
    <s v="fiction"/>
    <x v="770"/>
    <d v="2013-01-15T18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x v="0"/>
    <x v="771"/>
    <n v="1449863202"/>
    <b v="0"/>
    <n v="1"/>
    <b v="0"/>
    <s v="publishing/fiction"/>
    <n v="2.6315789473684209E-2"/>
    <n v="-37990"/>
    <x v="3"/>
    <s v="fiction"/>
    <x v="771"/>
    <d v="2015-12-11T14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x v="0"/>
    <x v="772"/>
    <n v="1252718519"/>
    <b v="0"/>
    <n v="1"/>
    <b v="0"/>
    <s v="publishing/fiction"/>
    <n v="3.3333333333333335"/>
    <n v="-1450"/>
    <x v="3"/>
    <s v="fiction"/>
    <x v="772"/>
    <d v="2009-09-11T20:21:59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x v="1"/>
    <x v="773"/>
    <n v="1428341985"/>
    <b v="0"/>
    <n v="2"/>
    <b v="0"/>
    <s v="publishing/fiction"/>
    <n v="0.85129023676509719"/>
    <n v="-3727"/>
    <x v="3"/>
    <s v="fiction"/>
    <x v="773"/>
    <d v="2015-04-06T12:39:45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x v="0"/>
    <x v="774"/>
    <n v="1390589018"/>
    <b v="0"/>
    <n v="9"/>
    <b v="0"/>
    <s v="publishing/fiction"/>
    <n v="70.199999999999989"/>
    <n v="-149"/>
    <x v="3"/>
    <s v="fiction"/>
    <x v="774"/>
    <d v="2014-01-24T13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x v="0"/>
    <x v="775"/>
    <n v="1321406795"/>
    <b v="0"/>
    <n v="5"/>
    <b v="0"/>
    <s v="publishing/fiction"/>
    <n v="1.7000000000000002"/>
    <n v="-9830"/>
    <x v="3"/>
    <s v="fiction"/>
    <x v="775"/>
    <d v="2011-11-15T20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x v="0"/>
    <x v="776"/>
    <n v="1441297645"/>
    <b v="0"/>
    <n v="57"/>
    <b v="0"/>
    <s v="publishing/fiction"/>
    <n v="51.4"/>
    <n v="-3402"/>
    <x v="3"/>
    <s v="fiction"/>
    <x v="776"/>
    <d v="2015-09-03T11:27:25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x v="0"/>
    <x v="777"/>
    <n v="1372721577"/>
    <b v="0"/>
    <n v="3"/>
    <b v="0"/>
    <s v="publishing/fiction"/>
    <n v="0.70000000000000007"/>
    <n v="-2979"/>
    <x v="3"/>
    <s v="fiction"/>
    <x v="777"/>
    <d v="2013-07-01T18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x v="0"/>
    <x v="778"/>
    <n v="1396284680"/>
    <b v="0"/>
    <n v="1"/>
    <b v="0"/>
    <s v="publishing/fiction"/>
    <n v="0.4"/>
    <n v="-498"/>
    <x v="3"/>
    <s v="fiction"/>
    <x v="778"/>
    <d v="2014-03-31T11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x v="0"/>
    <x v="779"/>
    <n v="1284567905"/>
    <b v="0"/>
    <n v="6"/>
    <b v="0"/>
    <s v="publishing/fiction"/>
    <n v="2.666666666666667"/>
    <n v="-14600"/>
    <x v="3"/>
    <s v="fiction"/>
    <x v="779"/>
    <d v="2010-09-15T11:25:05"/>
  </r>
  <r>
    <n v="780"/>
    <s v="Wess Meets West - Press Our New Album on CD!"/>
    <s v="We are finishing up recording our new record and we would like help with its physical CD release."/>
    <n v="1000"/>
    <n v="1040"/>
    <x v="0"/>
    <s v="US"/>
    <x v="0"/>
    <x v="780"/>
    <n v="1301847025"/>
    <b v="0"/>
    <n v="27"/>
    <b v="1"/>
    <s v="music/rock"/>
    <n v="104"/>
    <n v="40"/>
    <x v="4"/>
    <s v="rock"/>
    <x v="780"/>
    <d v="2011-04-03T11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x v="0"/>
    <x v="781"/>
    <n v="1368057674"/>
    <b v="0"/>
    <n v="25"/>
    <b v="1"/>
    <s v="music/rock"/>
    <n v="133.15375"/>
    <n v="265.23"/>
    <x v="4"/>
    <s v="rock"/>
    <x v="781"/>
    <d v="2013-05-08T19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x v="0"/>
    <x v="782"/>
    <n v="1343326302"/>
    <b v="0"/>
    <n v="14"/>
    <b v="1"/>
    <s v="music/rock"/>
    <n v="100"/>
    <n v="0"/>
    <x v="4"/>
    <s v="rock"/>
    <x v="782"/>
    <d v="2012-07-26T13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x v="0"/>
    <x v="783"/>
    <n v="1332182049"/>
    <b v="0"/>
    <n v="35"/>
    <b v="1"/>
    <s v="music/rock"/>
    <n v="148.13333333333333"/>
    <n v="722"/>
    <x v="4"/>
    <s v="rock"/>
    <x v="783"/>
    <d v="2012-03-19T13:34:09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x v="0"/>
    <x v="784"/>
    <n v="1391571319"/>
    <b v="0"/>
    <n v="10"/>
    <b v="1"/>
    <s v="music/rock"/>
    <n v="102.49999999999999"/>
    <n v="25"/>
    <x v="4"/>
    <s v="rock"/>
    <x v="784"/>
    <d v="2014-02-04T2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x v="0"/>
    <x v="785"/>
    <n v="1359468915"/>
    <b v="0"/>
    <n v="29"/>
    <b v="1"/>
    <s v="music/rock"/>
    <n v="180.62799999999999"/>
    <n v="403.14"/>
    <x v="4"/>
    <s v="rock"/>
    <x v="785"/>
    <d v="2013-01-29T09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x v="0"/>
    <x v="786"/>
    <n v="1331774434"/>
    <b v="0"/>
    <n v="44"/>
    <b v="1"/>
    <s v="music/rock"/>
    <n v="142.79999999999998"/>
    <n v="2140"/>
    <x v="4"/>
    <s v="rock"/>
    <x v="786"/>
    <d v="2012-03-14T20:20:34"/>
  </r>
  <r>
    <n v="787"/>
    <s v="Mahayla CD Pressing"/>
    <s v="We've made our goal with your help. Thanks so much! This is a great time to pre-purchase the album and get some extra perks."/>
    <n v="1200"/>
    <n v="1370"/>
    <x v="0"/>
    <s v="US"/>
    <x v="0"/>
    <x v="787"/>
    <n v="1380726226"/>
    <b v="0"/>
    <n v="17"/>
    <b v="1"/>
    <s v="music/rock"/>
    <n v="114.16666666666666"/>
    <n v="170"/>
    <x v="4"/>
    <s v="rock"/>
    <x v="787"/>
    <d v="2013-10-02T10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x v="0"/>
    <x v="788"/>
    <n v="1338336588"/>
    <b v="0"/>
    <n v="34"/>
    <b v="1"/>
    <s v="music/rock"/>
    <n v="203.505"/>
    <n v="1035.05"/>
    <x v="4"/>
    <s v="rock"/>
    <x v="788"/>
    <d v="2012-05-29T19:09:48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x v="0"/>
    <x v="789"/>
    <n v="1357187280"/>
    <b v="0"/>
    <n v="14"/>
    <b v="1"/>
    <s v="music/rock"/>
    <n v="109.41176470588236"/>
    <n v="160"/>
    <x v="4"/>
    <s v="rock"/>
    <x v="789"/>
    <d v="2013-01-02T23:28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x v="0"/>
    <x v="790"/>
    <n v="1357088939"/>
    <b v="0"/>
    <n v="156"/>
    <b v="1"/>
    <s v="music/rock"/>
    <n v="144.37459999999999"/>
    <n v="4437.4599999999991"/>
    <x v="4"/>
    <s v="rock"/>
    <x v="790"/>
    <d v="2013-01-01T20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x v="0"/>
    <x v="791"/>
    <n v="1381430646"/>
    <b v="0"/>
    <n v="128"/>
    <b v="1"/>
    <s v="music/rock"/>
    <n v="103.86666666666666"/>
    <n v="290"/>
    <x v="4"/>
    <s v="rock"/>
    <x v="791"/>
    <d v="2013-10-10T13:44:06"/>
  </r>
  <r>
    <n v="792"/>
    <s v="&quot;Believable Lies&quot; - The Album"/>
    <s v="Rock n' Roll about the intersection of lies and belief: the Believable Lie."/>
    <n v="2500"/>
    <n v="2511.11"/>
    <x v="0"/>
    <s v="US"/>
    <x v="0"/>
    <x v="792"/>
    <n v="1381265883"/>
    <b v="0"/>
    <n v="60"/>
    <b v="1"/>
    <s v="music/rock"/>
    <n v="100.44440000000002"/>
    <n v="11.110000000000127"/>
    <x v="4"/>
    <s v="rock"/>
    <x v="792"/>
    <d v="2013-10-08T15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x v="0"/>
    <x v="793"/>
    <n v="1371491244"/>
    <b v="0"/>
    <n v="32"/>
    <b v="1"/>
    <s v="music/rock"/>
    <n v="102.77927272727271"/>
    <n v="76.429999999999836"/>
    <x v="4"/>
    <s v="rock"/>
    <x v="793"/>
    <d v="2013-06-17T12:47:24"/>
  </r>
  <r>
    <n v="794"/>
    <s v="Begins Again"/>
    <s v="The Brian Davis Band is a group of friends that want to share their lives and experiences through music that connects with people."/>
    <n v="8000"/>
    <n v="8425"/>
    <x v="0"/>
    <s v="US"/>
    <x v="0"/>
    <x v="794"/>
    <n v="1310438737"/>
    <b v="0"/>
    <n v="53"/>
    <b v="1"/>
    <s v="music/rock"/>
    <n v="105.31250000000001"/>
    <n v="425"/>
    <x v="4"/>
    <s v="rock"/>
    <x v="794"/>
    <d v="2011-07-11T21:45:37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x v="0"/>
    <x v="795"/>
    <n v="1330094566"/>
    <b v="0"/>
    <n v="184"/>
    <b v="1"/>
    <s v="music/rock"/>
    <n v="111.78571428571429"/>
    <n v="1650"/>
    <x v="4"/>
    <s v="rock"/>
    <x v="795"/>
    <d v="2012-02-24T09:42:46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x v="0"/>
    <x v="796"/>
    <n v="1376687485"/>
    <b v="0"/>
    <n v="90"/>
    <b v="1"/>
    <s v="music/rock"/>
    <n v="101.35000000000001"/>
    <n v="135"/>
    <x v="4"/>
    <s v="rock"/>
    <x v="796"/>
    <d v="2013-08-16T16:11:25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x v="0"/>
    <x v="797"/>
    <n v="1332978688"/>
    <b v="0"/>
    <n v="71"/>
    <b v="1"/>
    <s v="music/rock"/>
    <n v="107.53333333333333"/>
    <n v="226"/>
    <x v="4"/>
    <s v="rock"/>
    <x v="797"/>
    <d v="2012-03-28T18:51:28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x v="0"/>
    <x v="798"/>
    <n v="1409494187"/>
    <b v="0"/>
    <n v="87"/>
    <b v="1"/>
    <s v="music/rock"/>
    <n v="114.88571428571429"/>
    <n v="521"/>
    <x v="4"/>
    <s v="rock"/>
    <x v="798"/>
    <d v="2014-08-31T09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x v="0"/>
    <x v="799"/>
    <n v="1332950446"/>
    <b v="0"/>
    <n v="28"/>
    <b v="1"/>
    <s v="music/rock"/>
    <n v="100.02"/>
    <n v="1"/>
    <x v="4"/>
    <s v="rock"/>
    <x v="799"/>
    <d v="2012-03-28T11:00:46"/>
  </r>
  <r>
    <n v="800"/>
    <s v="LF4 WildFire"/>
    <s v="Scotland's premier classic rock and metal festival, 3 days, 3-4 stages, family friendly,  for people of all ages"/>
    <n v="1500"/>
    <n v="2282"/>
    <x v="0"/>
    <s v="GB"/>
    <x v="1"/>
    <x v="800"/>
    <n v="1407839054"/>
    <b v="0"/>
    <n v="56"/>
    <b v="1"/>
    <s v="music/rock"/>
    <n v="152.13333333333335"/>
    <n v="782"/>
    <x v="4"/>
    <s v="rock"/>
    <x v="800"/>
    <d v="2014-08-12T05:24:14"/>
  </r>
  <r>
    <n v="801"/>
    <s v="SLUTEVER DO AMERICA TOUR"/>
    <s v="ALL WE WANT TO DO IS DRIVE AROUND AMERICA AND PLAY A BUNCH OF SHOWS, BUT WE DON'T HAVE ANY MONEY..."/>
    <n v="2000"/>
    <n v="2230.4299999999998"/>
    <x v="0"/>
    <s v="US"/>
    <x v="0"/>
    <x v="801"/>
    <n v="1306955120"/>
    <b v="0"/>
    <n v="51"/>
    <b v="1"/>
    <s v="music/rock"/>
    <n v="111.52149999999999"/>
    <n v="230.42999999999984"/>
    <x v="4"/>
    <s v="rock"/>
    <x v="801"/>
    <d v="2011-06-01T14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x v="0"/>
    <x v="802"/>
    <n v="1343867524"/>
    <b v="0"/>
    <n v="75"/>
    <b v="1"/>
    <s v="music/rock"/>
    <n v="101.33333333333334"/>
    <n v="80"/>
    <x v="4"/>
    <s v="rock"/>
    <x v="802"/>
    <d v="2012-08-01T19:32:04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x v="0"/>
    <x v="803"/>
    <n v="1304376478"/>
    <b v="0"/>
    <n v="38"/>
    <b v="1"/>
    <s v="music/rock"/>
    <n v="123.2608695652174"/>
    <n v="535"/>
    <x v="4"/>
    <s v="rock"/>
    <x v="803"/>
    <d v="2011-05-02T17:47:58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x v="0"/>
    <x v="804"/>
    <n v="1309919526"/>
    <b v="0"/>
    <n v="18"/>
    <b v="1"/>
    <s v="music/rock"/>
    <n v="100"/>
    <n v="0"/>
    <x v="4"/>
    <s v="rock"/>
    <x v="804"/>
    <d v="2011-07-05T21:32:0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x v="0"/>
    <x v="805"/>
    <n v="1306525512"/>
    <b v="0"/>
    <n v="54"/>
    <b v="1"/>
    <s v="music/rock"/>
    <n v="105"/>
    <n v="150"/>
    <x v="4"/>
    <s v="rock"/>
    <x v="805"/>
    <d v="2011-05-27T14:45:12"/>
  </r>
  <r>
    <n v="806"/>
    <s v="Golden Animals NEW Album!"/>
    <s v="Help Golden Animals finish their NEW Album!"/>
    <n v="8000"/>
    <n v="8355"/>
    <x v="0"/>
    <s v="US"/>
    <x v="0"/>
    <x v="806"/>
    <n v="1312821339"/>
    <b v="0"/>
    <n v="71"/>
    <b v="1"/>
    <s v="music/rock"/>
    <n v="104.4375"/>
    <n v="355"/>
    <x v="4"/>
    <s v="rock"/>
    <x v="806"/>
    <d v="2011-08-08T11:35:39"/>
  </r>
  <r>
    <n v="807"/>
    <s v="Sic Vita - New EP Release - 2017"/>
    <s v="Join the Sic Vita family and lend a hand as we create a new album!"/>
    <n v="4000"/>
    <n v="4205"/>
    <x v="0"/>
    <s v="US"/>
    <x v="0"/>
    <x v="807"/>
    <n v="1485270311"/>
    <b v="0"/>
    <n v="57"/>
    <b v="1"/>
    <s v="music/rock"/>
    <n v="105.125"/>
    <n v="205"/>
    <x v="4"/>
    <s v="rock"/>
    <x v="807"/>
    <d v="2017-01-24T10:05: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x v="5"/>
    <x v="808"/>
    <n v="1416363886"/>
    <b v="0"/>
    <n v="43"/>
    <b v="1"/>
    <s v="music/rock"/>
    <n v="100"/>
    <n v="0"/>
    <x v="4"/>
    <s v="rock"/>
    <x v="808"/>
    <d v="2014-11-18T21:24:46"/>
  </r>
  <r>
    <n v="809"/>
    <s v="Peter's New Album!!"/>
    <s v="Acknowledged songwriter looking to record album of new songs to secure a Publishing Contract"/>
    <n v="4000"/>
    <n v="4151"/>
    <x v="0"/>
    <s v="US"/>
    <x v="0"/>
    <x v="809"/>
    <n v="1387569630"/>
    <b v="0"/>
    <n v="52"/>
    <b v="1"/>
    <s v="music/rock"/>
    <n v="103.77499999999999"/>
    <n v="151"/>
    <x v="4"/>
    <s v="rock"/>
    <x v="809"/>
    <d v="2013-12-20T15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x v="0"/>
    <x v="810"/>
    <n v="1343870462"/>
    <b v="0"/>
    <n v="27"/>
    <b v="1"/>
    <s v="music/rock"/>
    <n v="105"/>
    <n v="75"/>
    <x v="4"/>
    <s v="rock"/>
    <x v="810"/>
    <d v="2012-08-01T20:21:02"/>
  </r>
  <r>
    <n v="811"/>
    <s v="Love Water Tour"/>
    <s v="We need your financial support to cover the tour costs!  (Sound, lights, travel, stage design)"/>
    <n v="1000"/>
    <n v="1040"/>
    <x v="0"/>
    <s v="US"/>
    <x v="0"/>
    <x v="811"/>
    <n v="1371569202"/>
    <b v="0"/>
    <n v="12"/>
    <b v="1"/>
    <s v="music/rock"/>
    <n v="104"/>
    <n v="40"/>
    <x v="4"/>
    <s v="rock"/>
    <x v="811"/>
    <d v="2013-06-18T10:26:42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x v="0"/>
    <x v="812"/>
    <n v="1357604752"/>
    <b v="0"/>
    <n v="33"/>
    <b v="1"/>
    <s v="music/rock"/>
    <n v="151.83333333333334"/>
    <n v="311"/>
    <x v="4"/>
    <s v="rock"/>
    <x v="812"/>
    <d v="2013-01-07T19:25:52"/>
  </r>
  <r>
    <n v="813"/>
    <s v="Rules of Civility and Decent Behavior"/>
    <s v="A pre order campaign to fund the pressing of our second full length vinyl LP"/>
    <n v="1500"/>
    <n v="2399.94"/>
    <x v="0"/>
    <s v="US"/>
    <x v="0"/>
    <x v="813"/>
    <n v="1340233365"/>
    <b v="0"/>
    <n v="96"/>
    <b v="1"/>
    <s v="music/rock"/>
    <n v="159.99600000000001"/>
    <n v="899.94"/>
    <x v="4"/>
    <s v="rock"/>
    <x v="813"/>
    <d v="2012-06-20T18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x v="0"/>
    <x v="814"/>
    <n v="1305568201"/>
    <b v="0"/>
    <n v="28"/>
    <b v="1"/>
    <s v="music/rock"/>
    <n v="127.3"/>
    <n v="273"/>
    <x v="4"/>
    <s v="rock"/>
    <x v="814"/>
    <d v="2011-05-16T12:50:01"/>
  </r>
  <r>
    <n v="815"/>
    <s v="Some Late Help for The Early Reset"/>
    <s v="Be a part of helping The Early Reset finish their new 7 song EP."/>
    <n v="4000"/>
    <n v="4280"/>
    <x v="0"/>
    <s v="US"/>
    <x v="0"/>
    <x v="815"/>
    <n v="1412287303"/>
    <b v="0"/>
    <n v="43"/>
    <b v="1"/>
    <s v="music/rock"/>
    <n v="107"/>
    <n v="280"/>
    <x v="4"/>
    <s v="rock"/>
    <x v="815"/>
    <d v="2014-10-02T17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x v="0"/>
    <x v="816"/>
    <n v="1362776043"/>
    <b v="0"/>
    <n v="205"/>
    <b v="1"/>
    <s v="music/rock"/>
    <n v="115.12214285714286"/>
    <n v="1058.5500000000002"/>
    <x v="4"/>
    <s v="rock"/>
    <x v="816"/>
    <d v="2013-03-08T15:54:03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x v="0"/>
    <x v="817"/>
    <n v="1326810211"/>
    <b v="0"/>
    <n v="23"/>
    <b v="1"/>
    <s v="music/rock"/>
    <n v="137.11066666666665"/>
    <n v="556.65999999999985"/>
    <x v="4"/>
    <s v="rock"/>
    <x v="817"/>
    <d v="2012-01-17T09:23:3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x v="0"/>
    <x v="818"/>
    <n v="1343682681"/>
    <b v="0"/>
    <n v="19"/>
    <b v="1"/>
    <s v="music/rock"/>
    <n v="155.71428571428572"/>
    <n v="195"/>
    <x v="4"/>
    <s v="rock"/>
    <x v="818"/>
    <d v="2012-07-30T16:11:21"/>
  </r>
  <r>
    <n v="819"/>
    <s v="Winter Tour"/>
    <s v="We are touring the Southeast in support of our new EP"/>
    <n v="400"/>
    <n v="435"/>
    <x v="0"/>
    <s v="US"/>
    <x v="0"/>
    <x v="819"/>
    <n v="1386806254"/>
    <b v="0"/>
    <n v="14"/>
    <b v="1"/>
    <s v="music/rock"/>
    <n v="108.74999999999999"/>
    <n v="35"/>
    <x v="4"/>
    <s v="rock"/>
    <x v="819"/>
    <d v="2013-12-11T18:57:3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x v="0"/>
    <x v="820"/>
    <n v="1399666342"/>
    <b v="0"/>
    <n v="38"/>
    <b v="1"/>
    <s v="music/rock"/>
    <n v="134.05000000000001"/>
    <n v="681"/>
    <x v="4"/>
    <s v="rock"/>
    <x v="820"/>
    <d v="2014-05-09T15:12:22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x v="0"/>
    <x v="821"/>
    <n v="1427753265"/>
    <b v="0"/>
    <n v="78"/>
    <b v="1"/>
    <s v="music/rock"/>
    <n v="100"/>
    <n v="0"/>
    <x v="4"/>
    <s v="rock"/>
    <x v="821"/>
    <d v="2015-03-30T17:07:45"/>
  </r>
  <r>
    <n v="822"/>
    <s v="Soul Easy - Making music for our friends."/>
    <s v="Soul Easy recording our first full length CD.  Inspired by lots of friends and lots of good times."/>
    <n v="3000"/>
    <n v="3575"/>
    <x v="0"/>
    <s v="US"/>
    <x v="0"/>
    <x v="822"/>
    <n v="1346885050"/>
    <b v="0"/>
    <n v="69"/>
    <b v="1"/>
    <s v="music/rock"/>
    <n v="119.16666666666667"/>
    <n v="575"/>
    <x v="4"/>
    <s v="rock"/>
    <x v="822"/>
    <d v="2012-09-05T17:44:10"/>
  </r>
  <r>
    <n v="823"/>
    <s v="Debut Album"/>
    <s v="Eyes For Fire is finally ready to release their Debut Album but we need YOU to help us put the final touches on it."/>
    <n v="800"/>
    <n v="1436"/>
    <x v="0"/>
    <s v="US"/>
    <x v="0"/>
    <x v="823"/>
    <n v="1424474452"/>
    <b v="0"/>
    <n v="33"/>
    <b v="1"/>
    <s v="music/rock"/>
    <n v="179.5"/>
    <n v="636"/>
    <x v="4"/>
    <s v="rock"/>
    <x v="823"/>
    <d v="2015-02-20T18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x v="0"/>
    <x v="824"/>
    <n v="1268459318"/>
    <b v="0"/>
    <n v="54"/>
    <b v="1"/>
    <s v="music/rock"/>
    <n v="134.38124999999999"/>
    <n v="550.09999999999991"/>
    <x v="4"/>
    <s v="rock"/>
    <x v="824"/>
    <d v="2010-03-13T00:48:38"/>
  </r>
  <r>
    <n v="825"/>
    <s v="KILL FREEMAN"/>
    <s v="Kickstarting Kill Freeman independently. Help fund the New Record, Video and Live Shows."/>
    <n v="12500"/>
    <n v="12554"/>
    <x v="0"/>
    <s v="US"/>
    <x v="0"/>
    <x v="825"/>
    <n v="1349335284"/>
    <b v="0"/>
    <n v="99"/>
    <b v="1"/>
    <s v="music/rock"/>
    <n v="100.43200000000002"/>
    <n v="54"/>
    <x v="4"/>
    <s v="rock"/>
    <x v="825"/>
    <d v="2012-10-04T02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x v="0"/>
    <x v="826"/>
    <n v="1330908930"/>
    <b v="0"/>
    <n v="49"/>
    <b v="1"/>
    <s v="music/rock"/>
    <n v="101.45454545454547"/>
    <n v="80"/>
    <x v="4"/>
    <s v="rock"/>
    <x v="826"/>
    <d v="2012-03-04T19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x v="0"/>
    <x v="827"/>
    <n v="1326972107"/>
    <b v="0"/>
    <n v="11"/>
    <b v="1"/>
    <s v="music/rock"/>
    <n v="103.33333333333334"/>
    <n v="10"/>
    <x v="4"/>
    <s v="rock"/>
    <x v="827"/>
    <d v="2012-01-19T06:21:47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x v="0"/>
    <x v="828"/>
    <n v="1339549982"/>
    <b v="0"/>
    <n v="38"/>
    <b v="1"/>
    <s v="music/rock"/>
    <n v="107"/>
    <n v="91"/>
    <x v="4"/>
    <s v="rock"/>
    <x v="828"/>
    <d v="2012-06-12T20:13:02"/>
  </r>
  <r>
    <n v="829"/>
    <s v="Monk"/>
    <s v="We are a band from South East London- each member is19 years OA. We have been together for two years. Taking pride in making good music"/>
    <n v="500"/>
    <n v="520"/>
    <x v="0"/>
    <s v="GB"/>
    <x v="1"/>
    <x v="829"/>
    <n v="1463253240"/>
    <b v="0"/>
    <n v="16"/>
    <b v="1"/>
    <s v="music/rock"/>
    <n v="104"/>
    <n v="20"/>
    <x v="4"/>
    <s v="rock"/>
    <x v="829"/>
    <d v="2016-05-14T14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x v="0"/>
    <x v="830"/>
    <n v="1361363825"/>
    <b v="0"/>
    <n v="32"/>
    <b v="1"/>
    <s v="music/rock"/>
    <n v="107.83333333333334"/>
    <n v="141"/>
    <x v="4"/>
    <s v="rock"/>
    <x v="830"/>
    <d v="2013-02-20T07:37:05"/>
  </r>
  <r>
    <n v="831"/>
    <s v="Let The 7Horse Run!"/>
    <s v="7Horse is a new band with a self-funded album and a show they want to rock in your town!"/>
    <n v="1500"/>
    <n v="3500"/>
    <x v="0"/>
    <s v="US"/>
    <x v="0"/>
    <x v="831"/>
    <n v="1332948694"/>
    <b v="0"/>
    <n v="20"/>
    <b v="1"/>
    <s v="music/rock"/>
    <n v="233.33333333333334"/>
    <n v="2000"/>
    <x v="4"/>
    <s v="rock"/>
    <x v="831"/>
    <d v="2012-03-28T10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x v="0"/>
    <x v="832"/>
    <n v="1321978335"/>
    <b v="0"/>
    <n v="154"/>
    <b v="1"/>
    <s v="music/rock"/>
    <n v="100.60706666666665"/>
    <n v="91.059999999999491"/>
    <x v="4"/>
    <s v="rock"/>
    <x v="832"/>
    <d v="2011-11-22T11:12:15"/>
  </r>
  <r>
    <n v="833"/>
    <s v="Ragman Rolls"/>
    <s v="This is an American rock album."/>
    <n v="6000"/>
    <n v="6100"/>
    <x v="0"/>
    <s v="US"/>
    <x v="0"/>
    <x v="833"/>
    <n v="1395349475"/>
    <b v="0"/>
    <n v="41"/>
    <b v="1"/>
    <s v="music/rock"/>
    <n v="101.66666666666666"/>
    <n v="100"/>
    <x v="4"/>
    <s v="rock"/>
    <x v="833"/>
    <d v="2014-03-20T16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x v="0"/>
    <x v="834"/>
    <n v="1369770292"/>
    <b v="0"/>
    <n v="75"/>
    <b v="1"/>
    <s v="music/rock"/>
    <n v="131.0181818181818"/>
    <n v="1706"/>
    <x v="4"/>
    <s v="rock"/>
    <x v="834"/>
    <d v="2013-05-28T14:44:52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x v="0"/>
    <x v="835"/>
    <n v="1333709958"/>
    <b v="0"/>
    <n v="40"/>
    <b v="1"/>
    <s v="music/rock"/>
    <n v="117.25000000000001"/>
    <n v="345"/>
    <x v="4"/>
    <s v="rock"/>
    <x v="835"/>
    <d v="2012-04-06T05:59:18"/>
  </r>
  <r>
    <n v="836"/>
    <s v="DESMADRE Full Album + Press Kit"/>
    <s v="An album you can bring home to mom."/>
    <n v="5000"/>
    <n v="5046.5200000000004"/>
    <x v="0"/>
    <s v="US"/>
    <x v="0"/>
    <x v="836"/>
    <n v="1378516918"/>
    <b v="0"/>
    <n v="46"/>
    <b v="1"/>
    <s v="music/rock"/>
    <n v="100.93039999999999"/>
    <n v="46.520000000000437"/>
    <x v="4"/>
    <s v="rock"/>
    <x v="836"/>
    <d v="2013-09-06T20:21:58"/>
  </r>
  <r>
    <n v="837"/>
    <s v="Take 147 - Nothin' to Lose CD Project"/>
    <s v="Take 147 is currently in the process of recording the debut album called, &quot;Nothin' to Lose&quot;."/>
    <n v="2500"/>
    <n v="3045"/>
    <x v="0"/>
    <s v="US"/>
    <x v="0"/>
    <x v="837"/>
    <n v="1396396662"/>
    <b v="0"/>
    <n v="62"/>
    <b v="1"/>
    <s v="music/rock"/>
    <n v="121.8"/>
    <n v="545"/>
    <x v="4"/>
    <s v="rock"/>
    <x v="837"/>
    <d v="2014-04-01T18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x v="0"/>
    <x v="838"/>
    <n v="1324243985"/>
    <b v="0"/>
    <n v="61"/>
    <b v="1"/>
    <s v="music/rock"/>
    <n v="145.4"/>
    <n v="908"/>
    <x v="4"/>
    <s v="rock"/>
    <x v="838"/>
    <d v="2011-12-18T16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x v="0"/>
    <x v="839"/>
    <n v="1345745956"/>
    <b v="0"/>
    <n v="96"/>
    <b v="1"/>
    <s v="music/rock"/>
    <n v="116.61660000000001"/>
    <n v="830.82999999999993"/>
    <x v="4"/>
    <s v="rock"/>
    <x v="839"/>
    <d v="2012-08-23T13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x v="0"/>
    <x v="840"/>
    <n v="1472102787"/>
    <b v="0"/>
    <n v="190"/>
    <b v="1"/>
    <s v="music/metal"/>
    <n v="120.4166"/>
    <n v="2041.6599999999999"/>
    <x v="4"/>
    <s v="metal"/>
    <x v="840"/>
    <d v="2016-08-25T00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x v="0"/>
    <x v="841"/>
    <n v="1413058063"/>
    <b v="1"/>
    <n v="94"/>
    <b v="1"/>
    <s v="music/metal"/>
    <n v="101.32000000000001"/>
    <n v="66"/>
    <x v="4"/>
    <s v="metal"/>
    <x v="841"/>
    <d v="2014-10-11T15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x v="5"/>
    <x v="842"/>
    <n v="1378735983"/>
    <b v="1"/>
    <n v="39"/>
    <b v="1"/>
    <s v="music/metal"/>
    <n v="104.32"/>
    <n v="108"/>
    <x v="4"/>
    <s v="metal"/>
    <x v="842"/>
    <d v="2013-09-09T09:13:03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x v="0"/>
    <x v="843"/>
    <n v="1479708680"/>
    <b v="0"/>
    <n v="127"/>
    <b v="1"/>
    <s v="music/metal"/>
    <n v="267.13333333333333"/>
    <n v="5014"/>
    <x v="4"/>
    <s v="metal"/>
    <x v="843"/>
    <d v="2016-11-21T01:11:2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x v="0"/>
    <x v="844"/>
    <n v="1411489552"/>
    <b v="1"/>
    <n v="159"/>
    <b v="1"/>
    <s v="music/metal"/>
    <n v="194.13333333333333"/>
    <n v="2824"/>
    <x v="4"/>
    <s v="metal"/>
    <x v="844"/>
    <d v="2014-09-23T11:25:52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x v="0"/>
    <x v="845"/>
    <n v="1469595396"/>
    <b v="0"/>
    <n v="177"/>
    <b v="1"/>
    <s v="music/metal"/>
    <n v="120.3802"/>
    <n v="1019.0100000000002"/>
    <x v="4"/>
    <s v="metal"/>
    <x v="845"/>
    <d v="2016-07-26T23:56:36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x v="1"/>
    <x v="846"/>
    <n v="1393233855"/>
    <b v="0"/>
    <n v="47"/>
    <b v="1"/>
    <s v="music/metal"/>
    <n v="122.00090909090908"/>
    <n v="242.01"/>
    <x v="4"/>
    <s v="metal"/>
    <x v="846"/>
    <d v="2014-02-24T04:24:15"/>
  </r>
  <r>
    <n v="847"/>
    <s v="CENTROPYMUSIC"/>
    <s v="MUSIC WITH MEANING!  MUSIC THAT MATTERS!!!"/>
    <n v="10"/>
    <n v="10"/>
    <x v="0"/>
    <s v="US"/>
    <x v="0"/>
    <x v="847"/>
    <n v="1433963376"/>
    <b v="0"/>
    <n v="1"/>
    <b v="1"/>
    <s v="music/metal"/>
    <n v="100"/>
    <n v="0"/>
    <x v="4"/>
    <s v="metal"/>
    <x v="847"/>
    <d v="2015-06-10T14:09:36"/>
  </r>
  <r>
    <n v="848"/>
    <s v="God Am"/>
    <s v="God Am, a Grunge/Doom metal band, who have been trying to fund the production of our EP to bring you a unique aural assault."/>
    <n v="300"/>
    <n v="300"/>
    <x v="0"/>
    <s v="US"/>
    <x v="0"/>
    <x v="848"/>
    <n v="1426446033"/>
    <b v="0"/>
    <n v="16"/>
    <b v="1"/>
    <s v="music/metal"/>
    <n v="100"/>
    <n v="0"/>
    <x v="4"/>
    <s v="metal"/>
    <x v="848"/>
    <d v="2015-03-15T14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x v="0"/>
    <x v="849"/>
    <n v="1424057664"/>
    <b v="0"/>
    <n v="115"/>
    <b v="1"/>
    <s v="music/metal"/>
    <n v="119.9"/>
    <n v="796"/>
    <x v="4"/>
    <s v="metal"/>
    <x v="849"/>
    <d v="2015-02-15T2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x v="0"/>
    <x v="850"/>
    <n v="1458762717"/>
    <b v="0"/>
    <n v="133"/>
    <b v="1"/>
    <s v="music/metal"/>
    <n v="155.17499999999998"/>
    <n v="2207"/>
    <x v="4"/>
    <s v="metal"/>
    <x v="850"/>
    <d v="2016-03-23T14:51:57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x v="3"/>
    <x v="851"/>
    <n v="1464815253"/>
    <b v="0"/>
    <n v="70"/>
    <b v="1"/>
    <s v="music/metal"/>
    <n v="130.44999999999999"/>
    <n v="609"/>
    <x v="4"/>
    <s v="metal"/>
    <x v="851"/>
    <d v="2016-06-01T16:07:33"/>
  </r>
  <r>
    <n v="852"/>
    <s v="Covers Album - Limited Vinyl Pressing"/>
    <s v="Limited edition 2x12&quot; vinyl pressing of our latest album &quot;Who Do You Think We Are?&quot;"/>
    <n v="3500"/>
    <n v="3674"/>
    <x v="0"/>
    <s v="US"/>
    <x v="0"/>
    <x v="852"/>
    <n v="1476386395"/>
    <b v="0"/>
    <n v="62"/>
    <b v="1"/>
    <s v="music/metal"/>
    <n v="104.97142857142859"/>
    <n v="174"/>
    <x v="4"/>
    <s v="metal"/>
    <x v="852"/>
    <d v="2016-10-13T14:19:55"/>
  </r>
  <r>
    <n v="853"/>
    <s v="sloggoth"/>
    <s v="Help release a CD of sloggoth's first album &quot;sloggoth&quot;.  All contributors of $5 or more get a CD when the goal is met!"/>
    <n v="300"/>
    <n v="300"/>
    <x v="0"/>
    <s v="US"/>
    <x v="0"/>
    <x v="853"/>
    <n v="1421524709"/>
    <b v="0"/>
    <n v="10"/>
    <b v="1"/>
    <s v="music/metal"/>
    <n v="100"/>
    <n v="0"/>
    <x v="4"/>
    <s v="metal"/>
    <x v="853"/>
    <d v="2015-01-17T14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x v="0"/>
    <x v="854"/>
    <n v="1480309546"/>
    <b v="0"/>
    <n v="499"/>
    <b v="1"/>
    <s v="music/metal"/>
    <n v="118.2205035971223"/>
    <n v="5065.3000000000029"/>
    <x v="4"/>
    <s v="metal"/>
    <x v="854"/>
    <d v="2016-11-28T00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x v="0"/>
    <x v="855"/>
    <n v="1466737217"/>
    <b v="0"/>
    <n v="47"/>
    <b v="1"/>
    <s v="music/metal"/>
    <n v="103.44827586206897"/>
    <n v="50"/>
    <x v="4"/>
    <s v="metal"/>
    <x v="855"/>
    <d v="2016-06-23T22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x v="3"/>
    <x v="856"/>
    <n v="1472282956"/>
    <b v="0"/>
    <n v="28"/>
    <b v="1"/>
    <s v="music/metal"/>
    <n v="218.00000000000003"/>
    <n v="295"/>
    <x v="4"/>
    <s v="metal"/>
    <x v="856"/>
    <d v="2016-08-27T02:29:16"/>
  </r>
  <r>
    <n v="857"/>
    <s v="A Reason To Breathe - DEBUT ALBUM"/>
    <s v="Modern Post-Hardcore/Electro music (Hardstyle, EDM, Trap, Dubstep, Dembow, House)."/>
    <n v="1200"/>
    <n v="1200"/>
    <x v="0"/>
    <s v="ES"/>
    <x v="3"/>
    <x v="857"/>
    <n v="1444831031"/>
    <b v="0"/>
    <n v="24"/>
    <b v="1"/>
    <s v="music/metal"/>
    <n v="100"/>
    <n v="0"/>
    <x v="4"/>
    <s v="metal"/>
    <x v="857"/>
    <d v="2015-10-14T08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x v="1"/>
    <x v="858"/>
    <n v="1426528418"/>
    <b v="0"/>
    <n v="76"/>
    <b v="1"/>
    <s v="music/metal"/>
    <n v="144.00583333333333"/>
    <n v="528.06999999999994"/>
    <x v="4"/>
    <s v="metal"/>
    <x v="858"/>
    <d v="2015-03-16T12:53:38"/>
  </r>
  <r>
    <n v="859"/>
    <s v="Rise With Us Campaign"/>
    <s v="We are heading to the studio to create our second album and we want you to be right there with us!"/>
    <n v="4000"/>
    <n v="4187"/>
    <x v="0"/>
    <s v="US"/>
    <x v="0"/>
    <x v="859"/>
    <n v="1430768468"/>
    <b v="0"/>
    <n v="98"/>
    <b v="1"/>
    <s v="music/metal"/>
    <n v="104.67500000000001"/>
    <n v="187"/>
    <x v="4"/>
    <s v="metal"/>
    <x v="859"/>
    <d v="2015-05-04T14:41:08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x v="0"/>
    <x v="860"/>
    <n v="1382528113"/>
    <b v="0"/>
    <n v="48"/>
    <b v="0"/>
    <s v="music/jazz"/>
    <n v="18.142857142857142"/>
    <n v="-11460"/>
    <x v="4"/>
    <s v="jazz"/>
    <x v="860"/>
    <d v="2013-10-23T06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x v="0"/>
    <x v="861"/>
    <n v="1471475404"/>
    <b v="0"/>
    <n v="2"/>
    <b v="0"/>
    <s v="music/jazz"/>
    <n v="2.2444444444444445"/>
    <n v="-4399"/>
    <x v="4"/>
    <s v="jazz"/>
    <x v="861"/>
    <d v="2016-08-17T18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x v="1"/>
    <x v="862"/>
    <n v="1381583948"/>
    <b v="0"/>
    <n v="4"/>
    <b v="0"/>
    <s v="music/jazz"/>
    <n v="0.33999999999999997"/>
    <n v="-49830"/>
    <x v="4"/>
    <s v="jazz"/>
    <x v="862"/>
    <d v="2013-10-12T08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x v="0"/>
    <x v="863"/>
    <n v="1326422966"/>
    <b v="0"/>
    <n v="5"/>
    <b v="0"/>
    <s v="music/jazz"/>
    <n v="4.5"/>
    <n v="-1910"/>
    <x v="4"/>
    <s v="jazz"/>
    <x v="863"/>
    <d v="2012-01-12T21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x v="0"/>
    <x v="864"/>
    <n v="1379990038"/>
    <b v="0"/>
    <n v="79"/>
    <b v="0"/>
    <s v="music/jazz"/>
    <n v="41.53846153846154"/>
    <n v="-3800"/>
    <x v="4"/>
    <s v="jazz"/>
    <x v="864"/>
    <d v="2013-09-23T21:33:58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x v="0"/>
    <x v="865"/>
    <n v="1353177197"/>
    <b v="0"/>
    <n v="2"/>
    <b v="0"/>
    <s v="music/jazz"/>
    <n v="2.0454545454545454"/>
    <n v="-2155"/>
    <x v="4"/>
    <s v="jazz"/>
    <x v="865"/>
    <d v="2012-11-17T13:33:17"/>
  </r>
  <r>
    <n v="866"/>
    <s v="California Dreamin' Tour 2015"/>
    <s v="Drivetime heads to Cali for summer tour supported by @Smoothjazz.com &amp; @JJZPhilly  #Spaghettini #The Roxy"/>
    <n v="3500"/>
    <n v="640"/>
    <x v="2"/>
    <s v="US"/>
    <x v="0"/>
    <x v="866"/>
    <n v="1421853518"/>
    <b v="0"/>
    <n v="11"/>
    <b v="0"/>
    <s v="music/jazz"/>
    <n v="18.285714285714285"/>
    <n v="-2860"/>
    <x v="4"/>
    <s v="jazz"/>
    <x v="866"/>
    <d v="2015-01-21T10:18:38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x v="0"/>
    <x v="867"/>
    <n v="1254450706"/>
    <b v="0"/>
    <n v="11"/>
    <b v="0"/>
    <s v="music/jazz"/>
    <n v="24.02"/>
    <n v="-3799"/>
    <x v="4"/>
    <s v="jazz"/>
    <x v="867"/>
    <d v="2009-10-01T21:31:46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x v="0"/>
    <x v="868"/>
    <n v="1386463198"/>
    <b v="0"/>
    <n v="1"/>
    <b v="0"/>
    <s v="music/jazz"/>
    <n v="0.1111111111111111"/>
    <n v="-44950"/>
    <x v="4"/>
    <s v="jazz"/>
    <x v="868"/>
    <d v="2013-12-07T19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x v="0"/>
    <x v="869"/>
    <n v="1362860257"/>
    <b v="0"/>
    <n v="3"/>
    <b v="0"/>
    <s v="music/jazz"/>
    <n v="11.818181818181818"/>
    <n v="-7760"/>
    <x v="4"/>
    <s v="jazz"/>
    <x v="869"/>
    <d v="2013-03-09T15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x v="1"/>
    <x v="870"/>
    <n v="1375403523"/>
    <b v="0"/>
    <n v="5"/>
    <b v="0"/>
    <s v="music/jazz"/>
    <n v="0.31"/>
    <n v="-19938"/>
    <x v="4"/>
    <s v="jazz"/>
    <x v="870"/>
    <d v="2013-08-01T19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x v="0"/>
    <x v="871"/>
    <n v="1383139695"/>
    <b v="0"/>
    <n v="12"/>
    <b v="0"/>
    <s v="music/jazz"/>
    <n v="5.416666666666667"/>
    <n v="-5675"/>
    <x v="4"/>
    <s v="jazz"/>
    <x v="871"/>
    <d v="2013-10-30T08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x v="0"/>
    <x v="872"/>
    <n v="1295898527"/>
    <b v="0"/>
    <n v="2"/>
    <b v="0"/>
    <s v="music/jazz"/>
    <n v="0.8125"/>
    <n v="-7935"/>
    <x v="4"/>
    <s v="jazz"/>
    <x v="872"/>
    <d v="2011-01-24T14:48:47"/>
  </r>
  <r>
    <n v="873"/>
    <s v="The Dreamer-An Original Jazz CD"/>
    <s v="Fall in love with &quot;The Dreamer&quot;, new original music from trumpeter Freddie Dunn!"/>
    <n v="3500"/>
    <n v="45"/>
    <x v="2"/>
    <s v="US"/>
    <x v="0"/>
    <x v="873"/>
    <n v="1349150440"/>
    <b v="0"/>
    <n v="5"/>
    <b v="0"/>
    <s v="music/jazz"/>
    <n v="1.2857142857142856"/>
    <n v="-3455"/>
    <x v="4"/>
    <s v="jazz"/>
    <x v="873"/>
    <d v="2012-10-01T23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x v="0"/>
    <x v="874"/>
    <n v="1365084034"/>
    <b v="0"/>
    <n v="21"/>
    <b v="0"/>
    <s v="music/jazz"/>
    <n v="24.333333333333336"/>
    <n v="-2270"/>
    <x v="4"/>
    <s v="jazz"/>
    <x v="874"/>
    <d v="2013-04-04T09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x v="0"/>
    <x v="875"/>
    <n v="1441128131"/>
    <b v="0"/>
    <n v="0"/>
    <b v="0"/>
    <s v="music/jazz"/>
    <n v="0"/>
    <n v="-5000"/>
    <x v="4"/>
    <s v="jazz"/>
    <x v="875"/>
    <d v="2015-09-01T12:22:11"/>
  </r>
  <r>
    <n v="876"/>
    <s v="Sound Of Dobells"/>
    <s v="What was the greatest record shop ever?  DOBELLS!"/>
    <n v="3152"/>
    <n v="1286"/>
    <x v="2"/>
    <s v="GB"/>
    <x v="1"/>
    <x v="876"/>
    <n v="1357127727"/>
    <b v="0"/>
    <n v="45"/>
    <b v="0"/>
    <s v="music/jazz"/>
    <n v="40.799492385786799"/>
    <n v="-1866"/>
    <x v="4"/>
    <s v="jazz"/>
    <x v="876"/>
    <d v="2013-01-02T06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x v="0"/>
    <x v="877"/>
    <n v="1384887360"/>
    <b v="0"/>
    <n v="29"/>
    <b v="0"/>
    <s v="music/jazz"/>
    <n v="67.55"/>
    <n v="-649"/>
    <x v="4"/>
    <s v="jazz"/>
    <x v="877"/>
    <d v="2013-11-19T13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x v="0"/>
    <x v="878"/>
    <n v="1290490524"/>
    <b v="0"/>
    <n v="2"/>
    <b v="0"/>
    <s v="music/jazz"/>
    <n v="1.3"/>
    <n v="-4935"/>
    <x v="4"/>
    <s v="jazz"/>
    <x v="878"/>
    <d v="2010-11-23T00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x v="0"/>
    <x v="879"/>
    <n v="1336506905"/>
    <b v="0"/>
    <n v="30"/>
    <b v="0"/>
    <s v="music/jazz"/>
    <n v="30.666666666666664"/>
    <n v="-1456"/>
    <x v="4"/>
    <s v="jazz"/>
    <x v="879"/>
    <d v="2012-05-08T14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x v="0"/>
    <x v="880"/>
    <n v="1348731738"/>
    <b v="0"/>
    <n v="8"/>
    <b v="0"/>
    <s v="music/indie rock"/>
    <n v="2.9894179894179893"/>
    <n v="-3667"/>
    <x v="4"/>
    <s v="indie rock"/>
    <x v="880"/>
    <d v="2012-09-27T02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x v="0"/>
    <x v="881"/>
    <n v="1322632886"/>
    <b v="0"/>
    <n v="1"/>
    <b v="0"/>
    <s v="music/indie rock"/>
    <n v="0.8"/>
    <n v="-3720"/>
    <x v="4"/>
    <s v="indie rock"/>
    <x v="881"/>
    <d v="2011-11-30T01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x v="0"/>
    <x v="882"/>
    <n v="1312490350"/>
    <b v="0"/>
    <n v="14"/>
    <b v="0"/>
    <s v="music/indie rock"/>
    <n v="20.133333333333333"/>
    <n v="-1198"/>
    <x v="4"/>
    <s v="indie rock"/>
    <x v="882"/>
    <d v="2011-08-04T15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x v="0"/>
    <x v="883"/>
    <n v="1451773635"/>
    <b v="0"/>
    <n v="24"/>
    <b v="0"/>
    <s v="music/indie rock"/>
    <n v="40.020000000000003"/>
    <n v="-2999"/>
    <x v="4"/>
    <s v="indie rock"/>
    <x v="883"/>
    <d v="2016-01-02T17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x v="0"/>
    <x v="884"/>
    <n v="1331666146"/>
    <b v="0"/>
    <n v="2"/>
    <b v="0"/>
    <s v="music/indie rock"/>
    <n v="1"/>
    <n v="-1980"/>
    <x v="4"/>
    <s v="indie rock"/>
    <x v="884"/>
    <d v="2012-03-13T14:15:46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x v="0"/>
    <x v="885"/>
    <n v="1481322911"/>
    <b v="0"/>
    <n v="21"/>
    <b v="0"/>
    <s v="music/indie rock"/>
    <n v="75"/>
    <n v="-250"/>
    <x v="4"/>
    <s v="indie rock"/>
    <x v="885"/>
    <d v="2016-12-09T17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x v="0"/>
    <x v="886"/>
    <n v="1471812813"/>
    <b v="0"/>
    <n v="7"/>
    <b v="0"/>
    <s v="music/indie rock"/>
    <n v="41"/>
    <n v="-295"/>
    <x v="4"/>
    <s v="indie rock"/>
    <x v="886"/>
    <d v="2016-08-21T15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x v="0"/>
    <x v="887"/>
    <n v="1335567655"/>
    <b v="0"/>
    <n v="0"/>
    <b v="0"/>
    <s v="music/indie rock"/>
    <n v="0"/>
    <n v="-1000"/>
    <x v="4"/>
    <s v="indie rock"/>
    <x v="887"/>
    <d v="2012-04-27T18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x v="0"/>
    <x v="888"/>
    <n v="1311789885"/>
    <b v="0"/>
    <n v="4"/>
    <b v="0"/>
    <s v="music/indie rock"/>
    <n v="7.1999999999999993"/>
    <n v="-928"/>
    <x v="4"/>
    <s v="indie rock"/>
    <x v="888"/>
    <d v="2011-07-27T13:04:45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x v="0"/>
    <x v="889"/>
    <n v="1409942943"/>
    <b v="0"/>
    <n v="32"/>
    <b v="0"/>
    <s v="music/indie rock"/>
    <n v="9.4412800000000008"/>
    <n v="-22639.68"/>
    <x v="4"/>
    <s v="indie rock"/>
    <x v="889"/>
    <d v="2014-09-05T13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x v="0"/>
    <x v="890"/>
    <n v="1382460379"/>
    <b v="0"/>
    <n v="4"/>
    <b v="0"/>
    <s v="music/indie rock"/>
    <n v="4.1666666666666661"/>
    <n v="-2875"/>
    <x v="4"/>
    <s v="indie rock"/>
    <x v="890"/>
    <d v="2013-10-22T11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x v="0"/>
    <x v="891"/>
    <n v="1405989930"/>
    <b v="0"/>
    <n v="9"/>
    <b v="0"/>
    <s v="music/indie rock"/>
    <n v="3.25"/>
    <n v="-7740"/>
    <x v="4"/>
    <s v="indie rock"/>
    <x v="891"/>
    <d v="2014-07-21T19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x v="0"/>
    <x v="892"/>
    <n v="1273121283"/>
    <b v="0"/>
    <n v="17"/>
    <b v="0"/>
    <s v="music/indie rock"/>
    <n v="40.75"/>
    <n v="-3555"/>
    <x v="4"/>
    <s v="indie rock"/>
    <x v="892"/>
    <d v="2010-05-05T23:48:03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x v="0"/>
    <x v="893"/>
    <n v="1425331963"/>
    <b v="0"/>
    <n v="5"/>
    <b v="0"/>
    <s v="music/indie rock"/>
    <n v="10"/>
    <n v="-1800"/>
    <x v="4"/>
    <s v="indie rock"/>
    <x v="893"/>
    <d v="2015-03-02T16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x v="0"/>
    <x v="894"/>
    <n v="1462577610"/>
    <b v="0"/>
    <n v="53"/>
    <b v="0"/>
    <s v="music/indie rock"/>
    <n v="39.17"/>
    <n v="-12166"/>
    <x v="4"/>
    <s v="indie rock"/>
    <x v="894"/>
    <d v="2016-05-06T18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x v="0"/>
    <x v="895"/>
    <n v="1284087829"/>
    <b v="0"/>
    <n v="7"/>
    <b v="0"/>
    <s v="music/indie rock"/>
    <n v="2.4375"/>
    <n v="-7805"/>
    <x v="4"/>
    <s v="indie rock"/>
    <x v="895"/>
    <d v="2010-09-09T22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x v="0"/>
    <x v="896"/>
    <n v="1438549026"/>
    <b v="0"/>
    <n v="72"/>
    <b v="0"/>
    <s v="music/indie rock"/>
    <n v="40"/>
    <n v="-4800"/>
    <x v="4"/>
    <s v="indie rock"/>
    <x v="896"/>
    <d v="2015-08-02T15:57:06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x v="0"/>
    <x v="897"/>
    <n v="1351528308"/>
    <b v="0"/>
    <n v="0"/>
    <b v="0"/>
    <s v="music/indie rock"/>
    <n v="0"/>
    <n v="-3000"/>
    <x v="4"/>
    <s v="indie rock"/>
    <x v="897"/>
    <d v="2012-10-29T11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x v="0"/>
    <x v="898"/>
    <n v="1322763110"/>
    <b v="0"/>
    <n v="2"/>
    <b v="0"/>
    <s v="music/indie rock"/>
    <n v="2.8000000000000003"/>
    <n v="-2430"/>
    <x v="4"/>
    <s v="indie rock"/>
    <x v="898"/>
    <d v="2011-12-01T13:11:50"/>
  </r>
  <r>
    <n v="899"/>
    <s v="Lets get 48/14 pressed!!!"/>
    <s v="Lets get 48/14 pressed and in your cd players,ipods,blogs, and facebook status'. Lets get it everywhere!"/>
    <n v="750"/>
    <n v="280"/>
    <x v="2"/>
    <s v="US"/>
    <x v="0"/>
    <x v="899"/>
    <n v="1302661362"/>
    <b v="0"/>
    <n v="8"/>
    <b v="0"/>
    <s v="music/indie rock"/>
    <n v="37.333333333333336"/>
    <n v="-470"/>
    <x v="4"/>
    <s v="indie rock"/>
    <x v="899"/>
    <d v="2011-04-12T21:22:42"/>
  </r>
  <r>
    <n v="900"/>
    <s v="Project Revive: Protecting the Creative Impulse"/>
    <s v="With Project Revive, I aim to protect and nurture the creative impulse through music."/>
    <n v="5000"/>
    <n v="21"/>
    <x v="2"/>
    <s v="US"/>
    <x v="0"/>
    <x v="900"/>
    <n v="1456777402"/>
    <b v="0"/>
    <n v="2"/>
    <b v="0"/>
    <s v="music/jazz"/>
    <n v="0.42"/>
    <n v="-4979"/>
    <x v="4"/>
    <s v="jazz"/>
    <x v="900"/>
    <d v="2016-02-29T15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x v="0"/>
    <x v="901"/>
    <n v="1272050914"/>
    <b v="0"/>
    <n v="0"/>
    <b v="0"/>
    <s v="music/jazz"/>
    <n v="0"/>
    <n v="-6500"/>
    <x v="4"/>
    <s v="jazz"/>
    <x v="901"/>
    <d v="2010-04-23T14:28:34"/>
  </r>
  <r>
    <n v="902"/>
    <s v="MISTER BROWN"/>
    <s v="I'VE STARTED A BRAND NEW ALBUM THAT WILL FEATURE ACID JAZZ, FUNK, ROCK, AND DANCE WITH THE PROMISE OF TOURING NEXT YEAR IN THE USA"/>
    <n v="30000"/>
    <n v="90"/>
    <x v="2"/>
    <s v="US"/>
    <x v="0"/>
    <x v="902"/>
    <n v="1404947422"/>
    <b v="0"/>
    <n v="3"/>
    <b v="0"/>
    <s v="music/jazz"/>
    <n v="0.3"/>
    <n v="-29910"/>
    <x v="4"/>
    <s v="jazz"/>
    <x v="902"/>
    <d v="2014-07-09T18:10:22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x v="0"/>
    <x v="903"/>
    <n v="1346180780"/>
    <b v="0"/>
    <n v="4"/>
    <b v="0"/>
    <s v="music/jazz"/>
    <n v="3.2"/>
    <n v="-4840"/>
    <x v="4"/>
    <s v="jazz"/>
    <x v="903"/>
    <d v="2012-08-28T14:06:2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x v="0"/>
    <x v="904"/>
    <n v="1449194137"/>
    <b v="0"/>
    <n v="3"/>
    <b v="0"/>
    <s v="music/jazz"/>
    <n v="0.30199999999999999"/>
    <n v="-49849"/>
    <x v="4"/>
    <s v="jazz"/>
    <x v="904"/>
    <d v="2015-12-03T20:55:37"/>
  </r>
  <r>
    <n v="905"/>
    <s v="Jazz For Everyone!"/>
    <s v="Working hard to get into the studio to record, produce, and edit my break out CD. I hope to realize my vision!"/>
    <n v="6500"/>
    <n v="196"/>
    <x v="2"/>
    <s v="US"/>
    <x v="0"/>
    <x v="905"/>
    <n v="1290663926"/>
    <b v="0"/>
    <n v="6"/>
    <b v="0"/>
    <s v="music/jazz"/>
    <n v="3.0153846153846153"/>
    <n v="-6304"/>
    <x v="4"/>
    <s v="jazz"/>
    <x v="905"/>
    <d v="2010-11-25T00:45:26"/>
  </r>
  <r>
    <n v="906"/>
    <s v="24th Music Presents Channeling Motown (Live)"/>
    <s v="The DMV's most respected saxophonist pay tribute to Motown."/>
    <n v="15000"/>
    <n v="0"/>
    <x v="2"/>
    <s v="US"/>
    <x v="0"/>
    <x v="906"/>
    <n v="1392093190"/>
    <b v="0"/>
    <n v="0"/>
    <b v="0"/>
    <s v="music/jazz"/>
    <n v="0"/>
    <n v="-15000"/>
    <x v="4"/>
    <s v="jazz"/>
    <x v="906"/>
    <d v="2014-02-10T23:33:10"/>
  </r>
  <r>
    <n v="907"/>
    <s v="Greg Chambers Saxophone CD"/>
    <s v="Greg Chambers' self-titled CD needs support for post production, replication, and promotion."/>
    <n v="2900"/>
    <n v="0"/>
    <x v="2"/>
    <s v="US"/>
    <x v="0"/>
    <x v="907"/>
    <n v="1313123823"/>
    <b v="0"/>
    <n v="0"/>
    <b v="0"/>
    <s v="music/jazz"/>
    <n v="0"/>
    <n v="-2900"/>
    <x v="4"/>
    <s v="jazz"/>
    <x v="907"/>
    <d v="2011-08-11T23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x v="0"/>
    <x v="908"/>
    <n v="1276283655"/>
    <b v="0"/>
    <n v="0"/>
    <b v="0"/>
    <s v="music/jazz"/>
    <n v="0"/>
    <n v="-2500"/>
    <x v="4"/>
    <s v="jazz"/>
    <x v="908"/>
    <d v="2010-06-11T14:14:15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x v="0"/>
    <x v="909"/>
    <n v="1340296440"/>
    <b v="0"/>
    <n v="8"/>
    <b v="0"/>
    <s v="music/jazz"/>
    <n v="3.25"/>
    <n v="-15480"/>
    <x v="4"/>
    <s v="jazz"/>
    <x v="909"/>
    <d v="2012-06-21T11:34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x v="1"/>
    <x v="910"/>
    <n v="1483362319"/>
    <b v="0"/>
    <n v="5"/>
    <b v="0"/>
    <s v="music/jazz"/>
    <n v="22.363636363636363"/>
    <n v="-427"/>
    <x v="4"/>
    <s v="jazz"/>
    <x v="910"/>
    <d v="2017-01-02T08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x v="0"/>
    <x v="911"/>
    <n v="1388707645"/>
    <b v="0"/>
    <n v="0"/>
    <b v="0"/>
    <s v="music/jazz"/>
    <n v="0"/>
    <n v="-100000"/>
    <x v="4"/>
    <s v="jazz"/>
    <x v="911"/>
    <d v="2014-01-02T19:07:25"/>
  </r>
  <r>
    <n v="912"/>
    <s v="Triad a new album by James Murrell"/>
    <s v="My new album will be called Triad, an album of original music performed by me &amp; guest musical artists."/>
    <n v="3500"/>
    <n v="30"/>
    <x v="2"/>
    <s v="US"/>
    <x v="0"/>
    <x v="912"/>
    <n v="1350009447"/>
    <b v="0"/>
    <n v="2"/>
    <b v="0"/>
    <s v="music/jazz"/>
    <n v="0.85714285714285721"/>
    <n v="-3470"/>
    <x v="4"/>
    <s v="jazz"/>
    <x v="912"/>
    <d v="2012-10-11T21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x v="0"/>
    <x v="913"/>
    <n v="1333596019"/>
    <b v="0"/>
    <n v="24"/>
    <b v="0"/>
    <s v="music/jazz"/>
    <n v="6.6066666666666665"/>
    <n v="-28018"/>
    <x v="4"/>
    <s v="jazz"/>
    <x v="913"/>
    <d v="2012-04-04T22:20:19"/>
  </r>
  <r>
    <n v="914"/>
    <s v="Soul Of Man Video Project"/>
    <s v="This project is for the making of a music video. All funds will go towards production costs for this event only."/>
    <n v="1500"/>
    <n v="0"/>
    <x v="2"/>
    <s v="US"/>
    <x v="0"/>
    <x v="914"/>
    <n v="1343326747"/>
    <b v="0"/>
    <n v="0"/>
    <b v="0"/>
    <s v="music/jazz"/>
    <n v="0"/>
    <n v="-1500"/>
    <x v="4"/>
    <s v="jazz"/>
    <x v="914"/>
    <d v="2012-07-26T13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x v="0"/>
    <x v="915"/>
    <n v="1327853914"/>
    <b v="0"/>
    <n v="9"/>
    <b v="0"/>
    <s v="music/jazz"/>
    <n v="5.7692307692307692"/>
    <n v="-6125"/>
    <x v="4"/>
    <s v="jazz"/>
    <x v="915"/>
    <d v="2012-01-29T11:18:34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x v="0"/>
    <x v="916"/>
    <n v="1284409734"/>
    <b v="0"/>
    <n v="0"/>
    <b v="0"/>
    <s v="music/jazz"/>
    <n v="0"/>
    <n v="-3300"/>
    <x v="4"/>
    <s v="jazz"/>
    <x v="916"/>
    <d v="2010-09-13T15:28:54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x v="0"/>
    <x v="917"/>
    <n v="1402612730"/>
    <b v="0"/>
    <n v="1"/>
    <b v="0"/>
    <s v="music/jazz"/>
    <n v="0.6"/>
    <n v="-4970"/>
    <x v="4"/>
    <s v="jazz"/>
    <x v="917"/>
    <d v="2014-06-12T17:38:5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x v="1"/>
    <x v="918"/>
    <n v="1414879161"/>
    <b v="0"/>
    <n v="10"/>
    <b v="0"/>
    <s v="music/jazz"/>
    <n v="5.0256410256410255"/>
    <n v="-3704"/>
    <x v="4"/>
    <s v="jazz"/>
    <x v="918"/>
    <d v="2014-11-01T16:59:21"/>
  </r>
  <r>
    <n v="919"/>
    <s v="Jazz CD:  Out of The Blue"/>
    <s v="Cool jazz with a New Orleans flavor."/>
    <n v="20000"/>
    <n v="100"/>
    <x v="2"/>
    <s v="US"/>
    <x v="0"/>
    <x v="919"/>
    <n v="1352906645"/>
    <b v="0"/>
    <n v="1"/>
    <b v="0"/>
    <s v="music/jazz"/>
    <n v="0.5"/>
    <n v="-19900"/>
    <x v="4"/>
    <s v="jazz"/>
    <x v="919"/>
    <d v="2012-11-14T10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x v="0"/>
    <x v="920"/>
    <n v="1381853222"/>
    <b v="0"/>
    <n v="0"/>
    <b v="0"/>
    <s v="music/jazz"/>
    <n v="0"/>
    <n v="-5500"/>
    <x v="4"/>
    <s v="jazz"/>
    <x v="920"/>
    <d v="2013-10-15T11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x v="0"/>
    <x v="921"/>
    <n v="1320033976"/>
    <b v="0"/>
    <n v="20"/>
    <b v="0"/>
    <s v="music/jazz"/>
    <n v="30.9"/>
    <n v="-10365"/>
    <x v="4"/>
    <s v="jazz"/>
    <x v="921"/>
    <d v="2011-10-30T23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x v="0"/>
    <x v="922"/>
    <n v="1409143393"/>
    <b v="0"/>
    <n v="30"/>
    <b v="0"/>
    <s v="music/jazz"/>
    <n v="21.037037037037038"/>
    <n v="-21320"/>
    <x v="4"/>
    <s v="jazz"/>
    <x v="922"/>
    <d v="2014-08-27T07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x v="0"/>
    <x v="923"/>
    <n v="1414018923"/>
    <b v="0"/>
    <n v="6"/>
    <b v="0"/>
    <s v="music/jazz"/>
    <n v="2.1999999999999997"/>
    <n v="-14670"/>
    <x v="4"/>
    <s v="jazz"/>
    <x v="923"/>
    <d v="2014-10-22T18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x v="0"/>
    <x v="924"/>
    <n v="1358203069"/>
    <b v="0"/>
    <n v="15"/>
    <b v="0"/>
    <s v="music/jazz"/>
    <n v="10.9"/>
    <n v="-2673"/>
    <x v="4"/>
    <s v="jazz"/>
    <x v="924"/>
    <d v="2013-01-14T17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x v="0"/>
    <x v="925"/>
    <n v="1382994511"/>
    <b v="0"/>
    <n v="5"/>
    <b v="0"/>
    <s v="music/jazz"/>
    <n v="2.666666666666667"/>
    <n v="-5840"/>
    <x v="4"/>
    <s v="jazz"/>
    <x v="925"/>
    <d v="2013-10-28T16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x v="0"/>
    <x v="926"/>
    <n v="1276043330"/>
    <b v="0"/>
    <n v="0"/>
    <b v="0"/>
    <s v="music/jazz"/>
    <n v="0"/>
    <n v="-7000"/>
    <x v="4"/>
    <s v="jazz"/>
    <x v="926"/>
    <d v="2010-06-08T19:28:50"/>
  </r>
  <r>
    <n v="927"/>
    <s v="JETRO DA SILVA FUNK PROJECT"/>
    <s v="Studio CD/DVD Solo project of Pianist &amp; Keyboardist Jetro da Silva"/>
    <n v="20000"/>
    <n v="0"/>
    <x v="2"/>
    <s v="US"/>
    <x v="0"/>
    <x v="927"/>
    <n v="1334432695"/>
    <b v="0"/>
    <n v="0"/>
    <b v="0"/>
    <s v="music/jazz"/>
    <n v="0"/>
    <n v="-20000"/>
    <x v="4"/>
    <s v="jazz"/>
    <x v="927"/>
    <d v="2012-04-14T14:44:55"/>
  </r>
  <r>
    <n v="928"/>
    <s v="In a Jazzy Motown"/>
    <s v="A real Motown Backup singer on 22 gold and platinum albums headlines her own Jazz CD of Motown songs."/>
    <n v="14500"/>
    <n v="1575"/>
    <x v="2"/>
    <s v="US"/>
    <x v="0"/>
    <x v="928"/>
    <n v="1348864913"/>
    <b v="0"/>
    <n v="28"/>
    <b v="0"/>
    <s v="music/jazz"/>
    <n v="10.86206896551724"/>
    <n v="-12925"/>
    <x v="4"/>
    <s v="jazz"/>
    <x v="928"/>
    <d v="2012-09-28T15:41:53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x v="0"/>
    <x v="929"/>
    <n v="1331358169"/>
    <b v="0"/>
    <n v="0"/>
    <b v="0"/>
    <s v="music/jazz"/>
    <n v="0"/>
    <n v="-500"/>
    <x v="4"/>
    <s v="jazz"/>
    <x v="929"/>
    <d v="2012-03-10T00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x v="0"/>
    <x v="930"/>
    <n v="1273874306"/>
    <b v="0"/>
    <n v="5"/>
    <b v="0"/>
    <s v="music/jazz"/>
    <n v="38.333333333333336"/>
    <n v="-555"/>
    <x v="4"/>
    <s v="jazz"/>
    <x v="930"/>
    <d v="2010-05-14T16:58:26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x v="1"/>
    <x v="931"/>
    <n v="1392021502"/>
    <b v="0"/>
    <n v="7"/>
    <b v="0"/>
    <s v="music/jazz"/>
    <n v="6.5500000000000007"/>
    <n v="-1869"/>
    <x v="4"/>
    <s v="jazz"/>
    <x v="931"/>
    <d v="2014-02-10T03:38:22"/>
  </r>
  <r>
    <n v="932"/>
    <s v="Mandy Harvey Christmas Album"/>
    <s v="Help me to create my 3rd album, a Christmas CD with 16 Holiday/Original favorites!"/>
    <n v="9500"/>
    <n v="1381"/>
    <x v="2"/>
    <s v="US"/>
    <x v="0"/>
    <x v="932"/>
    <n v="1360106145"/>
    <b v="0"/>
    <n v="30"/>
    <b v="0"/>
    <s v="music/jazz"/>
    <n v="14.536842105263158"/>
    <n v="-8119"/>
    <x v="4"/>
    <s v="jazz"/>
    <x v="932"/>
    <d v="2013-02-05T18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x v="0"/>
    <x v="933"/>
    <n v="1394683409"/>
    <b v="0"/>
    <n v="2"/>
    <b v="0"/>
    <s v="music/jazz"/>
    <n v="6"/>
    <n v="-1880"/>
    <x v="4"/>
    <s v="jazz"/>
    <x v="933"/>
    <d v="2014-03-12T23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x v="5"/>
    <x v="934"/>
    <n v="1396633284"/>
    <b v="0"/>
    <n v="30"/>
    <b v="0"/>
    <s v="music/jazz"/>
    <n v="30.4"/>
    <n v="-3480"/>
    <x v="4"/>
    <s v="jazz"/>
    <x v="934"/>
    <d v="2014-04-04T12:41:24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x v="0"/>
    <x v="935"/>
    <n v="1451462429"/>
    <b v="0"/>
    <n v="2"/>
    <b v="0"/>
    <s v="music/jazz"/>
    <n v="1.4285714285714286"/>
    <n v="-3450"/>
    <x v="4"/>
    <s v="jazz"/>
    <x v="935"/>
    <d v="2015-12-30T03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x v="0"/>
    <x v="936"/>
    <n v="1323131689"/>
    <b v="0"/>
    <n v="0"/>
    <b v="0"/>
    <s v="music/jazz"/>
    <n v="0"/>
    <n v="-1400"/>
    <x v="4"/>
    <s v="jazz"/>
    <x v="936"/>
    <d v="2011-12-05T19:34:49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x v="0"/>
    <x v="937"/>
    <n v="1380913757"/>
    <b v="0"/>
    <n v="2"/>
    <b v="0"/>
    <s v="music/jazz"/>
    <n v="1.1428571428571428"/>
    <n v="-3460"/>
    <x v="4"/>
    <s v="jazz"/>
    <x v="937"/>
    <d v="2013-10-04T14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x v="0"/>
    <x v="938"/>
    <n v="1343993448"/>
    <b v="0"/>
    <n v="1"/>
    <b v="0"/>
    <s v="music/jazz"/>
    <n v="0.35714285714285715"/>
    <n v="-6975"/>
    <x v="4"/>
    <s v="jazz"/>
    <x v="938"/>
    <d v="2012-08-03T06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x v="0"/>
    <x v="939"/>
    <n v="1369246738"/>
    <b v="0"/>
    <n v="2"/>
    <b v="0"/>
    <s v="music/jazz"/>
    <n v="1.4545454545454546"/>
    <n v="-2710"/>
    <x v="4"/>
    <s v="jazz"/>
    <x v="939"/>
    <d v="2013-05-22T13:18:58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x v="0"/>
    <x v="940"/>
    <n v="1435363926"/>
    <b v="0"/>
    <n v="14"/>
    <b v="0"/>
    <s v="technology/wearables"/>
    <n v="17.155555555555555"/>
    <n v="-7456"/>
    <x v="2"/>
    <s v="wearables"/>
    <x v="940"/>
    <d v="2015-06-26T19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x v="0"/>
    <x v="941"/>
    <n v="1484101145"/>
    <b v="0"/>
    <n v="31"/>
    <b v="0"/>
    <s v="technology/wearables"/>
    <n v="2.3220000000000001"/>
    <n v="-48839"/>
    <x v="2"/>
    <s v="wearables"/>
    <x v="941"/>
    <d v="2017-01-10T21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x v="0"/>
    <x v="942"/>
    <n v="1452716060"/>
    <b v="0"/>
    <n v="16"/>
    <b v="0"/>
    <s v="technology/wearables"/>
    <n v="8.9066666666666663"/>
    <n v="-6832"/>
    <x v="2"/>
    <s v="wearables"/>
    <x v="942"/>
    <d v="2016-01-13T15:14:20"/>
  </r>
  <r>
    <n v="943"/>
    <s v="SleepMode"/>
    <s v="A mask for home or travel that will give you the best, undisturbed sleep of your life."/>
    <n v="3000"/>
    <n v="289"/>
    <x v="2"/>
    <s v="US"/>
    <x v="0"/>
    <x v="943"/>
    <n v="1477843305"/>
    <b v="0"/>
    <n v="12"/>
    <b v="0"/>
    <s v="technology/wearables"/>
    <n v="9.6333333333333346"/>
    <n v="-2711"/>
    <x v="2"/>
    <s v="wearables"/>
    <x v="943"/>
    <d v="2016-10-30T11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x v="0"/>
    <x v="944"/>
    <n v="1458050450"/>
    <b v="0"/>
    <n v="96"/>
    <b v="0"/>
    <s v="technology/wearables"/>
    <n v="13.325999999999999"/>
    <n v="-43337"/>
    <x v="2"/>
    <s v="wearables"/>
    <x v="944"/>
    <d v="2016-03-15T09:00:50"/>
  </r>
  <r>
    <n v="945"/>
    <s v="CT BAND"/>
    <s v="Make your watch Smart ! CT Band is an ultra-thin, high-tech smart watch-strap awarded twice at CES 2017 las vegas"/>
    <n v="100000"/>
    <n v="2484"/>
    <x v="2"/>
    <s v="FR"/>
    <x v="3"/>
    <x v="945"/>
    <n v="1482958626"/>
    <b v="0"/>
    <n v="16"/>
    <b v="0"/>
    <s v="technology/wearables"/>
    <n v="2.484"/>
    <n v="-97516"/>
    <x v="2"/>
    <s v="wearables"/>
    <x v="945"/>
    <d v="2016-12-28T15:57:06"/>
  </r>
  <r>
    <n v="946"/>
    <s v="OmniTrade Apron"/>
    <s v="Soft edged-Hard working. The perfect wearable organization for the home and professional shop."/>
    <n v="15000"/>
    <n v="286"/>
    <x v="2"/>
    <s v="US"/>
    <x v="0"/>
    <x v="946"/>
    <n v="1470852048"/>
    <b v="0"/>
    <n v="5"/>
    <b v="0"/>
    <s v="technology/wearables"/>
    <n v="1.9066666666666665"/>
    <n v="-14714"/>
    <x v="2"/>
    <s v="wearables"/>
    <x v="946"/>
    <d v="2016-08-10T13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x v="0"/>
    <x v="947"/>
    <n v="1462128306"/>
    <b v="0"/>
    <n v="0"/>
    <b v="0"/>
    <s v="technology/wearables"/>
    <n v="0"/>
    <n v="-850"/>
    <x v="2"/>
    <s v="wearables"/>
    <x v="947"/>
    <d v="2016-05-01T13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x v="3"/>
    <x v="948"/>
    <n v="1455220364"/>
    <b v="0"/>
    <n v="8"/>
    <b v="0"/>
    <s v="technology/wearables"/>
    <n v="12"/>
    <n v="-3520"/>
    <x v="2"/>
    <s v="wearables"/>
    <x v="948"/>
    <d v="2016-02-11T14:52:44"/>
  </r>
  <r>
    <n v="949"/>
    <s v="INBED"/>
    <s v="Der INBED ist ein innovatives Multisensor-Wearable fÃ¼r die SturzprÃ¤vention motorisch eingeschrÃ¤nkter Personen."/>
    <n v="20000"/>
    <n v="273"/>
    <x v="2"/>
    <s v="DE"/>
    <x v="3"/>
    <x v="949"/>
    <n v="1450832576"/>
    <b v="0"/>
    <n v="7"/>
    <b v="0"/>
    <s v="technology/wearables"/>
    <n v="1.365"/>
    <n v="-19727"/>
    <x v="2"/>
    <s v="wearables"/>
    <x v="949"/>
    <d v="2015-12-22T20:02:56"/>
  </r>
  <r>
    <n v="950"/>
    <s v="EZC Smartlight"/>
    <s v="Rider worn tail light brake light. Adheres to virtually any coat, jacket or vest. Stays on even when you get off."/>
    <n v="5000"/>
    <n v="1402"/>
    <x v="2"/>
    <s v="CA"/>
    <x v="5"/>
    <x v="950"/>
    <n v="1450461661"/>
    <b v="0"/>
    <n v="24"/>
    <b v="0"/>
    <s v="technology/wearables"/>
    <n v="28.04"/>
    <n v="-3598"/>
    <x v="2"/>
    <s v="wearables"/>
    <x v="950"/>
    <d v="2015-12-18T13:01:01"/>
  </r>
  <r>
    <n v="951"/>
    <s v="Smart Harness"/>
    <s v="Revolutionizing the way we walk our dogs!"/>
    <n v="50000"/>
    <n v="19195"/>
    <x v="2"/>
    <s v="US"/>
    <x v="0"/>
    <x v="951"/>
    <n v="1461166872"/>
    <b v="0"/>
    <n v="121"/>
    <b v="0"/>
    <s v="technology/wearables"/>
    <n v="38.39"/>
    <n v="-30805"/>
    <x v="2"/>
    <s v="wearables"/>
    <x v="951"/>
    <d v="2016-04-20T10:41:12"/>
  </r>
  <r>
    <n v="952"/>
    <s v="Audionoggin - Join the Earvolution"/>
    <s v="Audionoggin: Wireless personal surround sound for the athlete in everyone."/>
    <n v="49000"/>
    <n v="19572"/>
    <x v="2"/>
    <s v="US"/>
    <x v="0"/>
    <x v="952"/>
    <n v="1476888212"/>
    <b v="0"/>
    <n v="196"/>
    <b v="0"/>
    <s v="technology/wearables"/>
    <n v="39.942857142857143"/>
    <n v="-29428"/>
    <x v="2"/>
    <s v="wearables"/>
    <x v="952"/>
    <d v="2016-10-19T09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x v="0"/>
    <x v="953"/>
    <n v="1419566199"/>
    <b v="0"/>
    <n v="5"/>
    <b v="0"/>
    <s v="technology/wearables"/>
    <n v="0.84"/>
    <n v="-14874"/>
    <x v="2"/>
    <s v="wearables"/>
    <x v="953"/>
    <d v="2014-12-25T22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x v="0"/>
    <x v="954"/>
    <n v="1436472039"/>
    <b v="0"/>
    <n v="73"/>
    <b v="0"/>
    <s v="technology/wearables"/>
    <n v="43.406666666666666"/>
    <n v="-8489"/>
    <x v="2"/>
    <s v="wearables"/>
    <x v="954"/>
    <d v="2015-07-09T15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x v="0"/>
    <x v="955"/>
    <n v="1470294300"/>
    <b v="0"/>
    <n v="93"/>
    <b v="0"/>
    <s v="technology/wearables"/>
    <n v="5.6613333333333333"/>
    <n v="-283016"/>
    <x v="2"/>
    <s v="wearables"/>
    <x v="955"/>
    <d v="2016-08-04T02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x v="0"/>
    <x v="956"/>
    <n v="1424901359"/>
    <b v="0"/>
    <n v="17"/>
    <b v="0"/>
    <s v="technology/wearables"/>
    <n v="1.722"/>
    <n v="-49139"/>
    <x v="2"/>
    <s v="wearables"/>
    <x v="956"/>
    <d v="2015-02-25T16:55:59"/>
  </r>
  <r>
    <n v="957"/>
    <s v="DUALBAND, the Leather NFC Smart Watch Band"/>
    <s v="A Leather Smart watch Band, that NEVER needs to be charged for only $37!"/>
    <n v="12000"/>
    <n v="233"/>
    <x v="2"/>
    <s v="US"/>
    <x v="0"/>
    <x v="957"/>
    <n v="1476710133"/>
    <b v="0"/>
    <n v="7"/>
    <b v="0"/>
    <s v="technology/wearables"/>
    <n v="1.9416666666666664"/>
    <n v="-11767"/>
    <x v="2"/>
    <s v="wearables"/>
    <x v="957"/>
    <d v="2016-10-17T08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x v="0"/>
    <x v="958"/>
    <n v="1426792563"/>
    <b v="0"/>
    <n v="17"/>
    <b v="0"/>
    <s v="technology/wearables"/>
    <n v="11.328275684711327"/>
    <n v="-6896"/>
    <x v="2"/>
    <s v="wearables"/>
    <x v="958"/>
    <d v="2015-03-19T14:16:03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x v="0"/>
    <x v="959"/>
    <n v="1419048665"/>
    <b v="0"/>
    <n v="171"/>
    <b v="0"/>
    <s v="technology/wearables"/>
    <n v="38.86"/>
    <n v="-30570"/>
    <x v="2"/>
    <s v="wearables"/>
    <x v="959"/>
    <d v="2014-12-19T23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x v="0"/>
    <x v="960"/>
    <n v="1485874955"/>
    <b v="0"/>
    <n v="188"/>
    <b v="0"/>
    <s v="technology/wearables"/>
    <n v="46.100628930817614"/>
    <n v="-29995"/>
    <x v="2"/>
    <s v="wearables"/>
    <x v="960"/>
    <d v="2017-01-31T10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x v="0"/>
    <x v="961"/>
    <n v="1483634335"/>
    <b v="0"/>
    <n v="110"/>
    <b v="0"/>
    <s v="technology/wearables"/>
    <n v="42.188421052631583"/>
    <n v="-54921"/>
    <x v="2"/>
    <s v="wearables"/>
    <x v="961"/>
    <d v="2017-01-05T11:38:55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x v="0"/>
    <x v="962"/>
    <n v="1451927153"/>
    <b v="0"/>
    <n v="37"/>
    <b v="0"/>
    <s v="technology/wearables"/>
    <n v="28.48"/>
    <n v="-1788"/>
    <x v="2"/>
    <s v="wearables"/>
    <x v="962"/>
    <d v="2016-01-04T12:05:53"/>
  </r>
  <r>
    <n v="963"/>
    <s v="The Ultimate Learning Center"/>
    <s v="WE are molding an educated, motivated, non violent GENERATION!"/>
    <n v="35000"/>
    <n v="377"/>
    <x v="2"/>
    <s v="US"/>
    <x v="0"/>
    <x v="963"/>
    <n v="1473693319"/>
    <b v="0"/>
    <n v="9"/>
    <b v="0"/>
    <s v="technology/wearables"/>
    <n v="1.077142857142857"/>
    <n v="-34623"/>
    <x v="2"/>
    <s v="wearables"/>
    <x v="963"/>
    <d v="2016-09-12T10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x v="5"/>
    <x v="964"/>
    <n v="1437663919"/>
    <b v="0"/>
    <n v="29"/>
    <b v="0"/>
    <s v="technology/wearables"/>
    <n v="0.79909090909090907"/>
    <n v="-109121"/>
    <x v="2"/>
    <s v="wearables"/>
    <x v="964"/>
    <d v="2015-07-23T10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x v="0"/>
    <x v="965"/>
    <n v="1474676646"/>
    <b v="0"/>
    <n v="6"/>
    <b v="0"/>
    <s v="technology/wearables"/>
    <n v="1.1919999999999999"/>
    <n v="-24702"/>
    <x v="2"/>
    <s v="wearables"/>
    <x v="965"/>
    <d v="2016-09-23T19:24:06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x v="0"/>
    <x v="966"/>
    <n v="1473174932"/>
    <b v="0"/>
    <n v="30"/>
    <b v="0"/>
    <s v="technology/wearables"/>
    <n v="14.799999999999999"/>
    <n v="-10224"/>
    <x v="2"/>
    <s v="wearables"/>
    <x v="966"/>
    <d v="2016-09-06T10:15:32"/>
  </r>
  <r>
    <n v="967"/>
    <s v="Better Beanie"/>
    <s v="Better Beanie is the new therapeutic wearable designed to assist you while keeping your hands free."/>
    <n v="20000"/>
    <n v="3562"/>
    <x v="2"/>
    <s v="US"/>
    <x v="0"/>
    <x v="967"/>
    <n v="1456121174"/>
    <b v="0"/>
    <n v="81"/>
    <b v="0"/>
    <s v="technology/wearables"/>
    <n v="17.810000000000002"/>
    <n v="-16438"/>
    <x v="2"/>
    <s v="wearables"/>
    <x v="967"/>
    <d v="2016-02-22T01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x v="0"/>
    <x v="968"/>
    <n v="1405542034"/>
    <b v="0"/>
    <n v="4"/>
    <b v="0"/>
    <s v="technology/wearables"/>
    <n v="1.325"/>
    <n v="-7894"/>
    <x v="2"/>
    <s v="wearables"/>
    <x v="968"/>
    <d v="2014-07-16T15:20:34"/>
  </r>
  <r>
    <n v="969"/>
    <s v="Make 100 | Geek &amp; Chic: Smart Safety Jewelry."/>
    <s v="Geek &amp; Chic Smart Jewelry Collection, Wearables Meet Style!"/>
    <n v="30000"/>
    <n v="14000"/>
    <x v="2"/>
    <s v="MX"/>
    <x v="10"/>
    <x v="969"/>
    <n v="1483773407"/>
    <b v="0"/>
    <n v="11"/>
    <b v="0"/>
    <s v="technology/wearables"/>
    <n v="46.666666666666664"/>
    <n v="-16000"/>
    <x v="2"/>
    <s v="wearables"/>
    <x v="969"/>
    <d v="2017-01-07T02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x v="5"/>
    <x v="970"/>
    <n v="1481951853"/>
    <b v="0"/>
    <n v="14"/>
    <b v="0"/>
    <s v="technology/wearables"/>
    <n v="45.92"/>
    <n v="-2704"/>
    <x v="2"/>
    <s v="wearables"/>
    <x v="970"/>
    <d v="2016-12-17T00:17:33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x v="0"/>
    <x v="971"/>
    <n v="1429290060"/>
    <b v="0"/>
    <n v="5"/>
    <b v="0"/>
    <s v="technology/wearables"/>
    <n v="0.22599999999999998"/>
    <n v="-99774"/>
    <x v="2"/>
    <s v="wearables"/>
    <x v="971"/>
    <d v="2015-04-17T12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x v="0"/>
    <x v="972"/>
    <n v="1407271598"/>
    <b v="0"/>
    <n v="45"/>
    <b v="0"/>
    <s v="technology/wearables"/>
    <n v="34.625"/>
    <n v="-13075"/>
    <x v="2"/>
    <s v="wearables"/>
    <x v="972"/>
    <d v="2014-08-05T15:46:3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x v="0"/>
    <x v="973"/>
    <n v="1441844493"/>
    <b v="0"/>
    <n v="8"/>
    <b v="0"/>
    <s v="technology/wearables"/>
    <n v="2.0549999999999997"/>
    <n v="-19589"/>
    <x v="2"/>
    <s v="wearables"/>
    <x v="973"/>
    <d v="2015-09-09T19:21:33"/>
  </r>
  <r>
    <n v="974"/>
    <s v="KneeJack"/>
    <s v="The device that allows those with artificial knees or arthritic knees to kneel down without putting pressure on their knees."/>
    <n v="50000"/>
    <n v="280"/>
    <x v="2"/>
    <s v="US"/>
    <x v="0"/>
    <x v="974"/>
    <n v="1456336756"/>
    <b v="0"/>
    <n v="3"/>
    <b v="0"/>
    <s v="technology/wearables"/>
    <n v="0.55999999999999994"/>
    <n v="-49720"/>
    <x v="2"/>
    <s v="wearables"/>
    <x v="974"/>
    <d v="2016-02-24T12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x v="0"/>
    <x v="975"/>
    <n v="1461948185"/>
    <b v="0"/>
    <n v="24"/>
    <b v="0"/>
    <s v="technology/wearables"/>
    <n v="2.6069999999999998"/>
    <n v="-97393"/>
    <x v="2"/>
    <s v="wearables"/>
    <x v="975"/>
    <d v="2016-04-29T11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x v="2"/>
    <x v="976"/>
    <n v="1435627497"/>
    <b v="0"/>
    <n v="18"/>
    <b v="0"/>
    <s v="technology/wearables"/>
    <n v="1.9259999999999999"/>
    <n v="-147111"/>
    <x v="2"/>
    <s v="wearables"/>
    <x v="976"/>
    <d v="2015-06-29T20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x v="3"/>
    <x v="977"/>
    <n v="1453502197"/>
    <b v="0"/>
    <n v="12"/>
    <b v="0"/>
    <s v="technology/wearables"/>
    <n v="33.666666666666664"/>
    <n v="-1791"/>
    <x v="2"/>
    <s v="wearables"/>
    <x v="977"/>
    <d v="2016-01-22T17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x v="9"/>
    <x v="978"/>
    <n v="1453793101"/>
    <b v="0"/>
    <n v="123"/>
    <b v="0"/>
    <s v="technology/wearables"/>
    <n v="56.263267182990241"/>
    <n v="-75616"/>
    <x v="2"/>
    <s v="wearables"/>
    <x v="978"/>
    <d v="2016-01-26T02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x v="0"/>
    <x v="979"/>
    <n v="1463392828"/>
    <b v="0"/>
    <n v="96"/>
    <b v="0"/>
    <s v="technology/wearables"/>
    <n v="82.817599999999999"/>
    <n v="-6013.84"/>
    <x v="2"/>
    <s v="wearables"/>
    <x v="979"/>
    <d v="2016-05-16T05:00:2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x v="0"/>
    <x v="980"/>
    <n v="1413495722"/>
    <b v="0"/>
    <n v="31"/>
    <b v="0"/>
    <s v="technology/wearables"/>
    <n v="14.860000000000001"/>
    <n v="-8514"/>
    <x v="2"/>
    <s v="wearables"/>
    <x v="980"/>
    <d v="2014-10-16T16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x v="0"/>
    <x v="981"/>
    <n v="1405032222"/>
    <b v="0"/>
    <n v="4"/>
    <b v="0"/>
    <s v="technology/wearables"/>
    <n v="1.2375123751237513E-2"/>
    <n v="-88877"/>
    <x v="2"/>
    <s v="wearables"/>
    <x v="981"/>
    <d v="2014-07-10T17:43:42"/>
  </r>
  <r>
    <n v="982"/>
    <s v="Smart 2-in-1 I-PHONE HANDLE/WALLETtm"/>
    <s v="revolutonary ultra-slim 2-in-1 Smart  2-in-1 I-PHONE handle/WALLETtm with 360 rotatiion"/>
    <n v="17500"/>
    <n v="3"/>
    <x v="2"/>
    <s v="US"/>
    <x v="0"/>
    <x v="982"/>
    <n v="1472839486"/>
    <b v="0"/>
    <n v="3"/>
    <b v="0"/>
    <s v="technology/wearables"/>
    <n v="1.7142857142857144E-2"/>
    <n v="-17497"/>
    <x v="2"/>
    <s v="wearables"/>
    <x v="982"/>
    <d v="2016-09-02T13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x v="3"/>
    <x v="983"/>
    <n v="1469289685"/>
    <b v="0"/>
    <n v="179"/>
    <b v="0"/>
    <s v="technology/wearables"/>
    <n v="29.506136117214709"/>
    <n v="-73468"/>
    <x v="2"/>
    <s v="wearables"/>
    <x v="983"/>
    <d v="2016-07-23T11:01:25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x v="0"/>
    <x v="984"/>
    <n v="1424918808"/>
    <b v="0"/>
    <n v="3"/>
    <b v="0"/>
    <s v="technology/wearables"/>
    <n v="1.06"/>
    <n v="-9894"/>
    <x v="2"/>
    <s v="wearables"/>
    <x v="984"/>
    <d v="2015-02-25T2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x v="3"/>
    <x v="985"/>
    <n v="1449011610"/>
    <b v="0"/>
    <n v="23"/>
    <b v="0"/>
    <s v="technology/wearables"/>
    <n v="6.293333333333333"/>
    <n v="-28112"/>
    <x v="2"/>
    <s v="wearables"/>
    <x v="985"/>
    <d v="2015-12-01T18:13:3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x v="1"/>
    <x v="986"/>
    <n v="1447698300"/>
    <b v="0"/>
    <n v="23"/>
    <b v="0"/>
    <s v="technology/wearables"/>
    <n v="12.75"/>
    <n v="-17450"/>
    <x v="2"/>
    <s v="wearables"/>
    <x v="986"/>
    <d v="2015-11-16T13:25:00"/>
  </r>
  <r>
    <n v="987"/>
    <s v="Kidswatcher"/>
    <s v="Always know where your precious children are. Let them explore the world freely and in a secure way by using the Kidswatcher."/>
    <n v="50000"/>
    <n v="6610"/>
    <x v="2"/>
    <s v="NL"/>
    <x v="3"/>
    <x v="987"/>
    <n v="1400051050"/>
    <b v="0"/>
    <n v="41"/>
    <b v="0"/>
    <s v="technology/wearables"/>
    <n v="13.22"/>
    <n v="-43390"/>
    <x v="2"/>
    <s v="wearables"/>
    <x v="987"/>
    <d v="2014-05-14T02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x v="3"/>
    <x v="988"/>
    <n v="1472718825"/>
    <b v="0"/>
    <n v="0"/>
    <b v="0"/>
    <s v="technology/wearables"/>
    <n v="0"/>
    <n v="-5000"/>
    <x v="2"/>
    <s v="wearables"/>
    <x v="988"/>
    <d v="2016-09-01T03:33:45"/>
  </r>
  <r>
    <n v="989"/>
    <s v="Power Rope"/>
    <s v="The most useful phone charger you will ever buy"/>
    <n v="10000"/>
    <n v="1677"/>
    <x v="2"/>
    <s v="US"/>
    <x v="0"/>
    <x v="989"/>
    <n v="1472509495"/>
    <b v="0"/>
    <n v="32"/>
    <b v="0"/>
    <s v="technology/wearables"/>
    <n v="16.77"/>
    <n v="-8323"/>
    <x v="2"/>
    <s v="wearables"/>
    <x v="989"/>
    <d v="2016-08-29T17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x v="0"/>
    <x v="990"/>
    <n v="1407178164"/>
    <b v="0"/>
    <n v="2"/>
    <b v="0"/>
    <s v="technology/wearables"/>
    <n v="0.104"/>
    <n v="-24974"/>
    <x v="2"/>
    <s v="wearables"/>
    <x v="990"/>
    <d v="2014-08-04T13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x v="1"/>
    <x v="991"/>
    <n v="1466186988"/>
    <b v="0"/>
    <n v="7"/>
    <b v="0"/>
    <s v="technology/wearables"/>
    <n v="4.24"/>
    <n v="-4788"/>
    <x v="2"/>
    <s v="wearables"/>
    <x v="991"/>
    <d v="2016-06-17T13:09:48"/>
  </r>
  <r>
    <n v="992"/>
    <s v="WairConditioning"/>
    <s v="The HOTTEST and COOLEST thing yet! WairConditioning... an entirely new level of comfortability!"/>
    <n v="100000"/>
    <n v="467"/>
    <x v="2"/>
    <s v="US"/>
    <x v="0"/>
    <x v="992"/>
    <n v="1457475119"/>
    <b v="0"/>
    <n v="4"/>
    <b v="0"/>
    <s v="technology/wearables"/>
    <n v="0.46699999999999997"/>
    <n v="-99533"/>
    <x v="2"/>
    <s v="wearables"/>
    <x v="992"/>
    <d v="2016-03-08T17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x v="0"/>
    <x v="993"/>
    <n v="1476054568"/>
    <b v="0"/>
    <n v="196"/>
    <b v="0"/>
    <s v="technology/wearables"/>
    <n v="25.087142857142858"/>
    <n v="-52439"/>
    <x v="2"/>
    <s v="wearables"/>
    <x v="993"/>
    <d v="2016-10-09T18:09:2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x v="0"/>
    <x v="994"/>
    <n v="1412835530"/>
    <b v="0"/>
    <n v="11"/>
    <b v="0"/>
    <s v="technology/wearables"/>
    <n v="2.3345000000000002"/>
    <n v="-195331"/>
    <x v="2"/>
    <s v="wearables"/>
    <x v="994"/>
    <d v="2014-10-09T01:18:5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x v="0"/>
    <x v="995"/>
    <n v="1415140480"/>
    <b v="0"/>
    <n v="9"/>
    <b v="0"/>
    <s v="technology/wearables"/>
    <n v="7.26"/>
    <n v="-9274"/>
    <x v="2"/>
    <s v="wearables"/>
    <x v="995"/>
    <d v="2014-11-04T17:34:40"/>
  </r>
  <r>
    <n v="996"/>
    <s v="Social behavior in technical communities"/>
    <s v="Study the behaviour of technical communities by tracking their movement  through wearables"/>
    <n v="4000"/>
    <n v="65"/>
    <x v="2"/>
    <s v="US"/>
    <x v="0"/>
    <x v="996"/>
    <n v="1403902060"/>
    <b v="0"/>
    <n v="5"/>
    <b v="0"/>
    <s v="technology/wearables"/>
    <n v="1.625"/>
    <n v="-3935"/>
    <x v="2"/>
    <s v="wearables"/>
    <x v="996"/>
    <d v="2014-06-27T15:47:40"/>
  </r>
  <r>
    <n v="997"/>
    <s v="iPhanny"/>
    <s v="The iPhanny keeps your iPhone 6 safe from bending in those dangerous pants pockets."/>
    <n v="5000"/>
    <n v="65"/>
    <x v="2"/>
    <s v="US"/>
    <x v="0"/>
    <x v="997"/>
    <n v="1414549697"/>
    <b v="0"/>
    <n v="8"/>
    <b v="0"/>
    <s v="technology/wearables"/>
    <n v="1.3"/>
    <n v="-4935"/>
    <x v="2"/>
    <s v="wearables"/>
    <x v="997"/>
    <d v="2014-10-28T21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x v="5"/>
    <x v="998"/>
    <n v="1444017801"/>
    <b v="0"/>
    <n v="229"/>
    <b v="0"/>
    <s v="technology/wearables"/>
    <n v="58.558333333333337"/>
    <n v="-24865"/>
    <x v="2"/>
    <s v="wearables"/>
    <x v="998"/>
    <d v="2015-10-04T23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x v="5"/>
    <x v="999"/>
    <n v="1413270690"/>
    <b v="0"/>
    <n v="40"/>
    <b v="0"/>
    <s v="technology/wearables"/>
    <n v="7.7886666666666677"/>
    <n v="-138317"/>
    <x v="2"/>
    <s v="wearables"/>
    <x v="999"/>
    <d v="2014-10-14T02:11:3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x v="0"/>
    <x v="1000"/>
    <n v="1484357160"/>
    <b v="0"/>
    <n v="6"/>
    <b v="0"/>
    <s v="technology/wearables"/>
    <n v="2.2157147647256061"/>
    <n v="-874876"/>
    <x v="2"/>
    <s v="wearables"/>
    <x v="1000"/>
    <d v="2017-01-13T2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x v="1"/>
    <x v="1001"/>
    <n v="1481908613"/>
    <b v="0"/>
    <n v="4"/>
    <b v="0"/>
    <s v="technology/wearables"/>
    <n v="104"/>
    <n v="200"/>
    <x v="2"/>
    <s v="wearables"/>
    <x v="1001"/>
    <d v="2016-12-16T12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x v="0"/>
    <x v="1002"/>
    <n v="1447777514"/>
    <b v="0"/>
    <n v="22"/>
    <b v="0"/>
    <s v="technology/wearables"/>
    <n v="29.6029602960296"/>
    <n v="-7039"/>
    <x v="2"/>
    <s v="wearables"/>
    <x v="1002"/>
    <d v="2015-11-17T11:25:14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x v="3"/>
    <x v="1003"/>
    <n v="1487091661"/>
    <b v="0"/>
    <n v="15"/>
    <b v="0"/>
    <s v="technology/wearables"/>
    <n v="16.055"/>
    <n v="-16789"/>
    <x v="2"/>
    <s v="wearables"/>
    <x v="1003"/>
    <d v="2017-02-14T12:01:01"/>
  </r>
  <r>
    <n v="1004"/>
    <s v="AllerGuarder: Bluetooth wristband helps food-allergy kids"/>
    <s v="Harnessing wearable technology as a powerful defense for food-allergy children."/>
    <n v="25000"/>
    <n v="20552"/>
    <x v="1"/>
    <s v="US"/>
    <x v="0"/>
    <x v="1004"/>
    <n v="1453222827"/>
    <b v="0"/>
    <n v="95"/>
    <b v="0"/>
    <s v="technology/wearables"/>
    <n v="82.207999999999998"/>
    <n v="-4448"/>
    <x v="2"/>
    <s v="wearables"/>
    <x v="1004"/>
    <d v="2016-01-19T12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x v="0"/>
    <x v="1005"/>
    <n v="1443538783"/>
    <b v="0"/>
    <n v="161"/>
    <b v="0"/>
    <s v="technology/wearables"/>
    <n v="75.051000000000002"/>
    <n v="-49898"/>
    <x v="2"/>
    <s v="wearables"/>
    <x v="1005"/>
    <d v="2015-09-29T09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x v="0"/>
    <x v="1006"/>
    <n v="1417654672"/>
    <b v="0"/>
    <n v="8"/>
    <b v="0"/>
    <s v="technology/wearables"/>
    <n v="5.8500000000000005"/>
    <n v="-3766"/>
    <x v="2"/>
    <s v="wearables"/>
    <x v="1006"/>
    <d v="2014-12-03T19:57:52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x v="0"/>
    <x v="1007"/>
    <n v="1478095223"/>
    <b v="0"/>
    <n v="76"/>
    <b v="0"/>
    <s v="technology/wearables"/>
    <n v="44.32"/>
    <n v="-16704"/>
    <x v="2"/>
    <s v="wearables"/>
    <x v="1007"/>
    <d v="2016-11-02T09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x v="10"/>
    <x v="1008"/>
    <n v="1480361115"/>
    <b v="0"/>
    <n v="1"/>
    <b v="0"/>
    <s v="technology/wearables"/>
    <n v="0.26737967914438499"/>
    <n v="-93250"/>
    <x v="2"/>
    <s v="wearables"/>
    <x v="1008"/>
    <d v="2016-11-28T14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x v="0"/>
    <x v="1009"/>
    <n v="1463754646"/>
    <b v="0"/>
    <n v="101"/>
    <b v="0"/>
    <s v="technology/wearables"/>
    <n v="13.13"/>
    <n v="-43435"/>
    <x v="2"/>
    <s v="wearables"/>
    <x v="1009"/>
    <d v="2016-05-20T09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x v="0"/>
    <x v="1010"/>
    <n v="1468180462"/>
    <b v="0"/>
    <n v="4"/>
    <b v="0"/>
    <s v="technology/wearables"/>
    <n v="0.19088937093275488"/>
    <n v="-115030"/>
    <x v="2"/>
    <s v="wearables"/>
    <x v="1010"/>
    <d v="2016-07-10T14:54:2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x v="0"/>
    <x v="1011"/>
    <n v="1415050395"/>
    <b v="0"/>
    <n v="1"/>
    <b v="0"/>
    <s v="technology/wearables"/>
    <n v="0.375"/>
    <n v="-19925"/>
    <x v="2"/>
    <s v="wearables"/>
    <x v="1011"/>
    <d v="2014-11-03T16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x v="0"/>
    <x v="1012"/>
    <n v="1481366052"/>
    <b v="0"/>
    <n v="775"/>
    <b v="0"/>
    <s v="technology/wearables"/>
    <n v="21535.021000000001"/>
    <n v="1071751.05"/>
    <x v="2"/>
    <s v="wearables"/>
    <x v="1012"/>
    <d v="2016-12-10T05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x v="0"/>
    <x v="1013"/>
    <n v="1449000056"/>
    <b v="0"/>
    <n v="90"/>
    <b v="0"/>
    <s v="technology/wearables"/>
    <n v="34.527999999999999"/>
    <n v="-16368"/>
    <x v="2"/>
    <s v="wearables"/>
    <x v="1013"/>
    <d v="2015-12-01T15:00:56"/>
  </r>
  <r>
    <n v="1014"/>
    <s v="CHEMION: The World's First Smart Glasses (Canceled)"/>
    <s v="CHEMION is an eyewear device that lets you show your creativity to the world."/>
    <n v="10000"/>
    <n v="3060"/>
    <x v="1"/>
    <s v="US"/>
    <x v="0"/>
    <x v="1014"/>
    <n v="1415750615"/>
    <b v="0"/>
    <n v="16"/>
    <b v="0"/>
    <s v="technology/wearables"/>
    <n v="30.599999999999998"/>
    <n v="-6940"/>
    <x v="2"/>
    <s v="wearables"/>
    <x v="1014"/>
    <d v="2014-11-11T19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x v="11"/>
    <x v="1015"/>
    <n v="1445893495"/>
    <b v="0"/>
    <n v="6"/>
    <b v="0"/>
    <s v="technology/wearables"/>
    <n v="2.666666666666667"/>
    <n v="-8760"/>
    <x v="2"/>
    <s v="wearables"/>
    <x v="1015"/>
    <d v="2015-10-26T16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x v="0"/>
    <x v="1016"/>
    <n v="1456108456"/>
    <b v="0"/>
    <n v="38"/>
    <b v="0"/>
    <s v="technology/wearables"/>
    <n v="2.8420000000000001"/>
    <n v="-97158"/>
    <x v="2"/>
    <s v="wearables"/>
    <x v="1016"/>
    <d v="2016-02-21T2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x v="0"/>
    <x v="1017"/>
    <n v="1444666335"/>
    <b v="0"/>
    <n v="355"/>
    <b v="0"/>
    <s v="technology/wearables"/>
    <n v="22.878799999999998"/>
    <n v="-192803"/>
    <x v="2"/>
    <s v="wearables"/>
    <x v="1017"/>
    <d v="2015-10-12T11:12:15"/>
  </r>
  <r>
    <n v="1018"/>
    <s v="Owl (Canceled)"/>
    <s v="Owl is a fitness tracker along with an accompanying iOS app, that is both fun and interactive for children."/>
    <n v="20000"/>
    <n v="621"/>
    <x v="1"/>
    <s v="US"/>
    <x v="0"/>
    <x v="1018"/>
    <n v="1465904933"/>
    <b v="0"/>
    <n v="7"/>
    <b v="0"/>
    <s v="technology/wearables"/>
    <n v="3.105"/>
    <n v="-19379"/>
    <x v="2"/>
    <s v="wearables"/>
    <x v="1018"/>
    <d v="2016-06-14T06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x v="0"/>
    <x v="1019"/>
    <n v="1420500149"/>
    <b v="0"/>
    <n v="400"/>
    <b v="0"/>
    <s v="technology/wearables"/>
    <n v="47.333333333333336"/>
    <n v="-23700"/>
    <x v="2"/>
    <s v="wearables"/>
    <x v="1019"/>
    <d v="2015-01-05T18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x v="5"/>
    <x v="1020"/>
    <n v="1430617209"/>
    <b v="0"/>
    <n v="30"/>
    <b v="1"/>
    <s v="music/electronic music"/>
    <n v="205.54838709677421"/>
    <n v="1636"/>
    <x v="4"/>
    <s v="electronic music"/>
    <x v="1020"/>
    <d v="2015-05-02T20:40:09"/>
  </r>
  <r>
    <n v="1021"/>
    <s v="Rick and Morty Album &amp; Music Video"/>
    <s v="Rick and Morty concept album written by Allie Goertz + music video directed by Paul B. Cummings!"/>
    <n v="3000"/>
    <n v="10554.11"/>
    <x v="0"/>
    <s v="US"/>
    <x v="0"/>
    <x v="1021"/>
    <n v="1443074571"/>
    <b v="1"/>
    <n v="478"/>
    <b v="1"/>
    <s v="music/electronic music"/>
    <n v="351.80366666666669"/>
    <n v="7554.1100000000006"/>
    <x v="4"/>
    <s v="electronic music"/>
    <x v="1021"/>
    <d v="2015-09-24T01:02:51"/>
  </r>
  <r>
    <n v="1022"/>
    <s v="Sammy Bananas - Bootlegs Vol. 2!!"/>
    <s v="Help get four new bootlegs onto vinyl in the second installment of my series!"/>
    <n v="2000"/>
    <n v="2298"/>
    <x v="0"/>
    <s v="US"/>
    <x v="0"/>
    <x v="1022"/>
    <n v="1429284677"/>
    <b v="1"/>
    <n v="74"/>
    <b v="1"/>
    <s v="music/electronic music"/>
    <n v="114.9"/>
    <n v="298"/>
    <x v="4"/>
    <s v="electronic music"/>
    <x v="1022"/>
    <d v="2015-04-17T10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x v="1"/>
    <x v="1023"/>
    <n v="1432245861"/>
    <b v="0"/>
    <n v="131"/>
    <b v="1"/>
    <s v="music/electronic music"/>
    <n v="237.15"/>
    <n v="2743"/>
    <x v="4"/>
    <s v="electronic music"/>
    <x v="1023"/>
    <d v="2015-05-21T17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x v="9"/>
    <x v="1024"/>
    <n v="1451656563"/>
    <b v="1"/>
    <n v="61"/>
    <b v="1"/>
    <s v="music/electronic music"/>
    <n v="118.63774999999998"/>
    <n v="3727.5499999999993"/>
    <x v="4"/>
    <s v="electronic music"/>
    <x v="1024"/>
    <d v="2016-01-01T08:56:03"/>
  </r>
  <r>
    <n v="1025"/>
    <s v="[NUREN] The New Renaissance"/>
    <s v="Jake Kaufman and Jessie Seely present THE WORLD'S FIRST VIRTUAL REALITY ROCK OPERA."/>
    <n v="70000"/>
    <n v="76949.820000000007"/>
    <x v="0"/>
    <s v="US"/>
    <x v="0"/>
    <x v="1025"/>
    <n v="1423944037"/>
    <b v="1"/>
    <n v="1071"/>
    <b v="1"/>
    <s v="music/electronic music"/>
    <n v="109.92831428571431"/>
    <n v="6949.820000000007"/>
    <x v="4"/>
    <s v="electronic music"/>
    <x v="1025"/>
    <d v="2015-02-14T15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x v="1"/>
    <x v="1026"/>
    <n v="1456480016"/>
    <b v="1"/>
    <n v="122"/>
    <b v="1"/>
    <s v="music/electronic music"/>
    <n v="100.00828571428571"/>
    <n v="0.57999999999992724"/>
    <x v="4"/>
    <s v="electronic music"/>
    <x v="1026"/>
    <d v="2016-02-26T04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x v="0"/>
    <x v="1027"/>
    <n v="1411433347"/>
    <b v="1"/>
    <n v="111"/>
    <b v="1"/>
    <s v="music/electronic music"/>
    <n v="103.09292094387415"/>
    <n v="232"/>
    <x v="4"/>
    <s v="electronic music"/>
    <x v="1027"/>
    <d v="2014-09-22T19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x v="1"/>
    <x v="1028"/>
    <n v="1484924605"/>
    <b v="1"/>
    <n v="255"/>
    <b v="1"/>
    <s v="music/electronic music"/>
    <n v="117.27000000000001"/>
    <n v="1727"/>
    <x v="4"/>
    <s v="electronic music"/>
    <x v="1028"/>
    <d v="2017-01-20T10:03:25"/>
  </r>
  <r>
    <n v="1029"/>
    <s v="StrobeHouse presents Valborg 2015"/>
    <s v="We want to recreate last years massive Valborgparty in Lund but this time even bigger!"/>
    <n v="10000"/>
    <n v="11176"/>
    <x v="0"/>
    <s v="SE"/>
    <x v="9"/>
    <x v="1029"/>
    <n v="1423501507"/>
    <b v="0"/>
    <n v="141"/>
    <b v="1"/>
    <s v="music/electronic music"/>
    <n v="111.75999999999999"/>
    <n v="1176"/>
    <x v="4"/>
    <s v="electronic music"/>
    <x v="1029"/>
    <d v="2015-02-09T12:05:07"/>
  </r>
  <r>
    <n v="1030"/>
    <s v="The Gothsicles - I FEEL SICLE"/>
    <s v="Help fund the latest Gothsicles mega-album, I FEEL SICLE!"/>
    <n v="2000"/>
    <n v="6842"/>
    <x v="0"/>
    <s v="US"/>
    <x v="0"/>
    <x v="1030"/>
    <n v="1472470549"/>
    <b v="0"/>
    <n v="159"/>
    <b v="1"/>
    <s v="music/electronic music"/>
    <n v="342.09999999999997"/>
    <n v="4842"/>
    <x v="4"/>
    <s v="electronic music"/>
    <x v="1030"/>
    <d v="2016-08-29T06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x v="0"/>
    <x v="1031"/>
    <n v="1447698010"/>
    <b v="0"/>
    <n v="99"/>
    <b v="1"/>
    <s v="music/electronic music"/>
    <n v="107.4"/>
    <n v="740"/>
    <x v="4"/>
    <s v="electronic music"/>
    <x v="1031"/>
    <d v="2015-11-16T13:20:10"/>
  </r>
  <r>
    <n v="1032"/>
    <s v="Phantom Ship / Coastal (Album Preorder)"/>
    <s v="Ideal for living rooms and open spaces."/>
    <n v="5400"/>
    <n v="5858.84"/>
    <x v="0"/>
    <s v="US"/>
    <x v="0"/>
    <x v="1032"/>
    <n v="1464105625"/>
    <b v="0"/>
    <n v="96"/>
    <b v="1"/>
    <s v="music/electronic music"/>
    <n v="108.49703703703703"/>
    <n v="458.84000000000015"/>
    <x v="4"/>
    <s v="electronic music"/>
    <x v="1032"/>
    <d v="2016-05-24T11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x v="1"/>
    <x v="1033"/>
    <n v="1479144880"/>
    <b v="0"/>
    <n v="27"/>
    <b v="1"/>
    <s v="music/electronic music"/>
    <n v="102.86144578313252"/>
    <n v="38"/>
    <x v="4"/>
    <s v="electronic music"/>
    <x v="1033"/>
    <d v="2016-11-14T12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x v="0"/>
    <x v="1034"/>
    <n v="1467604804"/>
    <b v="0"/>
    <n v="166"/>
    <b v="1"/>
    <s v="music/electronic music"/>
    <n v="130.0018"/>
    <n v="1500.0900000000001"/>
    <x v="4"/>
    <s v="electronic music"/>
    <x v="1034"/>
    <d v="2016-07-03T23:00:04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x v="0"/>
    <x v="1035"/>
    <n v="1421076220"/>
    <b v="0"/>
    <n v="76"/>
    <b v="1"/>
    <s v="music/electronic music"/>
    <n v="107.65217391304347"/>
    <n v="352"/>
    <x v="4"/>
    <s v="electronic music"/>
    <x v="1035"/>
    <d v="2015-01-12T10:23:40"/>
  </r>
  <r>
    <n v="1036"/>
    <s v="Bring Kyrstyn's Album to Life!"/>
    <s v="Help this Soulful &amp; Cinematic Glitch-Pop Songwriter Bring her Music to the World!  (And your Ears:)"/>
    <n v="4500"/>
    <n v="5056.22"/>
    <x v="0"/>
    <s v="US"/>
    <x v="0"/>
    <x v="1036"/>
    <n v="1354790790"/>
    <b v="0"/>
    <n v="211"/>
    <b v="1"/>
    <s v="music/electronic music"/>
    <n v="112.36044444444444"/>
    <n v="556.22000000000025"/>
    <x v="4"/>
    <s v="electronic music"/>
    <x v="1036"/>
    <d v="2012-12-06T05:46:3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x v="0"/>
    <x v="1037"/>
    <n v="1429991062"/>
    <b v="0"/>
    <n v="21"/>
    <b v="1"/>
    <s v="music/electronic music"/>
    <n v="102.1"/>
    <n v="21"/>
    <x v="4"/>
    <s v="electronic music"/>
    <x v="1037"/>
    <d v="2015-04-25T14:44:22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x v="0"/>
    <x v="1038"/>
    <n v="1455773623"/>
    <b v="0"/>
    <n v="61"/>
    <b v="1"/>
    <s v="music/electronic music"/>
    <n v="145.33333333333334"/>
    <n v="680"/>
    <x v="4"/>
    <s v="electronic music"/>
    <x v="1038"/>
    <d v="2016-02-18T00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x v="0"/>
    <x v="1039"/>
    <n v="1479436646"/>
    <b v="0"/>
    <n v="30"/>
    <b v="1"/>
    <s v="music/electronic music"/>
    <n v="128.19999999999999"/>
    <n v="141"/>
    <x v="4"/>
    <s v="electronic music"/>
    <x v="1039"/>
    <d v="2016-11-17T21:37:26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x v="0"/>
    <x v="1040"/>
    <n v="1469725209"/>
    <b v="0"/>
    <n v="1"/>
    <b v="0"/>
    <s v="journalism/audio"/>
    <n v="0.29411764705882354"/>
    <n v="-84750"/>
    <x v="5"/>
    <s v="audio"/>
    <x v="1040"/>
    <d v="2016-07-28T12:00:09"/>
  </r>
  <r>
    <n v="1041"/>
    <s v="Industry Success Project (Canceled)"/>
    <s v="I am trying to document what it is like to plunge head first into the music/audio industry as an intern."/>
    <n v="50"/>
    <n v="0"/>
    <x v="1"/>
    <s v="US"/>
    <x v="0"/>
    <x v="1041"/>
    <n v="1405041992"/>
    <b v="0"/>
    <n v="0"/>
    <b v="0"/>
    <s v="journalism/audio"/>
    <n v="0"/>
    <n v="-50"/>
    <x v="5"/>
    <s v="audio"/>
    <x v="1041"/>
    <d v="2014-07-10T20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x v="0"/>
    <x v="1042"/>
    <n v="1406824948"/>
    <b v="0"/>
    <n v="1"/>
    <b v="0"/>
    <s v="journalism/audio"/>
    <n v="1.5384615384615385"/>
    <n v="-640"/>
    <x v="5"/>
    <s v="audio"/>
    <x v="1042"/>
    <d v="2014-07-31T11:42:28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x v="0"/>
    <x v="1043"/>
    <n v="1429509855"/>
    <b v="0"/>
    <n v="292"/>
    <b v="0"/>
    <s v="journalism/audio"/>
    <n v="8.5370000000000008"/>
    <n v="-91463"/>
    <x v="5"/>
    <s v="audio"/>
    <x v="1043"/>
    <d v="2015-04-20T01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x v="0"/>
    <x v="1044"/>
    <n v="1420668801"/>
    <b v="0"/>
    <n v="2"/>
    <b v="0"/>
    <s v="journalism/audio"/>
    <n v="8.5714285714285715E-2"/>
    <n v="-6994"/>
    <x v="5"/>
    <s v="audio"/>
    <x v="1044"/>
    <d v="2015-01-07T17:13:21"/>
  </r>
  <r>
    <n v="1045"/>
    <s v="In Case Of Emergency (Canceled)"/>
    <s v="In Case Of Emergency is a radio talk show for preppers, beginning preppers, and with preparedness in mind."/>
    <n v="10000"/>
    <n v="266"/>
    <x v="1"/>
    <s v="US"/>
    <x v="0"/>
    <x v="1045"/>
    <n v="1406235550"/>
    <b v="0"/>
    <n v="8"/>
    <b v="0"/>
    <s v="journalism/audio"/>
    <n v="2.6599999999999997"/>
    <n v="-9734"/>
    <x v="5"/>
    <s v="audio"/>
    <x v="1045"/>
    <d v="2014-07-24T15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x v="3"/>
    <x v="1046"/>
    <n v="1447273560"/>
    <b v="0"/>
    <n v="0"/>
    <b v="0"/>
    <s v="journalism/audio"/>
    <n v="0"/>
    <n v="-3000"/>
    <x v="5"/>
    <s v="audio"/>
    <x v="1046"/>
    <d v="2015-11-11T15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x v="0"/>
    <x v="1047"/>
    <n v="1412624315"/>
    <b v="0"/>
    <n v="1"/>
    <b v="0"/>
    <s v="journalism/audio"/>
    <n v="0.05"/>
    <n v="-1999"/>
    <x v="5"/>
    <s v="audio"/>
    <x v="1047"/>
    <d v="2014-10-06T14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x v="0"/>
    <x v="1048"/>
    <n v="1471310189"/>
    <b v="0"/>
    <n v="4"/>
    <b v="0"/>
    <s v="journalism/audio"/>
    <n v="1.4133333333333333"/>
    <n v="-14788"/>
    <x v="5"/>
    <s v="audio"/>
    <x v="1048"/>
    <d v="2016-08-15T20:16:29"/>
  </r>
  <r>
    <n v="1049"/>
    <s v="J1 (Canceled)"/>
    <s v="------"/>
    <n v="12000"/>
    <n v="0"/>
    <x v="1"/>
    <s v="US"/>
    <x v="0"/>
    <x v="1049"/>
    <n v="1452680445"/>
    <b v="0"/>
    <n v="0"/>
    <b v="0"/>
    <s v="journalism/audio"/>
    <n v="0"/>
    <n v="-12000"/>
    <x v="5"/>
    <s v="audio"/>
    <x v="1049"/>
    <d v="2016-01-13T05:20:45"/>
  </r>
  <r>
    <n v="1050"/>
    <s v="The (Secular) Barbershop Podcast (Canceled)"/>
    <s v="Secularism is on the rise and I hear you.Talk to me."/>
    <n v="2500"/>
    <n v="0"/>
    <x v="1"/>
    <s v="US"/>
    <x v="0"/>
    <x v="1050"/>
    <n v="1439665677"/>
    <b v="0"/>
    <n v="0"/>
    <b v="0"/>
    <s v="journalism/audio"/>
    <n v="0"/>
    <n v="-2500"/>
    <x v="5"/>
    <s v="audio"/>
    <x v="1050"/>
    <d v="2015-08-15T14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x v="0"/>
    <x v="1051"/>
    <n v="1406679625"/>
    <b v="0"/>
    <n v="0"/>
    <b v="0"/>
    <s v="journalism/audio"/>
    <n v="0"/>
    <n v="-500"/>
    <x v="5"/>
    <s v="audio"/>
    <x v="1051"/>
    <d v="2014-07-29T19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x v="0"/>
    <x v="1052"/>
    <n v="1461438495"/>
    <b v="0"/>
    <n v="0"/>
    <b v="0"/>
    <s v="journalism/audio"/>
    <n v="0"/>
    <n v="-4336"/>
    <x v="5"/>
    <s v="audio"/>
    <x v="1052"/>
    <d v="2016-04-23T14:08:15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x v="0"/>
    <x v="1053"/>
    <n v="1486613332"/>
    <b v="0"/>
    <n v="1"/>
    <b v="0"/>
    <s v="journalism/audio"/>
    <n v="1"/>
    <n v="-1485"/>
    <x v="5"/>
    <s v="audio"/>
    <x v="1053"/>
    <d v="2017-02-08T23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x v="0"/>
    <x v="1054"/>
    <n v="1405110399"/>
    <b v="0"/>
    <n v="0"/>
    <b v="0"/>
    <s v="journalism/audio"/>
    <n v="0"/>
    <n v="-2500"/>
    <x v="5"/>
    <s v="audio"/>
    <x v="1054"/>
    <d v="2014-07-11T15:26:39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x v="0"/>
    <x v="1055"/>
    <n v="1454802545"/>
    <b v="0"/>
    <n v="0"/>
    <b v="0"/>
    <s v="journalism/audio"/>
    <n v="0"/>
    <n v="-3500"/>
    <x v="5"/>
    <s v="audio"/>
    <x v="1055"/>
    <d v="2016-02-06T18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x v="0"/>
    <x v="1056"/>
    <n v="1424711777"/>
    <b v="0"/>
    <n v="0"/>
    <b v="0"/>
    <s v="journalism/audio"/>
    <n v="0"/>
    <n v="-10000"/>
    <x v="5"/>
    <s v="audio"/>
    <x v="1056"/>
    <d v="2015-02-23T12:16:17"/>
  </r>
  <r>
    <n v="1057"/>
    <s v="Support Independent Media (Canceled)"/>
    <s v="Sayin it Plain is a Independent Radio Show created to inform the public and empower the community."/>
    <n v="10000"/>
    <n v="0"/>
    <x v="1"/>
    <s v="US"/>
    <x v="0"/>
    <x v="1057"/>
    <n v="1478292883"/>
    <b v="0"/>
    <n v="0"/>
    <b v="0"/>
    <s v="journalism/audio"/>
    <n v="0"/>
    <n v="-10000"/>
    <x v="5"/>
    <s v="audio"/>
    <x v="1057"/>
    <d v="2016-11-04T15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x v="0"/>
    <x v="1058"/>
    <n v="1423777043"/>
    <b v="0"/>
    <n v="0"/>
    <b v="0"/>
    <s v="journalism/audio"/>
    <n v="0"/>
    <n v="-40000"/>
    <x v="5"/>
    <s v="audio"/>
    <x v="1058"/>
    <d v="2015-02-12T16:37:23"/>
  </r>
  <r>
    <n v="1059"/>
    <s v="Voice Over Artist (Canceled)"/>
    <s v="Turning myself into a vocal artist."/>
    <n v="1100"/>
    <n v="0"/>
    <x v="1"/>
    <s v="US"/>
    <x v="0"/>
    <x v="1059"/>
    <n v="1423681056"/>
    <b v="0"/>
    <n v="0"/>
    <b v="0"/>
    <s v="journalism/audio"/>
    <n v="0"/>
    <n v="-1100"/>
    <x v="5"/>
    <s v="audio"/>
    <x v="1059"/>
    <d v="2015-02-11T13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x v="0"/>
    <x v="1060"/>
    <n v="1426542893"/>
    <b v="0"/>
    <n v="1"/>
    <b v="0"/>
    <s v="journalism/audio"/>
    <n v="1"/>
    <n v="-4950"/>
    <x v="5"/>
    <s v="audio"/>
    <x v="1060"/>
    <d v="2015-03-16T16:54:53"/>
  </r>
  <r>
    <n v="1061"/>
    <s v="Chat Box 23 (Canceled)"/>
    <s v="T.O., Adi &amp; Mercedes discuss their point of views, women's issues &amp; Hollywood Hotties."/>
    <n v="4000"/>
    <n v="0"/>
    <x v="1"/>
    <s v="US"/>
    <x v="0"/>
    <x v="1061"/>
    <n v="1456987108"/>
    <b v="0"/>
    <n v="0"/>
    <b v="0"/>
    <s v="journalism/audio"/>
    <n v="0"/>
    <n v="-4000"/>
    <x v="5"/>
    <s v="audio"/>
    <x v="1061"/>
    <d v="2016-03-03T01:38:28"/>
  </r>
  <r>
    <n v="1062"/>
    <s v="RETURNING AT A LATER DATE"/>
    <s v="SEE US ON PATREON www.badgirlartwork.com"/>
    <n v="199"/>
    <n v="190"/>
    <x v="1"/>
    <s v="US"/>
    <x v="0"/>
    <x v="1062"/>
    <n v="1467746541"/>
    <b v="0"/>
    <n v="4"/>
    <b v="0"/>
    <s v="journalism/audio"/>
    <n v="95.477386934673376"/>
    <n v="-9"/>
    <x v="5"/>
    <s v="audio"/>
    <x v="1062"/>
    <d v="2016-07-05T14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x v="0"/>
    <x v="1063"/>
    <n v="1470012262"/>
    <b v="0"/>
    <n v="0"/>
    <b v="0"/>
    <s v="journalism/audio"/>
    <n v="0"/>
    <n v="-1000"/>
    <x v="5"/>
    <s v="audio"/>
    <x v="1063"/>
    <d v="2016-07-31T19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x v="0"/>
    <x v="1064"/>
    <n v="1369286903"/>
    <b v="0"/>
    <n v="123"/>
    <b v="0"/>
    <s v="games/video games"/>
    <n v="8.974444444444444"/>
    <n v="-81923"/>
    <x v="6"/>
    <s v="video games"/>
    <x v="1064"/>
    <d v="2013-05-23T00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x v="2"/>
    <x v="1065"/>
    <n v="1390381722"/>
    <b v="0"/>
    <n v="5"/>
    <b v="0"/>
    <s v="games/video games"/>
    <n v="2.7"/>
    <n v="-2919"/>
    <x v="6"/>
    <s v="video games"/>
    <x v="1065"/>
    <d v="2014-01-22T04:08:42"/>
  </r>
  <r>
    <n v="1066"/>
    <s v="So I'm A Dark Lord"/>
    <s v="A parody of old school RPGs where you are a new Dark Lord on a quest to amass monsters and allies on your side."/>
    <n v="150000"/>
    <n v="5051"/>
    <x v="2"/>
    <s v="US"/>
    <x v="0"/>
    <x v="1066"/>
    <n v="1371769582"/>
    <b v="0"/>
    <n v="148"/>
    <b v="0"/>
    <s v="games/video games"/>
    <n v="3.3673333333333333"/>
    <n v="-144949"/>
    <x v="6"/>
    <s v="video games"/>
    <x v="1066"/>
    <d v="2013-06-20T18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x v="0"/>
    <x v="1067"/>
    <n v="1385065931"/>
    <b v="0"/>
    <n v="10"/>
    <b v="0"/>
    <s v="games/video games"/>
    <n v="26"/>
    <n v="-370"/>
    <x v="6"/>
    <s v="video games"/>
    <x v="1067"/>
    <d v="2013-11-21T15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x v="0"/>
    <x v="1068"/>
    <n v="1457686464"/>
    <b v="0"/>
    <n v="4"/>
    <b v="0"/>
    <s v="games/video games"/>
    <n v="0.15"/>
    <n v="-29955"/>
    <x v="6"/>
    <s v="video games"/>
    <x v="1068"/>
    <d v="2016-03-11T03:54:24"/>
  </r>
  <r>
    <n v="1069"/>
    <s v="Until The End (PC, Mac, and Linux)"/>
    <s v="A run-n-gun zombie survival game where you scavenge for items to make the night a little less scary."/>
    <n v="2200"/>
    <n v="850"/>
    <x v="2"/>
    <s v="US"/>
    <x v="0"/>
    <x v="1069"/>
    <n v="1382679059"/>
    <b v="0"/>
    <n v="21"/>
    <b v="0"/>
    <s v="games/video games"/>
    <n v="38.636363636363633"/>
    <n v="-1350"/>
    <x v="6"/>
    <s v="video games"/>
    <x v="1069"/>
    <d v="2013-10-25T00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x v="0"/>
    <x v="1070"/>
    <n v="1347322622"/>
    <b v="0"/>
    <n v="2"/>
    <b v="0"/>
    <s v="games/video games"/>
    <n v="0.70000000000000007"/>
    <n v="-9930"/>
    <x v="6"/>
    <s v="video games"/>
    <x v="1070"/>
    <d v="2012-09-10T19:17:02"/>
  </r>
  <r>
    <n v="1071"/>
    <s v="DJ's Bane"/>
    <s v="I'm making a game where you choose how you want to kill the DJ, so you yourself can decide what music will be played at the party."/>
    <n v="100"/>
    <n v="0"/>
    <x v="2"/>
    <s v="NO"/>
    <x v="8"/>
    <x v="1071"/>
    <n v="1445191493"/>
    <b v="0"/>
    <n v="0"/>
    <b v="0"/>
    <s v="games/video games"/>
    <n v="0"/>
    <n v="-100"/>
    <x v="6"/>
    <s v="video games"/>
    <x v="1071"/>
    <d v="2015-10-18T13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x v="0"/>
    <x v="1072"/>
    <n v="1389038297"/>
    <b v="0"/>
    <n v="4"/>
    <b v="0"/>
    <s v="games/video games"/>
    <n v="6.8000000000000005E-2"/>
    <n v="-74949"/>
    <x v="6"/>
    <s v="video games"/>
    <x v="1072"/>
    <d v="2014-01-06T14:58:17"/>
  </r>
  <r>
    <n v="1073"/>
    <s v="Rainbow Ball to the Iphone"/>
    <s v="We want to bring our Game Rainbow Ball to the iphone and to do that we need a little help"/>
    <n v="750"/>
    <n v="10"/>
    <x v="2"/>
    <s v="US"/>
    <x v="0"/>
    <x v="1073"/>
    <n v="1316214541"/>
    <b v="0"/>
    <n v="1"/>
    <b v="0"/>
    <s v="games/video games"/>
    <n v="1.3333333333333335"/>
    <n v="-740"/>
    <x v="6"/>
    <s v="video games"/>
    <x v="1073"/>
    <d v="2011-09-16T18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x v="0"/>
    <x v="1074"/>
    <n v="1386216545"/>
    <b v="0"/>
    <n v="30"/>
    <b v="0"/>
    <s v="games/video games"/>
    <n v="6.3092592592592585"/>
    <n v="-50593"/>
    <x v="6"/>
    <s v="video games"/>
    <x v="1074"/>
    <d v="2013-12-04T23:09:05"/>
  </r>
  <r>
    <n v="1075"/>
    <s v="Towers Of The Apocalypse"/>
    <s v="Fully 3D, post Apocalyptic themed tower defense video game. New take on the genre."/>
    <n v="1000"/>
    <n v="45"/>
    <x v="2"/>
    <s v="US"/>
    <x v="0"/>
    <x v="1075"/>
    <n v="1333748516"/>
    <b v="0"/>
    <n v="3"/>
    <b v="0"/>
    <s v="games/video games"/>
    <n v="4.5"/>
    <n v="-955"/>
    <x v="6"/>
    <s v="video games"/>
    <x v="1075"/>
    <d v="2012-04-06T16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x v="0"/>
    <x v="1076"/>
    <n v="1405674250"/>
    <b v="0"/>
    <n v="975"/>
    <b v="0"/>
    <s v="games/video games"/>
    <n v="62.765333333333331"/>
    <n v="-27926"/>
    <x v="6"/>
    <s v="video games"/>
    <x v="1076"/>
    <d v="2014-07-18T04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x v="0"/>
    <x v="1077"/>
    <n v="1450152011"/>
    <b v="0"/>
    <n v="167"/>
    <b v="0"/>
    <s v="games/video games"/>
    <n v="29.376000000000001"/>
    <n v="-17656"/>
    <x v="6"/>
    <s v="video games"/>
    <x v="1077"/>
    <d v="2015-12-14T23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x v="0"/>
    <x v="1078"/>
    <n v="1307421721"/>
    <b v="0"/>
    <n v="5"/>
    <b v="0"/>
    <s v="games/video games"/>
    <n v="7.5"/>
    <n v="-555"/>
    <x v="6"/>
    <s v="video games"/>
    <x v="1078"/>
    <d v="2011-06-06T23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x v="3"/>
    <x v="1079"/>
    <n v="1461072936"/>
    <b v="0"/>
    <n v="18"/>
    <b v="0"/>
    <s v="games/video games"/>
    <n v="2.6076923076923078"/>
    <n v="-25322"/>
    <x v="6"/>
    <s v="video games"/>
    <x v="1079"/>
    <d v="2016-04-19T08:35:36"/>
  </r>
  <r>
    <n v="1080"/>
    <s v="Skullforge: The Hunt"/>
    <s v="A fantasy action RPG which follows an elven ex-slave on a journey of magic, revenge, intrigue, and deceit."/>
    <n v="20000"/>
    <n v="1821"/>
    <x v="2"/>
    <s v="US"/>
    <x v="0"/>
    <x v="1080"/>
    <n v="1397186333"/>
    <b v="0"/>
    <n v="98"/>
    <b v="0"/>
    <s v="games/video games"/>
    <n v="9.1050000000000004"/>
    <n v="-18179"/>
    <x v="6"/>
    <s v="video games"/>
    <x v="1080"/>
    <d v="2014-04-10T22:18:53"/>
  </r>
  <r>
    <n v="1081"/>
    <s v="The Creature"/>
    <s v="Finishing your last job before you retire until a disaster strikes the cargo ship can you survive The Creature?"/>
    <n v="68000"/>
    <n v="12"/>
    <x v="2"/>
    <s v="US"/>
    <x v="0"/>
    <x v="1081"/>
    <n v="1419891292"/>
    <b v="0"/>
    <n v="4"/>
    <b v="0"/>
    <s v="games/video games"/>
    <n v="1.7647058823529412E-2"/>
    <n v="-67988"/>
    <x v="6"/>
    <s v="video games"/>
    <x v="1081"/>
    <d v="2014-12-29T17:14:52"/>
  </r>
  <r>
    <n v="1082"/>
    <s v="T-Fighter: Code Name M - Mobile Edition"/>
    <s v="Challenge your trivia skills in this action oriented game against several opponents across time."/>
    <n v="10000"/>
    <n v="56"/>
    <x v="2"/>
    <s v="US"/>
    <x v="0"/>
    <x v="1082"/>
    <n v="1342043088"/>
    <b v="0"/>
    <n v="3"/>
    <b v="0"/>
    <s v="games/video games"/>
    <n v="0.55999999999999994"/>
    <n v="-9944"/>
    <x v="6"/>
    <s v="video games"/>
    <x v="1082"/>
    <d v="2012-07-11T16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x v="5"/>
    <x v="1083"/>
    <n v="1401810583"/>
    <b v="0"/>
    <n v="1"/>
    <b v="0"/>
    <s v="games/video games"/>
    <n v="0.82000000000000006"/>
    <n v="-49590"/>
    <x v="6"/>
    <s v="video games"/>
    <x v="1083"/>
    <d v="2014-06-03T10:49:43"/>
  </r>
  <r>
    <n v="1084"/>
    <s v="My own channel"/>
    <s v="I want to start my own channel for gaming"/>
    <n v="550"/>
    <n v="0"/>
    <x v="2"/>
    <s v="US"/>
    <x v="0"/>
    <x v="1084"/>
    <n v="1404942804"/>
    <b v="0"/>
    <n v="0"/>
    <b v="0"/>
    <s v="games/video games"/>
    <n v="0"/>
    <n v="-550"/>
    <x v="6"/>
    <s v="video games"/>
    <x v="1084"/>
    <d v="2014-07-09T16:53:24"/>
  </r>
  <r>
    <n v="1085"/>
    <s v="Sun Dryd Studios"/>
    <s v="The new kid on the block. Re-imagining old games and creating new ones. Ship, Lazer, Rock is first."/>
    <n v="30000"/>
    <n v="1026"/>
    <x v="2"/>
    <s v="CA"/>
    <x v="5"/>
    <x v="1085"/>
    <n v="1455379575"/>
    <b v="0"/>
    <n v="9"/>
    <b v="0"/>
    <s v="games/video games"/>
    <n v="3.42"/>
    <n v="-28974"/>
    <x v="6"/>
    <s v="video games"/>
    <x v="1085"/>
    <d v="2016-02-13T11:06:15"/>
  </r>
  <r>
    <n v="1086"/>
    <s v="Cyber Universe Online"/>
    <s v="Humanity's future in the Galaxy"/>
    <n v="18000"/>
    <n v="15"/>
    <x v="2"/>
    <s v="US"/>
    <x v="0"/>
    <x v="1086"/>
    <n v="1406321291"/>
    <b v="0"/>
    <n v="2"/>
    <b v="0"/>
    <s v="games/video games"/>
    <n v="8.3333333333333343E-2"/>
    <n v="-17985"/>
    <x v="6"/>
    <s v="video games"/>
    <x v="1086"/>
    <d v="2014-07-25T15:48:11"/>
  </r>
  <r>
    <n v="1087"/>
    <s v="Idle Gamers"/>
    <s v="Idle gamers are the group of gamers worth watching play video games. We have a back log of video ideas and want to entertain you."/>
    <n v="1100"/>
    <n v="0"/>
    <x v="2"/>
    <s v="US"/>
    <x v="0"/>
    <x v="1087"/>
    <n v="1400260087"/>
    <b v="0"/>
    <n v="0"/>
    <b v="0"/>
    <s v="games/video games"/>
    <n v="0"/>
    <n v="-1100"/>
    <x v="6"/>
    <s v="video games"/>
    <x v="1087"/>
    <d v="2014-05-16T12:08:07"/>
  </r>
  <r>
    <n v="1088"/>
    <s v="Still Alive"/>
    <s v="A fresh twist on survival games. Intense, high-stakes 30 minute rounds for up to 10 players."/>
    <n v="45000"/>
    <n v="6382.34"/>
    <x v="2"/>
    <s v="US"/>
    <x v="0"/>
    <x v="1088"/>
    <n v="1395774667"/>
    <b v="0"/>
    <n v="147"/>
    <b v="0"/>
    <s v="games/video games"/>
    <n v="14.182977777777777"/>
    <n v="-38617.660000000003"/>
    <x v="6"/>
    <s v="video games"/>
    <x v="1088"/>
    <d v="2014-03-25T14:11:07"/>
  </r>
  <r>
    <n v="1089"/>
    <s v="Farabel"/>
    <s v="Farabel is a single player turn-based fantasy strategy game for Mac/PC/Linux"/>
    <n v="15000"/>
    <n v="1174"/>
    <x v="2"/>
    <s v="FR"/>
    <x v="3"/>
    <x v="1089"/>
    <n v="1432701175"/>
    <b v="0"/>
    <n v="49"/>
    <b v="0"/>
    <s v="games/video games"/>
    <n v="7.8266666666666662"/>
    <n v="-13826"/>
    <x v="6"/>
    <s v="video games"/>
    <x v="1089"/>
    <d v="2015-05-26T23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x v="2"/>
    <x v="1090"/>
    <n v="1430281653"/>
    <b v="0"/>
    <n v="1"/>
    <b v="0"/>
    <s v="games/video games"/>
    <n v="3.8464497269020695E-2"/>
    <n v="-12994"/>
    <x v="6"/>
    <s v="video games"/>
    <x v="1090"/>
    <d v="2015-04-28T23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x v="1"/>
    <x v="1091"/>
    <n v="1457725272"/>
    <b v="0"/>
    <n v="2"/>
    <b v="0"/>
    <s v="games/video games"/>
    <n v="12.5"/>
    <n v="-175"/>
    <x v="6"/>
    <s v="video games"/>
    <x v="1091"/>
    <d v="2016-03-11T14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x v="0"/>
    <x v="1092"/>
    <n v="1354840638"/>
    <b v="0"/>
    <n v="7"/>
    <b v="0"/>
    <s v="games/video games"/>
    <n v="1.05"/>
    <n v="-1979"/>
    <x v="6"/>
    <s v="video games"/>
    <x v="1092"/>
    <d v="2012-12-06T19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x v="5"/>
    <x v="1093"/>
    <n v="1453936937"/>
    <b v="0"/>
    <n v="4"/>
    <b v="0"/>
    <s v="games/video games"/>
    <n v="14.083333333333334"/>
    <n v="-257.75"/>
    <x v="6"/>
    <s v="video games"/>
    <x v="1093"/>
    <d v="2016-01-27T18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x v="0"/>
    <x v="1094"/>
    <n v="1315588033"/>
    <b v="0"/>
    <n v="27"/>
    <b v="0"/>
    <s v="games/video games"/>
    <n v="18.300055555555556"/>
    <n v="-14705.99"/>
    <x v="6"/>
    <s v="video games"/>
    <x v="1094"/>
    <d v="2011-09-09T12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x v="0"/>
    <x v="1095"/>
    <n v="1375275220"/>
    <b v="0"/>
    <n v="94"/>
    <b v="0"/>
    <s v="games/video games"/>
    <n v="5.0347999999999997"/>
    <n v="-474826"/>
    <x v="6"/>
    <s v="video games"/>
    <x v="1095"/>
    <d v="2013-07-31T07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x v="0"/>
    <x v="1096"/>
    <n v="1409747154"/>
    <b v="0"/>
    <n v="29"/>
    <b v="0"/>
    <s v="games/video games"/>
    <n v="17.933333333333334"/>
    <n v="-9848"/>
    <x v="6"/>
    <s v="video games"/>
    <x v="1096"/>
    <d v="2014-09-03T07:25:54"/>
  </r>
  <r>
    <n v="1097"/>
    <s v="Rabbly"/>
    <s v="Rabbly is action-adventure game. Is about a scientist going on an adventure, to find rare materials in another galaxy."/>
    <n v="100000"/>
    <n v="47"/>
    <x v="2"/>
    <s v="US"/>
    <x v="0"/>
    <x v="1097"/>
    <n v="1390330877"/>
    <b v="0"/>
    <n v="7"/>
    <b v="0"/>
    <s v="games/video games"/>
    <n v="4.7E-2"/>
    <n v="-99953"/>
    <x v="6"/>
    <s v="video games"/>
    <x v="1097"/>
    <d v="2014-01-21T14:01:17"/>
  </r>
  <r>
    <n v="1098"/>
    <s v="Kick, Punch... Fireball"/>
    <s v="Kick, Punch... Fireball is an FPS type arena game set inside the fantasy world."/>
    <n v="25000"/>
    <n v="1803"/>
    <x v="2"/>
    <s v="US"/>
    <x v="0"/>
    <x v="1098"/>
    <n v="1394821095"/>
    <b v="0"/>
    <n v="22"/>
    <b v="0"/>
    <s v="games/video games"/>
    <n v="7.2120000000000006"/>
    <n v="-23197"/>
    <x v="6"/>
    <s v="video games"/>
    <x v="1098"/>
    <d v="2014-03-14T13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x v="1"/>
    <x v="1099"/>
    <n v="1428955468"/>
    <b v="0"/>
    <n v="1"/>
    <b v="0"/>
    <s v="games/video games"/>
    <n v="0.5"/>
    <n v="-4975"/>
    <x v="6"/>
    <s v="video games"/>
    <x v="1099"/>
    <d v="2015-04-13T15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x v="3"/>
    <x v="1100"/>
    <n v="1452825571"/>
    <b v="0"/>
    <n v="10"/>
    <b v="0"/>
    <s v="games/video games"/>
    <n v="2.5"/>
    <n v="-3900"/>
    <x v="6"/>
    <s v="video games"/>
    <x v="1100"/>
    <d v="2016-01-14T21:39:31"/>
  </r>
  <r>
    <n v="1101"/>
    <s v="Strain Wars"/>
    <s v="Different strains of marijuana leafs battling to the death to see which one is the top strain."/>
    <n v="100000"/>
    <n v="41"/>
    <x v="2"/>
    <s v="US"/>
    <x v="0"/>
    <x v="1101"/>
    <n v="1466188338"/>
    <b v="0"/>
    <n v="6"/>
    <b v="0"/>
    <s v="games/video games"/>
    <n v="4.1000000000000002E-2"/>
    <n v="-99959"/>
    <x v="6"/>
    <s v="video games"/>
    <x v="1101"/>
    <d v="2016-06-17T13:32:18"/>
  </r>
  <r>
    <n v="1102"/>
    <s v="Runers"/>
    <s v="Runers is a top-down rogue-like shooter where as you advance you create more powerful spells and fight fierce monsters and bosses."/>
    <n v="8000"/>
    <n v="425"/>
    <x v="2"/>
    <s v="US"/>
    <x v="0"/>
    <x v="1102"/>
    <n v="1383095125"/>
    <b v="0"/>
    <n v="24"/>
    <b v="0"/>
    <s v="games/video games"/>
    <n v="5.3125"/>
    <n v="-7575"/>
    <x v="6"/>
    <s v="video games"/>
    <x v="1102"/>
    <d v="2013-10-29T20:05:25"/>
  </r>
  <r>
    <n v="1103"/>
    <s v="The Morgue"/>
    <s v="&quot;I go to work... I classify the bodies and store them accordingly... Sometimes I here noises... Other times is see her..."/>
    <n v="15000"/>
    <n v="243"/>
    <x v="2"/>
    <s v="US"/>
    <x v="0"/>
    <x v="1103"/>
    <n v="1461043190"/>
    <b v="0"/>
    <n v="15"/>
    <b v="0"/>
    <s v="games/video games"/>
    <n v="1.6199999999999999"/>
    <n v="-14757"/>
    <x v="6"/>
    <s v="video games"/>
    <x v="1103"/>
    <d v="2016-04-19T00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x v="1"/>
    <x v="1104"/>
    <n v="1399888221"/>
    <b v="0"/>
    <n v="37"/>
    <b v="0"/>
    <s v="games/video games"/>
    <n v="4.9516666666666671"/>
    <n v="-57029"/>
    <x v="6"/>
    <s v="video games"/>
    <x v="1104"/>
    <d v="2014-05-12T04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x v="0"/>
    <x v="1105"/>
    <n v="1393038927"/>
    <b v="0"/>
    <n v="20"/>
    <b v="0"/>
    <s v="games/video games"/>
    <n v="0.159"/>
    <n v="-898569"/>
    <x v="6"/>
    <s v="video games"/>
    <x v="1105"/>
    <d v="2014-02-21T22:15:27"/>
  </r>
  <r>
    <n v="1106"/>
    <s v="Backyard Zombies"/>
    <s v="Collect coins and save civilians while you blast your way through tons of zombies! Unlock new characters and levels!"/>
    <n v="400"/>
    <n v="165"/>
    <x v="2"/>
    <s v="US"/>
    <x v="0"/>
    <x v="1106"/>
    <n v="1330969575"/>
    <b v="0"/>
    <n v="7"/>
    <b v="0"/>
    <s v="games/video games"/>
    <n v="41.25"/>
    <n v="-235"/>
    <x v="6"/>
    <s v="video games"/>
    <x v="1106"/>
    <d v="2012-03-05T12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x v="0"/>
    <x v="1107"/>
    <n v="1403556024"/>
    <b v="0"/>
    <n v="0"/>
    <b v="0"/>
    <s v="games/video games"/>
    <n v="0"/>
    <n v="-10000"/>
    <x v="6"/>
    <s v="video games"/>
    <x v="1107"/>
    <d v="2014-06-23T15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x v="0"/>
    <x v="1108"/>
    <n v="1329146235"/>
    <b v="0"/>
    <n v="21"/>
    <b v="0"/>
    <s v="games/video games"/>
    <n v="2.93"/>
    <n v="-24267.5"/>
    <x v="6"/>
    <s v="video games"/>
    <x v="1108"/>
    <d v="2012-02-13T10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x v="0"/>
    <x v="1109"/>
    <n v="1476900190"/>
    <b v="0"/>
    <n v="3"/>
    <b v="0"/>
    <s v="games/video games"/>
    <n v="0.44999999999999996"/>
    <n v="-9955"/>
    <x v="6"/>
    <s v="video games"/>
    <x v="1109"/>
    <d v="2016-10-19T13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x v="0"/>
    <x v="1110"/>
    <n v="1352327022"/>
    <b v="0"/>
    <n v="11"/>
    <b v="0"/>
    <s v="games/video games"/>
    <n v="0.51"/>
    <n v="-49745"/>
    <x v="6"/>
    <s v="video games"/>
    <x v="1110"/>
    <d v="2012-11-07T17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x v="0"/>
    <x v="1111"/>
    <n v="1449636790"/>
    <b v="0"/>
    <n v="1"/>
    <b v="0"/>
    <s v="games/video games"/>
    <n v="0.04"/>
    <n v="-2499"/>
    <x v="6"/>
    <s v="video games"/>
    <x v="1111"/>
    <d v="2015-12-08T23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x v="0"/>
    <x v="1112"/>
    <n v="1416507211"/>
    <b v="0"/>
    <n v="312"/>
    <b v="0"/>
    <s v="games/video games"/>
    <n v="35.537409090909087"/>
    <n v="-56727.08"/>
    <x v="6"/>
    <s v="video games"/>
    <x v="1112"/>
    <d v="2014-11-20T13:13:31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x v="1"/>
    <x v="1113"/>
    <n v="1405466820"/>
    <b v="0"/>
    <n v="1"/>
    <b v="0"/>
    <s v="games/video games"/>
    <n v="0.5"/>
    <n v="-995"/>
    <x v="6"/>
    <s v="video games"/>
    <x v="1113"/>
    <d v="2014-07-15T18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x v="1"/>
    <x v="1114"/>
    <n v="1378714687"/>
    <b v="0"/>
    <n v="3"/>
    <b v="0"/>
    <s v="games/video games"/>
    <n v="0.16666666666666669"/>
    <n v="-5990"/>
    <x v="6"/>
    <s v="video games"/>
    <x v="1114"/>
    <d v="2013-09-09T03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x v="0"/>
    <x v="1115"/>
    <n v="1456764095"/>
    <b v="0"/>
    <n v="4"/>
    <b v="0"/>
    <s v="games/video games"/>
    <n v="0.13250000000000001"/>
    <n v="-39947"/>
    <x v="6"/>
    <s v="video games"/>
    <x v="1115"/>
    <d v="2016-02-29T11:41:35"/>
  </r>
  <r>
    <n v="1116"/>
    <s v="Quest Remnants of Chaos"/>
    <s v="A medieval, post apocolyptic, Online, MMORPG. Class morphing, character customization game."/>
    <n v="500000"/>
    <n v="178.52"/>
    <x v="2"/>
    <s v="US"/>
    <x v="0"/>
    <x v="1116"/>
    <n v="1334089208"/>
    <b v="0"/>
    <n v="10"/>
    <b v="0"/>
    <s v="games/video games"/>
    <n v="3.5704000000000007E-2"/>
    <n v="-499821.48"/>
    <x v="6"/>
    <s v="video games"/>
    <x v="1116"/>
    <d v="2012-04-10T15:20:08"/>
  </r>
  <r>
    <n v="1117"/>
    <s v="Medieval Village"/>
    <s v="Experience the Medieval in your own village. Increase your village into a city and walk through the streets."/>
    <n v="1000"/>
    <n v="83"/>
    <x v="2"/>
    <s v="DE"/>
    <x v="3"/>
    <x v="1117"/>
    <n v="1448461313"/>
    <b v="0"/>
    <n v="8"/>
    <b v="0"/>
    <s v="games/video games"/>
    <n v="8.3000000000000007"/>
    <n v="-917"/>
    <x v="6"/>
    <s v="video games"/>
    <x v="1117"/>
    <d v="2015-11-25T09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x v="2"/>
    <x v="1118"/>
    <n v="1394078379"/>
    <b v="0"/>
    <n v="3"/>
    <b v="0"/>
    <s v="games/video games"/>
    <n v="2.4222222222222221"/>
    <n v="-4391"/>
    <x v="6"/>
    <s v="video games"/>
    <x v="1118"/>
    <d v="2014-03-05T2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x v="0"/>
    <x v="1119"/>
    <n v="1395687664"/>
    <b v="0"/>
    <n v="1"/>
    <b v="0"/>
    <s v="games/video games"/>
    <n v="0.23809523809523811"/>
    <n v="-2095"/>
    <x v="6"/>
    <s v="video games"/>
    <x v="1119"/>
    <d v="2014-03-24T14:01:04"/>
  </r>
  <r>
    <n v="1120"/>
    <s v="PlanEt Ninjahwah"/>
    <s v="Planet Ninjahwah is a highly anticipated futuristic action adventure game that will blow your mind!!"/>
    <n v="25000"/>
    <n v="0"/>
    <x v="2"/>
    <s v="US"/>
    <x v="0"/>
    <x v="1120"/>
    <n v="1315947400"/>
    <b v="0"/>
    <n v="0"/>
    <b v="0"/>
    <s v="games/video games"/>
    <n v="0"/>
    <n v="-25000"/>
    <x v="6"/>
    <s v="video games"/>
    <x v="1120"/>
    <d v="2011-09-13T15:56:40"/>
  </r>
  <r>
    <n v="1121"/>
    <s v="Pwincess"/>
    <s v="An action packed, side scrolling, platform jumping, laser shooting ADVENTURE that will be fun for everyone."/>
    <n v="250000"/>
    <n v="29"/>
    <x v="2"/>
    <s v="US"/>
    <x v="0"/>
    <x v="1121"/>
    <n v="1455315916"/>
    <b v="0"/>
    <n v="5"/>
    <b v="0"/>
    <s v="games/video games"/>
    <n v="1.1599999999999999E-2"/>
    <n v="-249971"/>
    <x v="6"/>
    <s v="video games"/>
    <x v="1121"/>
    <d v="2016-02-12T17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x v="1"/>
    <x v="1122"/>
    <n v="1368723225"/>
    <b v="0"/>
    <n v="0"/>
    <b v="0"/>
    <s v="games/video games"/>
    <n v="0"/>
    <n v="-3200"/>
    <x v="6"/>
    <s v="video games"/>
    <x v="1122"/>
    <d v="2013-05-16T11:53:45"/>
  </r>
  <r>
    <n v="1123"/>
    <s v="Droplets"/>
    <s v="Fast paced mobile game where you control a rain drop by tilting your screen. Absorb other rain drops to go faster, but avoid clouds."/>
    <n v="5000"/>
    <n v="11"/>
    <x v="2"/>
    <s v="US"/>
    <x v="0"/>
    <x v="1123"/>
    <n v="1395318848"/>
    <b v="0"/>
    <n v="3"/>
    <b v="0"/>
    <s v="games/video games"/>
    <n v="0.22"/>
    <n v="-4989"/>
    <x v="6"/>
    <s v="video games"/>
    <x v="1123"/>
    <d v="2014-03-20T07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x v="0"/>
    <x v="1124"/>
    <n v="1427817651"/>
    <b v="0"/>
    <n v="7"/>
    <b v="0"/>
    <s v="games/mobile games"/>
    <n v="0.47222222222222221"/>
    <n v="-89575"/>
    <x v="6"/>
    <s v="mobile games"/>
    <x v="1124"/>
    <d v="2015-03-31T11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x v="1"/>
    <x v="1125"/>
    <n v="1438009130"/>
    <b v="0"/>
    <n v="0"/>
    <b v="0"/>
    <s v="games/mobile games"/>
    <n v="0"/>
    <n v="-3000"/>
    <x v="6"/>
    <s v="mobile games"/>
    <x v="1125"/>
    <d v="2015-07-27T09:58:50"/>
  </r>
  <r>
    <n v="1126"/>
    <s v="GAMING TO LEARN"/>
    <s v="Imagine a science class where the teacher walks in a says &quot;Take out your cell phone and play a game.&quot;"/>
    <n v="2000"/>
    <n v="10"/>
    <x v="2"/>
    <s v="US"/>
    <x v="0"/>
    <x v="1126"/>
    <n v="1465890694"/>
    <b v="0"/>
    <n v="2"/>
    <b v="0"/>
    <s v="games/mobile games"/>
    <n v="0.5"/>
    <n v="-1990"/>
    <x v="6"/>
    <s v="mobile games"/>
    <x v="1126"/>
    <d v="2016-06-14T02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x v="0"/>
    <x v="1127"/>
    <n v="1413318600"/>
    <b v="0"/>
    <n v="23"/>
    <b v="0"/>
    <s v="games/mobile games"/>
    <n v="1.6714285714285713"/>
    <n v="-34415"/>
    <x v="6"/>
    <s v="mobile games"/>
    <x v="1127"/>
    <d v="2014-10-14T15:30:00"/>
  </r>
  <r>
    <n v="1128"/>
    <s v="Flying Turds"/>
    <s v="#havingfunFTW"/>
    <n v="1000"/>
    <n v="1"/>
    <x v="2"/>
    <s v="GB"/>
    <x v="1"/>
    <x v="1128"/>
    <n v="1404833717"/>
    <b v="0"/>
    <n v="1"/>
    <b v="0"/>
    <s v="games/mobile games"/>
    <n v="0.1"/>
    <n v="-999"/>
    <x v="6"/>
    <s v="mobile games"/>
    <x v="1128"/>
    <d v="2014-07-08T10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x v="0"/>
    <x v="1129"/>
    <n v="1462515693"/>
    <b v="0"/>
    <n v="2"/>
    <b v="0"/>
    <s v="games/mobile games"/>
    <n v="0.105"/>
    <n v="-19979"/>
    <x v="6"/>
    <s v="mobile games"/>
    <x v="1129"/>
    <d v="2016-05-06T01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x v="0"/>
    <x v="1130"/>
    <n v="1411775700"/>
    <b v="0"/>
    <n v="3"/>
    <b v="0"/>
    <s v="games/mobile games"/>
    <n v="0.22"/>
    <n v="-4989"/>
    <x v="6"/>
    <s v="mobile games"/>
    <x v="1130"/>
    <d v="2014-09-26T18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x v="2"/>
    <x v="1131"/>
    <n v="1448401668"/>
    <b v="0"/>
    <n v="0"/>
    <b v="0"/>
    <s v="games/mobile games"/>
    <n v="0"/>
    <n v="-40000"/>
    <x v="6"/>
    <s v="mobile games"/>
    <x v="1131"/>
    <d v="2015-11-24T16:47:48"/>
  </r>
  <r>
    <n v="1132"/>
    <s v="One"/>
    <s v="One is a simple mobile game about exploring the connections between all living things. Featuring hand-painted art."/>
    <n v="10000"/>
    <n v="1438"/>
    <x v="2"/>
    <s v="CA"/>
    <x v="5"/>
    <x v="1132"/>
    <n v="1480646771"/>
    <b v="0"/>
    <n v="13"/>
    <b v="0"/>
    <s v="games/mobile games"/>
    <n v="14.38"/>
    <n v="-8562"/>
    <x v="6"/>
    <s v="mobile games"/>
    <x v="1132"/>
    <d v="2016-12-01T21:46:11"/>
  </r>
  <r>
    <n v="1133"/>
    <s v="Ping"/>
    <s v="Ping is a simple game currently in the design process, where the player lives off of the power of their connection to the internet."/>
    <n v="3000"/>
    <n v="20"/>
    <x v="2"/>
    <s v="GB"/>
    <x v="1"/>
    <x v="1133"/>
    <n v="1404207981"/>
    <b v="0"/>
    <n v="1"/>
    <b v="0"/>
    <s v="games/mobile games"/>
    <n v="0.66666666666666674"/>
    <n v="-2980"/>
    <x v="6"/>
    <s v="mobile games"/>
    <x v="1133"/>
    <d v="2014-07-01T04:46:21"/>
  </r>
  <r>
    <n v="1134"/>
    <s v="New Mario Bro's style game!"/>
    <s v="We are creating a new Mario Bro's style game called KFK:Original. It's challenging, fun and totally awesome!!!"/>
    <n v="25000"/>
    <n v="1"/>
    <x v="2"/>
    <s v="AU"/>
    <x v="2"/>
    <x v="1134"/>
    <n v="1416034228"/>
    <b v="0"/>
    <n v="1"/>
    <b v="0"/>
    <s v="games/mobile games"/>
    <n v="4.0000000000000001E-3"/>
    <n v="-24999"/>
    <x v="6"/>
    <s v="mobile games"/>
    <x v="1134"/>
    <d v="2014-11-15T01:50:28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x v="3"/>
    <x v="1135"/>
    <n v="1467935094"/>
    <b v="0"/>
    <n v="1"/>
    <b v="0"/>
    <s v="games/mobile games"/>
    <n v="5"/>
    <n v="-950"/>
    <x v="6"/>
    <s v="mobile games"/>
    <x v="1135"/>
    <d v="2016-07-07T18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x v="3"/>
    <x v="1136"/>
    <n v="1447949229"/>
    <b v="0"/>
    <n v="6"/>
    <b v="0"/>
    <s v="games/mobile games"/>
    <n v="6.4439140811455857"/>
    <n v="-3920"/>
    <x v="6"/>
    <s v="mobile games"/>
    <x v="1136"/>
    <d v="2015-11-19T11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x v="0"/>
    <x v="1137"/>
    <n v="1458848421"/>
    <b v="0"/>
    <n v="39"/>
    <b v="0"/>
    <s v="games/mobile games"/>
    <n v="39.5"/>
    <n v="-15125"/>
    <x v="6"/>
    <s v="mobile games"/>
    <x v="1137"/>
    <d v="2016-03-24T14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x v="0"/>
    <x v="1138"/>
    <n v="1483307131"/>
    <b v="0"/>
    <n v="4"/>
    <b v="0"/>
    <s v="games/mobile games"/>
    <n v="0.35714285714285715"/>
    <n v="-34875"/>
    <x v="6"/>
    <s v="mobile games"/>
    <x v="1138"/>
    <d v="2017-01-01T16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x v="0"/>
    <x v="1139"/>
    <n v="1417508426"/>
    <b v="0"/>
    <n v="1"/>
    <b v="0"/>
    <s v="games/mobile games"/>
    <n v="6.25E-2"/>
    <n v="-7995"/>
    <x v="6"/>
    <s v="mobile games"/>
    <x v="1139"/>
    <d v="2014-12-02T03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x v="1"/>
    <x v="1140"/>
    <n v="1436267121"/>
    <b v="0"/>
    <n v="0"/>
    <b v="0"/>
    <s v="games/mobile games"/>
    <n v="0"/>
    <n v="-5000"/>
    <x v="6"/>
    <s v="mobile games"/>
    <x v="1140"/>
    <d v="2015-07-07T06:05:21"/>
  </r>
  <r>
    <n v="1141"/>
    <s v="Arena Z - Zombie Survival"/>
    <s v="I think this will be a great game!"/>
    <n v="500"/>
    <n v="0"/>
    <x v="2"/>
    <s v="DE"/>
    <x v="3"/>
    <x v="1141"/>
    <n v="1433868450"/>
    <b v="0"/>
    <n v="0"/>
    <b v="0"/>
    <s v="games/mobile games"/>
    <n v="0"/>
    <n v="-500"/>
    <x v="6"/>
    <s v="mobile games"/>
    <x v="1141"/>
    <d v="2015-06-09T11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x v="0"/>
    <x v="1142"/>
    <n v="1421539727"/>
    <b v="0"/>
    <n v="0"/>
    <b v="0"/>
    <s v="games/mobile games"/>
    <n v="0"/>
    <n v="-4000"/>
    <x v="6"/>
    <s v="mobile games"/>
    <x v="1142"/>
    <d v="2015-01-17T19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x v="0"/>
    <x v="1143"/>
    <n v="1447735126"/>
    <b v="0"/>
    <n v="8"/>
    <b v="0"/>
    <s v="games/mobile games"/>
    <n v="0.41333333333333333"/>
    <n v="-44814"/>
    <x v="6"/>
    <s v="mobile games"/>
    <x v="1143"/>
    <d v="2015-11-16T23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x v="0"/>
    <x v="1144"/>
    <n v="1427689320"/>
    <b v="0"/>
    <n v="0"/>
    <b v="0"/>
    <s v="food/food trucks"/>
    <n v="0"/>
    <n v="-9300"/>
    <x v="7"/>
    <s v="food trucks"/>
    <x v="1144"/>
    <d v="2015-03-29T23:22:00"/>
  </r>
  <r>
    <n v="1145"/>
    <s v="A FORK IN THE ROAD food truck"/>
    <s v="Emphasizing locally and responsibly raised ingredients, serving delicious food! I need your help."/>
    <n v="80000"/>
    <n v="100"/>
    <x v="2"/>
    <s v="US"/>
    <x v="0"/>
    <x v="1145"/>
    <n v="1407088592"/>
    <b v="0"/>
    <n v="1"/>
    <b v="0"/>
    <s v="food/food trucks"/>
    <n v="0.125"/>
    <n v="-79900"/>
    <x v="7"/>
    <s v="food trucks"/>
    <x v="1145"/>
    <d v="2014-08-03T12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x v="0"/>
    <x v="1146"/>
    <n v="1395787973"/>
    <b v="0"/>
    <n v="12"/>
    <b v="0"/>
    <s v="food/food trucks"/>
    <n v="8.8333333333333339"/>
    <n v="-5470"/>
    <x v="7"/>
    <s v="food trucks"/>
    <x v="1146"/>
    <d v="2014-03-25T17:52:53"/>
  </r>
  <r>
    <n v="1147"/>
    <s v="baked pugtato"/>
    <s v="amazing gourmet baked potato truck with variable options for everyone, its always been my dream, help me make it come true :)."/>
    <n v="25000"/>
    <n v="0"/>
    <x v="2"/>
    <s v="CA"/>
    <x v="5"/>
    <x v="1147"/>
    <n v="1408576783"/>
    <b v="0"/>
    <n v="0"/>
    <b v="0"/>
    <s v="food/food trucks"/>
    <n v="0"/>
    <n v="-25000"/>
    <x v="7"/>
    <s v="food trucks"/>
    <x v="1147"/>
    <d v="2014-08-20T18:19:43"/>
  </r>
  <r>
    <n v="1148"/>
    <s v="Warren's / Adilyn's Rollin' Bistro"/>
    <s v="New local (Louisville, KY.) food truck with a refreshing spin on rolling kitchens."/>
    <n v="15000"/>
    <n v="73"/>
    <x v="2"/>
    <s v="US"/>
    <x v="0"/>
    <x v="1148"/>
    <n v="1477973181"/>
    <b v="0"/>
    <n v="3"/>
    <b v="0"/>
    <s v="food/food trucks"/>
    <n v="0.48666666666666669"/>
    <n v="-14927"/>
    <x v="7"/>
    <s v="food trucks"/>
    <x v="1148"/>
    <d v="2016-10-31T23:06:21"/>
  </r>
  <r>
    <n v="1149"/>
    <s v="The Floridian Food Truck"/>
    <s v="Bringing culturally diverse Floridian cuisine to the people!"/>
    <n v="50000"/>
    <n v="75"/>
    <x v="2"/>
    <s v="US"/>
    <x v="0"/>
    <x v="1149"/>
    <n v="1463504566"/>
    <b v="0"/>
    <n v="2"/>
    <b v="0"/>
    <s v="food/food trucks"/>
    <n v="0.15"/>
    <n v="-49925"/>
    <x v="7"/>
    <s v="food trucks"/>
    <x v="1149"/>
    <d v="2016-05-17T12:02:46"/>
  </r>
  <r>
    <n v="1150"/>
    <s v="Chef Po's Food Truck"/>
    <s v="Bringing delicious authentic and fusion Taiwanese Food to the West Coast."/>
    <n v="2500"/>
    <n v="252"/>
    <x v="2"/>
    <s v="US"/>
    <x v="0"/>
    <x v="1150"/>
    <n v="1447109675"/>
    <b v="0"/>
    <n v="6"/>
    <b v="0"/>
    <s v="food/food trucks"/>
    <n v="10.08"/>
    <n v="-2248"/>
    <x v="7"/>
    <s v="food trucks"/>
    <x v="1150"/>
    <d v="2015-11-09T17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x v="0"/>
    <x v="1151"/>
    <n v="1439000863"/>
    <b v="0"/>
    <n v="0"/>
    <b v="0"/>
    <s v="food/food trucks"/>
    <n v="0"/>
    <n v="-25000"/>
    <x v="7"/>
    <s v="food trucks"/>
    <x v="1151"/>
    <d v="2015-08-07T21:27:43"/>
  </r>
  <r>
    <n v="1152"/>
    <s v="Peruvian King Food Truck"/>
    <s v="Peruvian food truck with an LA twist."/>
    <n v="16000"/>
    <n v="911"/>
    <x v="2"/>
    <s v="US"/>
    <x v="0"/>
    <x v="1152"/>
    <n v="1429117312"/>
    <b v="0"/>
    <n v="15"/>
    <b v="0"/>
    <s v="food/food trucks"/>
    <n v="5.6937500000000005"/>
    <n v="-15089"/>
    <x v="7"/>
    <s v="food trucks"/>
    <x v="1152"/>
    <d v="2015-04-15T12:01:52"/>
  </r>
  <r>
    <n v="1153"/>
    <s v="The Cold Spot Mobile Trailer"/>
    <s v="A mobile concession trailer for snow cones, ice cream, smoothies and more"/>
    <n v="8000"/>
    <n v="50"/>
    <x v="2"/>
    <s v="US"/>
    <x v="0"/>
    <x v="1153"/>
    <n v="1432055305"/>
    <b v="0"/>
    <n v="1"/>
    <b v="0"/>
    <s v="food/food trucks"/>
    <n v="0.625"/>
    <n v="-7950"/>
    <x v="7"/>
    <s v="food trucks"/>
    <x v="1153"/>
    <d v="2015-05-19T12:08:25"/>
  </r>
  <r>
    <n v="1154"/>
    <s v="Food Truck Funding"/>
    <s v="We're about to launch our first ever food truck to share our amazing food and we need your help! Be a part of our truck!"/>
    <n v="5000"/>
    <n v="325"/>
    <x v="2"/>
    <s v="US"/>
    <x v="0"/>
    <x v="1154"/>
    <n v="1438915006"/>
    <b v="0"/>
    <n v="3"/>
    <b v="0"/>
    <s v="food/food trucks"/>
    <n v="6.5"/>
    <n v="-4675"/>
    <x v="7"/>
    <s v="food trucks"/>
    <x v="1154"/>
    <d v="2015-08-06T21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x v="0"/>
    <x v="1155"/>
    <n v="1405448408"/>
    <b v="0"/>
    <n v="8"/>
    <b v="0"/>
    <s v="food/food trucks"/>
    <n v="0.752"/>
    <n v="-24812"/>
    <x v="7"/>
    <s v="food trucks"/>
    <x v="1155"/>
    <d v="2014-07-15T13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x v="0"/>
    <x v="1156"/>
    <n v="1422150162"/>
    <b v="0"/>
    <n v="0"/>
    <b v="0"/>
    <s v="food/food trucks"/>
    <n v="0"/>
    <n v="-6500"/>
    <x v="7"/>
    <s v="food trucks"/>
    <x v="1156"/>
    <d v="2015-01-24T20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x v="0"/>
    <x v="1157"/>
    <n v="1412607880"/>
    <b v="0"/>
    <n v="3"/>
    <b v="0"/>
    <s v="food/food trucks"/>
    <n v="1.51"/>
    <n v="-9849"/>
    <x v="7"/>
    <s v="food trucks"/>
    <x v="1157"/>
    <d v="2014-10-06T10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x v="0"/>
    <x v="1158"/>
    <n v="1415499128"/>
    <b v="0"/>
    <n v="3"/>
    <b v="0"/>
    <s v="food/food trucks"/>
    <n v="0.46666666666666673"/>
    <n v="-7465"/>
    <x v="7"/>
    <s v="food trucks"/>
    <x v="1158"/>
    <d v="2014-11-08T21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x v="0"/>
    <x v="1159"/>
    <n v="1433006765"/>
    <b v="0"/>
    <n v="0"/>
    <b v="0"/>
    <s v="food/food trucks"/>
    <n v="0"/>
    <n v="-6750"/>
    <x v="7"/>
    <s v="food trucks"/>
    <x v="1159"/>
    <d v="2015-05-30T12:26:05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x v="0"/>
    <x v="1160"/>
    <n v="1424922186"/>
    <b v="0"/>
    <n v="19"/>
    <b v="0"/>
    <s v="food/food trucks"/>
    <n v="3.85"/>
    <n v="-28845"/>
    <x v="7"/>
    <s v="food trucks"/>
    <x v="1160"/>
    <d v="2015-02-25T2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x v="0"/>
    <x v="1161"/>
    <n v="1430233589"/>
    <b v="0"/>
    <n v="0"/>
    <b v="0"/>
    <s v="food/food trucks"/>
    <n v="0"/>
    <n v="-18000"/>
    <x v="7"/>
    <s v="food trucks"/>
    <x v="1161"/>
    <d v="2015-04-28T10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x v="0"/>
    <x v="1162"/>
    <n v="1408983864"/>
    <b v="0"/>
    <n v="2"/>
    <b v="0"/>
    <s v="food/food trucks"/>
    <n v="5.8333333333333341E-2"/>
    <n v="-59965"/>
    <x v="7"/>
    <s v="food trucks"/>
    <x v="1162"/>
    <d v="2014-08-25T11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x v="0"/>
    <x v="1163"/>
    <n v="1405012920"/>
    <b v="0"/>
    <n v="0"/>
    <b v="0"/>
    <s v="food/food trucks"/>
    <n v="0"/>
    <n v="-5200"/>
    <x v="7"/>
    <s v="food trucks"/>
    <x v="1163"/>
    <d v="2014-07-10T12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x v="0"/>
    <x v="1164"/>
    <n v="1463678582"/>
    <b v="0"/>
    <n v="0"/>
    <b v="0"/>
    <s v="food/food trucks"/>
    <n v="0"/>
    <n v="-10000"/>
    <x v="7"/>
    <s v="food trucks"/>
    <x v="1164"/>
    <d v="2016-05-19T12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x v="0"/>
    <x v="1165"/>
    <n v="1401685730"/>
    <b v="0"/>
    <n v="25"/>
    <b v="0"/>
    <s v="food/food trucks"/>
    <n v="20.705000000000002"/>
    <n v="-7929.5"/>
    <x v="7"/>
    <s v="food trucks"/>
    <x v="1165"/>
    <d v="2014-06-02T00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x v="0"/>
    <x v="1166"/>
    <n v="1432640342"/>
    <b v="0"/>
    <n v="8"/>
    <b v="0"/>
    <s v="food/food trucks"/>
    <n v="19.139999999999997"/>
    <n v="-12129"/>
    <x v="7"/>
    <s v="food trucks"/>
    <x v="1166"/>
    <d v="2015-05-26T06:39:02"/>
  </r>
  <r>
    <n v="1167"/>
    <s v="Empanada Express Food Truck"/>
    <s v="A mobile food truck serving up a Latino-inspired fusion cuisine using fresh, local, &amp; organic ingredients!"/>
    <n v="60000"/>
    <n v="979"/>
    <x v="2"/>
    <s v="US"/>
    <x v="0"/>
    <x v="1167"/>
    <n v="1407865095"/>
    <b v="0"/>
    <n v="16"/>
    <b v="0"/>
    <s v="food/food trucks"/>
    <n v="1.6316666666666666"/>
    <n v="-59021"/>
    <x v="7"/>
    <s v="food trucks"/>
    <x v="1167"/>
    <d v="2014-08-12T12:38:15"/>
  </r>
  <r>
    <n v="1168"/>
    <s v="SiMpLy FreSH fOoD TrUck"/>
    <s v="Simply fresh farm to table on wheels working close with local farms to ensure the highest of quality of product ."/>
    <n v="18000"/>
    <n v="1020"/>
    <x v="2"/>
    <s v="US"/>
    <x v="0"/>
    <x v="1168"/>
    <n v="1471915065"/>
    <b v="0"/>
    <n v="3"/>
    <b v="0"/>
    <s v="food/food trucks"/>
    <n v="5.6666666666666661"/>
    <n v="-16980"/>
    <x v="7"/>
    <s v="food trucks"/>
    <x v="1168"/>
    <d v="2016-08-22T20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x v="0"/>
    <x v="1169"/>
    <n v="1422001763"/>
    <b v="0"/>
    <n v="3"/>
    <b v="0"/>
    <s v="food/food trucks"/>
    <n v="0.16999999999999998"/>
    <n v="-9983"/>
    <x v="7"/>
    <s v="food trucks"/>
    <x v="1169"/>
    <d v="2015-01-23T03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x v="1"/>
    <x v="1170"/>
    <n v="1430429171"/>
    <b v="0"/>
    <n v="2"/>
    <b v="0"/>
    <s v="food/food trucks"/>
    <n v="0.4"/>
    <n v="-24900"/>
    <x v="7"/>
    <s v="food trucks"/>
    <x v="1170"/>
    <d v="2015-04-30T16:26:11"/>
  </r>
  <r>
    <n v="1171"/>
    <s v="The Mean Green Purple Machine"/>
    <s v="Tulsa's first true biodiesel, alternative energy powered food truck! Oh yeah, and delicious food!"/>
    <n v="25000"/>
    <n v="25"/>
    <x v="2"/>
    <s v="US"/>
    <x v="0"/>
    <x v="1171"/>
    <n v="1414351127"/>
    <b v="0"/>
    <n v="1"/>
    <b v="0"/>
    <s v="food/food trucks"/>
    <n v="0.1"/>
    <n v="-24975"/>
    <x v="7"/>
    <s v="food trucks"/>
    <x v="1171"/>
    <d v="2014-10-26T14:18:47"/>
  </r>
  <r>
    <n v="1172"/>
    <s v="let your dayz take you to the dogs."/>
    <s v="Bringing YOUR favorite dog recipes to the streets."/>
    <n v="9000"/>
    <n v="0"/>
    <x v="2"/>
    <s v="US"/>
    <x v="0"/>
    <x v="1172"/>
    <n v="1405959752"/>
    <b v="0"/>
    <n v="0"/>
    <b v="0"/>
    <s v="food/food trucks"/>
    <n v="0"/>
    <n v="-9000"/>
    <x v="7"/>
    <s v="food trucks"/>
    <x v="1172"/>
    <d v="2014-07-21T11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x v="0"/>
    <x v="1173"/>
    <n v="1435552057"/>
    <b v="0"/>
    <n v="1"/>
    <b v="0"/>
    <s v="food/food trucks"/>
    <n v="2.4E-2"/>
    <n v="-124970"/>
    <x v="7"/>
    <s v="food trucks"/>
    <x v="1173"/>
    <d v="2015-06-28T23:27:37"/>
  </r>
  <r>
    <n v="1174"/>
    <s v="Give The Black Burro a Stable Stable"/>
    <s v="Help me purchase a parking space to be the Burro's permanant home, I need your help to raise $15,000!"/>
    <n v="15000"/>
    <n v="886"/>
    <x v="2"/>
    <s v="US"/>
    <x v="0"/>
    <x v="1174"/>
    <n v="1460146327"/>
    <b v="0"/>
    <n v="19"/>
    <b v="0"/>
    <s v="food/food trucks"/>
    <n v="5.9066666666666672"/>
    <n v="-14114"/>
    <x v="7"/>
    <s v="food trucks"/>
    <x v="1174"/>
    <d v="2016-04-08T15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x v="0"/>
    <x v="1175"/>
    <n v="1434389339"/>
    <b v="0"/>
    <n v="9"/>
    <b v="0"/>
    <s v="food/food trucks"/>
    <n v="2.9250000000000003"/>
    <n v="-19415"/>
    <x v="7"/>
    <s v="food trucks"/>
    <x v="1175"/>
    <d v="2015-06-15T12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x v="2"/>
    <x v="1176"/>
    <n v="1484094498"/>
    <b v="0"/>
    <n v="1"/>
    <b v="0"/>
    <s v="food/food trucks"/>
    <n v="5.7142857142857143E-3"/>
    <n v="-174990"/>
    <x v="7"/>
    <s v="food trucks"/>
    <x v="1176"/>
    <d v="2017-01-10T19:28:18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x v="1"/>
    <x v="1177"/>
    <n v="1410796296"/>
    <b v="0"/>
    <n v="0"/>
    <b v="0"/>
    <s v="food/food trucks"/>
    <n v="0"/>
    <n v="-6000"/>
    <x v="7"/>
    <s v="food trucks"/>
    <x v="1177"/>
    <d v="2014-09-15T10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x v="0"/>
    <x v="1178"/>
    <n v="1405633452"/>
    <b v="0"/>
    <n v="1"/>
    <b v="0"/>
    <s v="food/food trucks"/>
    <n v="6.6666666666666671E-3"/>
    <n v="-74995"/>
    <x v="7"/>
    <s v="food trucks"/>
    <x v="1178"/>
    <d v="2014-07-17T16:44:12"/>
  </r>
  <r>
    <n v="1179"/>
    <s v="El Camion Roja"/>
    <s v="Mexican Style Food Truck, run by a Red Seal Chef, in a town with NO MEXICAN FOOD! That is a culinary emergency situation!"/>
    <n v="60000"/>
    <n v="3200"/>
    <x v="2"/>
    <s v="CA"/>
    <x v="5"/>
    <x v="1179"/>
    <n v="1443460627"/>
    <b v="0"/>
    <n v="5"/>
    <b v="0"/>
    <s v="food/food trucks"/>
    <n v="5.3333333333333339"/>
    <n v="-56800"/>
    <x v="7"/>
    <s v="food trucks"/>
    <x v="1179"/>
    <d v="2015-09-28T12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x v="0"/>
    <x v="1180"/>
    <n v="1400786514"/>
    <b v="0"/>
    <n v="85"/>
    <b v="0"/>
    <s v="food/food trucks"/>
    <n v="11.75"/>
    <n v="-44125"/>
    <x v="7"/>
    <s v="food trucks"/>
    <x v="1180"/>
    <d v="2014-05-22T14:21:54"/>
  </r>
  <r>
    <n v="1181"/>
    <s v="Gringo Loco Tacos Food Truck"/>
    <s v="Bringing the best tacos to the streets of Chicago!"/>
    <n v="50000"/>
    <n v="4"/>
    <x v="2"/>
    <s v="US"/>
    <x v="0"/>
    <x v="1181"/>
    <n v="1422605321"/>
    <b v="0"/>
    <n v="3"/>
    <b v="0"/>
    <s v="food/food trucks"/>
    <n v="8.0000000000000002E-3"/>
    <n v="-49996"/>
    <x v="7"/>
    <s v="food trucks"/>
    <x v="1181"/>
    <d v="2015-01-30T03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x v="0"/>
    <x v="1182"/>
    <n v="1482609088"/>
    <b v="0"/>
    <n v="4"/>
    <b v="0"/>
    <s v="food/food trucks"/>
    <n v="4.2"/>
    <n v="-958"/>
    <x v="7"/>
    <s v="food trucks"/>
    <x v="1182"/>
    <d v="2016-12-24T14:51:28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x v="0"/>
    <x v="1183"/>
    <n v="1476391223"/>
    <b v="0"/>
    <n v="3"/>
    <b v="0"/>
    <s v="food/food trucks"/>
    <n v="4"/>
    <n v="-2400"/>
    <x v="7"/>
    <s v="food trucks"/>
    <x v="1183"/>
    <d v="2016-10-13T15:40:23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x v="1"/>
    <x v="1184"/>
    <n v="1483712611"/>
    <b v="0"/>
    <n v="375"/>
    <b v="1"/>
    <s v="photography/photobooks"/>
    <n v="104.93636363636362"/>
    <n v="1086"/>
    <x v="8"/>
    <s v="photobooks"/>
    <x v="1184"/>
    <d v="2017-01-06T09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x v="0"/>
    <x v="1185"/>
    <n v="1430945149"/>
    <b v="0"/>
    <n v="111"/>
    <b v="1"/>
    <s v="photography/photobooks"/>
    <n v="105.44"/>
    <n v="680"/>
    <x v="8"/>
    <s v="photobooks"/>
    <x v="1185"/>
    <d v="2015-05-06T15:45:49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x v="1"/>
    <x v="1186"/>
    <n v="1430340195"/>
    <b v="0"/>
    <n v="123"/>
    <b v="1"/>
    <s v="photography/photobooks"/>
    <n v="106.73333333333332"/>
    <n v="505"/>
    <x v="8"/>
    <s v="photobooks"/>
    <x v="1186"/>
    <d v="2015-04-29T15:43:15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x v="0"/>
    <x v="1187"/>
    <n v="1429133323"/>
    <b v="0"/>
    <n v="70"/>
    <b v="1"/>
    <s v="photography/photobooks"/>
    <n v="104.12571428571428"/>
    <n v="361"/>
    <x v="8"/>
    <s v="photobooks"/>
    <x v="1187"/>
    <d v="2015-04-15T16:28:43"/>
  </r>
  <r>
    <n v="1188"/>
    <s v="Because Dance."/>
    <s v="A photobook of young dancers and their inspiring stories, photographed in beautiful and unique locations."/>
    <n v="2000"/>
    <n v="3211"/>
    <x v="0"/>
    <s v="CA"/>
    <x v="5"/>
    <x v="1188"/>
    <n v="1481129340"/>
    <b v="0"/>
    <n v="85"/>
    <b v="1"/>
    <s v="photography/photobooks"/>
    <n v="160.54999999999998"/>
    <n v="1211"/>
    <x v="8"/>
    <s v="photobooks"/>
    <x v="1188"/>
    <d v="2016-12-07T11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x v="0"/>
    <x v="1189"/>
    <n v="1465428595"/>
    <b v="0"/>
    <n v="86"/>
    <b v="1"/>
    <s v="photography/photobooks"/>
    <n v="107.77777777777777"/>
    <n v="700"/>
    <x v="8"/>
    <s v="photobooks"/>
    <x v="1189"/>
    <d v="2016-06-08T18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x v="0"/>
    <x v="1190"/>
    <n v="1406908725"/>
    <b v="0"/>
    <n v="13"/>
    <b v="1"/>
    <s v="photography/photobooks"/>
    <n v="135"/>
    <n v="175"/>
    <x v="8"/>
    <s v="photobooks"/>
    <x v="1190"/>
    <d v="2014-08-01T10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x v="0"/>
    <x v="1191"/>
    <n v="1455892160"/>
    <b v="0"/>
    <n v="33"/>
    <b v="1"/>
    <s v="photography/photobooks"/>
    <n v="109.07407407407408"/>
    <n v="245"/>
    <x v="8"/>
    <s v="photobooks"/>
    <x v="1191"/>
    <d v="2016-02-19T09:29:20"/>
  </r>
  <r>
    <n v="1192"/>
    <s v="Other Worlds - A Make 100 Project"/>
    <s v="A macro landscape photography art book &amp; limited edition prints. A Make 100 project."/>
    <n v="100"/>
    <n v="290"/>
    <x v="0"/>
    <s v="GB"/>
    <x v="1"/>
    <x v="1192"/>
    <n v="1484222978"/>
    <b v="0"/>
    <n v="15"/>
    <b v="1"/>
    <s v="photography/photobooks"/>
    <n v="290"/>
    <n v="190"/>
    <x v="8"/>
    <s v="photobooks"/>
    <x v="1192"/>
    <d v="2017-01-12T07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x v="0"/>
    <x v="1193"/>
    <n v="1455043053"/>
    <b v="0"/>
    <n v="273"/>
    <b v="1"/>
    <s v="photography/photobooks"/>
    <n v="103.95714285714286"/>
    <n v="831"/>
    <x v="8"/>
    <s v="photobooks"/>
    <x v="1193"/>
    <d v="2016-02-09T13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x v="3"/>
    <x v="1194"/>
    <n v="1425901379"/>
    <b v="0"/>
    <n v="714"/>
    <b v="1"/>
    <s v="photography/photobooks"/>
    <n v="322.24"/>
    <n v="27780"/>
    <x v="8"/>
    <s v="photobooks"/>
    <x v="1194"/>
    <d v="2015-03-09T06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x v="3"/>
    <x v="1195"/>
    <n v="1445415653"/>
    <b v="0"/>
    <n v="170"/>
    <b v="1"/>
    <s v="photography/photobooks"/>
    <n v="135"/>
    <n v="3500"/>
    <x v="8"/>
    <s v="photobooks"/>
    <x v="1195"/>
    <d v="2015-10-21T03:20:53"/>
  </r>
  <r>
    <n v="1196"/>
    <s v="NAKED IBIZA - A Large Scale Photography Book by Dylan Rosser"/>
    <s v="A book of male nudes photographed on location in Ibiza over the last 4 years."/>
    <n v="14500"/>
    <n v="39137"/>
    <x v="0"/>
    <s v="GB"/>
    <x v="1"/>
    <x v="1196"/>
    <n v="1447875539"/>
    <b v="0"/>
    <n v="512"/>
    <b v="1"/>
    <s v="photography/photobooks"/>
    <n v="269.91034482758624"/>
    <n v="24637"/>
    <x v="8"/>
    <s v="photobooks"/>
    <x v="1196"/>
    <d v="2015-11-18T14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x v="0"/>
    <x v="1197"/>
    <n v="1463155034"/>
    <b v="0"/>
    <n v="314"/>
    <b v="1"/>
    <s v="photography/photobooks"/>
    <n v="253.29333333333332"/>
    <n v="22994"/>
    <x v="8"/>
    <s v="photobooks"/>
    <x v="1197"/>
    <d v="2016-05-13T10:57:14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x v="0"/>
    <x v="1198"/>
    <n v="1448463086"/>
    <b v="0"/>
    <n v="167"/>
    <b v="1"/>
    <s v="photography/photobooks"/>
    <n v="260.59999999999997"/>
    <n v="5621"/>
    <x v="8"/>
    <s v="photobooks"/>
    <x v="1198"/>
    <d v="2015-11-25T09:51:26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x v="1"/>
    <x v="1199"/>
    <n v="1433615400"/>
    <b v="0"/>
    <n v="9"/>
    <b v="1"/>
    <s v="photography/photobooks"/>
    <n v="101.31677953348381"/>
    <n v="35"/>
    <x v="8"/>
    <s v="photobooks"/>
    <x v="1199"/>
    <d v="2015-06-06T13:30:00"/>
  </r>
  <r>
    <n v="1200"/>
    <s v="Modern Nomads"/>
    <s v="Modern Nomads Journal is an 88 page magazine style publication containing photo stories about Somalis in the Horn of Africa."/>
    <n v="4800"/>
    <n v="6029"/>
    <x v="0"/>
    <s v="US"/>
    <x v="0"/>
    <x v="1200"/>
    <n v="1427369256"/>
    <b v="0"/>
    <n v="103"/>
    <b v="1"/>
    <s v="photography/photobooks"/>
    <n v="125.60416666666667"/>
    <n v="1229"/>
    <x v="8"/>
    <s v="photobooks"/>
    <x v="1200"/>
    <d v="2015-03-26T06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x v="1"/>
    <x v="1201"/>
    <n v="1466001246"/>
    <b v="0"/>
    <n v="111"/>
    <b v="1"/>
    <s v="photography/photobooks"/>
    <n v="102.43783333333334"/>
    <n v="146.27000000000044"/>
    <x v="8"/>
    <s v="photobooks"/>
    <x v="1201"/>
    <d v="2016-06-15T09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x v="2"/>
    <x v="1202"/>
    <n v="1432796154"/>
    <b v="0"/>
    <n v="271"/>
    <b v="1"/>
    <s v="photography/photobooks"/>
    <n v="199.244"/>
    <n v="24811"/>
    <x v="8"/>
    <s v="photobooks"/>
    <x v="1202"/>
    <d v="2015-05-28T01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x v="0"/>
    <x v="1203"/>
    <n v="1430491527"/>
    <b v="0"/>
    <n v="101"/>
    <b v="1"/>
    <s v="photography/photobooks"/>
    <n v="102.45398773006136"/>
    <n v="400"/>
    <x v="8"/>
    <s v="photobooks"/>
    <x v="1203"/>
    <d v="2015-05-01T09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x v="0"/>
    <x v="1204"/>
    <n v="1445363833"/>
    <b v="0"/>
    <n v="57"/>
    <b v="1"/>
    <s v="photography/photobooks"/>
    <n v="102.94615384615385"/>
    <n v="383"/>
    <x v="8"/>
    <s v="photobooks"/>
    <x v="1204"/>
    <d v="2015-10-20T12:57:13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x v="3"/>
    <x v="1205"/>
    <n v="1431605351"/>
    <b v="0"/>
    <n v="62"/>
    <b v="1"/>
    <s v="photography/photobooks"/>
    <n v="100.86153846153847"/>
    <n v="112"/>
    <x v="8"/>
    <s v="photobooks"/>
    <x v="1205"/>
    <d v="2015-05-14T07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x v="3"/>
    <x v="1206"/>
    <n v="1486406253"/>
    <b v="0"/>
    <n v="32"/>
    <b v="1"/>
    <s v="photography/photobooks"/>
    <n v="114.99999999999999"/>
    <n v="135"/>
    <x v="8"/>
    <s v="photobooks"/>
    <x v="1206"/>
    <d v="2017-02-06T13:37:33"/>
  </r>
  <r>
    <n v="1207"/>
    <s v="ITALIANA"/>
    <s v="A humanistic photo book about ancestral &amp; post-modern Italy."/>
    <n v="16700"/>
    <n v="17396"/>
    <x v="0"/>
    <s v="IT"/>
    <x v="3"/>
    <x v="1207"/>
    <n v="1456827573"/>
    <b v="0"/>
    <n v="141"/>
    <b v="1"/>
    <s v="photography/photobooks"/>
    <n v="104.16766467065868"/>
    <n v="696"/>
    <x v="8"/>
    <s v="photobooks"/>
    <x v="1207"/>
    <d v="2016-03-01T05:19:33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x v="0"/>
    <x v="1208"/>
    <n v="1456246864"/>
    <b v="0"/>
    <n v="75"/>
    <b v="1"/>
    <s v="photography/photobooks"/>
    <n v="155.29999999999998"/>
    <n v="5530"/>
    <x v="8"/>
    <s v="photobooks"/>
    <x v="1208"/>
    <d v="2016-02-23T12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x v="0"/>
    <x v="1209"/>
    <n v="1485461905"/>
    <b v="0"/>
    <n v="46"/>
    <b v="1"/>
    <s v="photography/photobooks"/>
    <n v="106"/>
    <n v="360"/>
    <x v="8"/>
    <s v="photobooks"/>
    <x v="1209"/>
    <d v="2017-01-26T15:18:25"/>
  </r>
  <r>
    <n v="1210"/>
    <s v="Det Andra GÃ¶teborg"/>
    <s v="En fotobok om livet i det enda andra GÃ¶teborg i vÃ¤rlden"/>
    <n v="20000"/>
    <n v="50863"/>
    <x v="0"/>
    <s v="SE"/>
    <x v="9"/>
    <x v="1210"/>
    <n v="1431124572"/>
    <b v="0"/>
    <n v="103"/>
    <b v="1"/>
    <s v="photography/photobooks"/>
    <n v="254.31499999999997"/>
    <n v="30863"/>
    <x v="8"/>
    <s v="photobooks"/>
    <x v="1210"/>
    <d v="2015-05-08T17:36:12"/>
  </r>
  <r>
    <n v="1211"/>
    <s v="500 Views of Japan"/>
    <s v="From 2010 to 2015, I took over 15 000 photos in Japan. Here's 500 of them. Landscape, city view, people and so much more!"/>
    <n v="1000"/>
    <n v="1011"/>
    <x v="0"/>
    <s v="CA"/>
    <x v="5"/>
    <x v="1211"/>
    <n v="1464209261"/>
    <b v="0"/>
    <n v="6"/>
    <b v="1"/>
    <s v="photography/photobooks"/>
    <n v="101.1"/>
    <n v="11"/>
    <x v="8"/>
    <s v="photobooks"/>
    <x v="1211"/>
    <d v="2016-05-25T15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x v="0"/>
    <x v="1212"/>
    <n v="1447195695"/>
    <b v="0"/>
    <n v="83"/>
    <b v="1"/>
    <s v="photography/photobooks"/>
    <n v="129.04"/>
    <n v="726"/>
    <x v="8"/>
    <s v="photobooks"/>
    <x v="1212"/>
    <d v="2015-11-10T17:48:15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x v="1"/>
    <x v="1213"/>
    <n v="1482862100"/>
    <b v="0"/>
    <n v="108"/>
    <b v="1"/>
    <s v="photography/photobooks"/>
    <n v="102.23076923076924"/>
    <n v="145"/>
    <x v="8"/>
    <s v="photobooks"/>
    <x v="1213"/>
    <d v="2016-12-27T13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x v="0"/>
    <x v="1214"/>
    <n v="1428696605"/>
    <b v="0"/>
    <n v="25"/>
    <b v="1"/>
    <s v="photography/photobooks"/>
    <n v="131.80000000000001"/>
    <n v="636"/>
    <x v="8"/>
    <s v="photobooks"/>
    <x v="1214"/>
    <d v="2015-04-10T15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x v="0"/>
    <x v="1215"/>
    <n v="1398895756"/>
    <b v="0"/>
    <n v="549"/>
    <b v="1"/>
    <s v="photography/photobooks"/>
    <n v="786.0802000000001"/>
    <n v="34304.01"/>
    <x v="8"/>
    <s v="photobooks"/>
    <x v="1215"/>
    <d v="2014-04-30T17:09:16"/>
  </r>
  <r>
    <n v="1216"/>
    <s v="In Training: a book of Bonsai photographs"/>
    <s v="A fine art photography book taking a new look at the art of bonsai."/>
    <n v="14000"/>
    <n v="20398"/>
    <x v="0"/>
    <s v="US"/>
    <x v="0"/>
    <x v="1216"/>
    <n v="1441032457"/>
    <b v="0"/>
    <n v="222"/>
    <b v="1"/>
    <s v="photography/photobooks"/>
    <n v="145.70000000000002"/>
    <n v="6398"/>
    <x v="8"/>
    <s v="photobooks"/>
    <x v="1216"/>
    <d v="2015-08-31T09:47:37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x v="0"/>
    <x v="1217"/>
    <n v="1465932340"/>
    <b v="0"/>
    <n v="183"/>
    <b v="1"/>
    <s v="photography/photobooks"/>
    <n v="102.60000000000001"/>
    <n v="689"/>
    <x v="8"/>
    <s v="photobooks"/>
    <x v="1217"/>
    <d v="2016-06-14T14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x v="0"/>
    <x v="1218"/>
    <n v="1443714800"/>
    <b v="0"/>
    <n v="89"/>
    <b v="1"/>
    <s v="photography/photobooks"/>
    <n v="172.27777777777777"/>
    <n v="6505"/>
    <x v="8"/>
    <s v="photobooks"/>
    <x v="1218"/>
    <d v="2015-10-01T10:53:20"/>
  </r>
  <r>
    <n v="1219"/>
    <s v="The Box"/>
    <s v="The Box is a fine art book of Ron Amato's innovative and seductive photography project."/>
    <n v="16350"/>
    <n v="26024"/>
    <x v="0"/>
    <s v="US"/>
    <x v="0"/>
    <x v="1219"/>
    <n v="1474369513"/>
    <b v="0"/>
    <n v="253"/>
    <b v="1"/>
    <s v="photography/photobooks"/>
    <n v="159.16819571865443"/>
    <n v="9674"/>
    <x v="8"/>
    <s v="photobooks"/>
    <x v="1219"/>
    <d v="2016-09-20T06:05:13"/>
  </r>
  <r>
    <n v="1220"/>
    <s v="All The People"/>
    <s v="A beautiful photo art book of portraits and conversations with people that may expand your idea of gender."/>
    <n v="15000"/>
    <n v="15565"/>
    <x v="0"/>
    <s v="DE"/>
    <x v="3"/>
    <x v="1220"/>
    <n v="1437923112"/>
    <b v="0"/>
    <n v="140"/>
    <b v="1"/>
    <s v="photography/photobooks"/>
    <n v="103.76666666666668"/>
    <n v="565"/>
    <x v="8"/>
    <s v="photobooks"/>
    <x v="1220"/>
    <d v="2015-07-26T10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x v="1"/>
    <x v="1221"/>
    <n v="1478431488"/>
    <b v="0"/>
    <n v="103"/>
    <b v="1"/>
    <s v="photography/photobooks"/>
    <n v="111.40954545454547"/>
    <n v="251.01000000000022"/>
    <x v="8"/>
    <s v="photobooks"/>
    <x v="1221"/>
    <d v="2016-11-06T06:24:48"/>
  </r>
  <r>
    <n v="1222"/>
    <s v="Project Pilgrim"/>
    <s v="Project Pilgrim is my effort to work towards normalizing mental health."/>
    <n v="4000"/>
    <n v="11215"/>
    <x v="0"/>
    <s v="CA"/>
    <x v="5"/>
    <x v="1222"/>
    <n v="1456852647"/>
    <b v="0"/>
    <n v="138"/>
    <b v="1"/>
    <s v="photography/photobooks"/>
    <n v="280.375"/>
    <n v="7215"/>
    <x v="8"/>
    <s v="photobooks"/>
    <x v="1222"/>
    <d v="2016-03-01T12:17:27"/>
  </r>
  <r>
    <n v="1223"/>
    <s v="YOSEMITE PEOPLE"/>
    <s v="A photography book focusing on the people rather than the nature at Yosemite National Park."/>
    <n v="19800"/>
    <n v="22197"/>
    <x v="0"/>
    <s v="US"/>
    <x v="0"/>
    <x v="1223"/>
    <n v="1476159309"/>
    <b v="0"/>
    <n v="191"/>
    <b v="1"/>
    <s v="photography/photobooks"/>
    <n v="112.10606060606061"/>
    <n v="2397"/>
    <x v="8"/>
    <s v="photobooks"/>
    <x v="1223"/>
    <d v="2016-10-10T23:15:09"/>
  </r>
  <r>
    <n v="1224"/>
    <s v="&quot;I Dreamed Last Night&quot; Album (Canceled)"/>
    <s v="Modern Celtic influenced CD.  Help me finish what I started before the stroke."/>
    <n v="15000"/>
    <n v="1060"/>
    <x v="1"/>
    <s v="US"/>
    <x v="0"/>
    <x v="1224"/>
    <n v="1396876302"/>
    <b v="0"/>
    <n v="18"/>
    <b v="0"/>
    <s v="music/world music"/>
    <n v="7.0666666666666673"/>
    <n v="-13940"/>
    <x v="4"/>
    <s v="world music"/>
    <x v="1224"/>
    <d v="2014-04-07T08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x v="0"/>
    <x v="1225"/>
    <n v="1377294278"/>
    <b v="0"/>
    <n v="3"/>
    <b v="0"/>
    <s v="music/world music"/>
    <n v="4.3999999999999995"/>
    <n v="-2868"/>
    <x v="4"/>
    <s v="world music"/>
    <x v="1225"/>
    <d v="2013-08-23T16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x v="0"/>
    <x v="1226"/>
    <n v="1395089981"/>
    <b v="0"/>
    <n v="40"/>
    <b v="0"/>
    <s v="music/world music"/>
    <n v="3.8739999999999997"/>
    <n v="-48063"/>
    <x v="4"/>
    <s v="world music"/>
    <x v="1226"/>
    <d v="2014-03-17T15:59:4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x v="0"/>
    <x v="1227"/>
    <n v="1404770616"/>
    <b v="0"/>
    <n v="0"/>
    <b v="0"/>
    <s v="music/world music"/>
    <n v="0"/>
    <n v="-2000"/>
    <x v="4"/>
    <s v="world music"/>
    <x v="1227"/>
    <d v="2014-07-07T17:03:36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x v="0"/>
    <x v="1228"/>
    <n v="1312047008"/>
    <b v="0"/>
    <n v="24"/>
    <b v="0"/>
    <s v="music/world music"/>
    <n v="29.299999999999997"/>
    <n v="-3535"/>
    <x v="4"/>
    <s v="world music"/>
    <x v="1228"/>
    <d v="2011-07-30T12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x v="0"/>
    <x v="1229"/>
    <n v="1331982127"/>
    <b v="0"/>
    <n v="1"/>
    <b v="0"/>
    <s v="music/world music"/>
    <n v="0.90909090909090906"/>
    <n v="-2725"/>
    <x v="4"/>
    <s v="world music"/>
    <x v="1229"/>
    <d v="2012-03-17T06:02:07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x v="0"/>
    <x v="1230"/>
    <n v="1295997630"/>
    <b v="0"/>
    <n v="0"/>
    <b v="0"/>
    <s v="music/world music"/>
    <n v="0"/>
    <n v="-500000"/>
    <x v="4"/>
    <s v="world music"/>
    <x v="1230"/>
    <d v="2011-01-25T18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x v="0"/>
    <x v="1231"/>
    <n v="1436394968"/>
    <b v="0"/>
    <n v="0"/>
    <b v="0"/>
    <s v="music/world music"/>
    <n v="0"/>
    <n v="-5000"/>
    <x v="4"/>
    <s v="world music"/>
    <x v="1231"/>
    <d v="2015-07-08T17:36:08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x v="0"/>
    <x v="1232"/>
    <n v="1377030070"/>
    <b v="0"/>
    <n v="1"/>
    <b v="0"/>
    <s v="music/world music"/>
    <n v="0.8"/>
    <n v="-4960"/>
    <x v="4"/>
    <s v="world music"/>
    <x v="1232"/>
    <d v="2013-08-20T15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x v="0"/>
    <x v="1233"/>
    <n v="1328049974"/>
    <b v="0"/>
    <n v="6"/>
    <b v="0"/>
    <s v="music/world music"/>
    <n v="11.600000000000001"/>
    <n v="-884"/>
    <x v="4"/>
    <s v="world music"/>
    <x v="1233"/>
    <d v="2012-01-31T17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x v="1"/>
    <x v="1234"/>
    <n v="1420311342"/>
    <b v="0"/>
    <n v="0"/>
    <b v="0"/>
    <s v="music/world music"/>
    <n v="0"/>
    <n v="-50000"/>
    <x v="4"/>
    <s v="world music"/>
    <x v="1234"/>
    <d v="2015-01-03T13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x v="0"/>
    <x v="1235"/>
    <n v="1383621299"/>
    <b v="0"/>
    <n v="6"/>
    <b v="0"/>
    <s v="music/world music"/>
    <n v="2.7873639500929119"/>
    <n v="-7324"/>
    <x v="4"/>
    <s v="world music"/>
    <x v="1235"/>
    <d v="2013-11-04T22:14:59"/>
  </r>
  <r>
    <n v="1236"/>
    <s v="&quot;Volando&quot; CD Release (Canceled)"/>
    <s v="Raising money to give the musicians their due."/>
    <n v="2500"/>
    <n v="0"/>
    <x v="1"/>
    <s v="US"/>
    <x v="0"/>
    <x v="1236"/>
    <n v="1342801164"/>
    <b v="0"/>
    <n v="0"/>
    <b v="0"/>
    <s v="music/world music"/>
    <n v="0"/>
    <n v="-2500"/>
    <x v="4"/>
    <s v="world music"/>
    <x v="1236"/>
    <d v="2012-07-20T11:19:24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x v="0"/>
    <x v="1237"/>
    <n v="1344062865"/>
    <b v="0"/>
    <n v="0"/>
    <b v="0"/>
    <s v="music/world music"/>
    <n v="0"/>
    <n v="-25000"/>
    <x v="4"/>
    <s v="world music"/>
    <x v="1237"/>
    <d v="2012-08-04T01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x v="0"/>
    <x v="1238"/>
    <n v="1310049536"/>
    <b v="0"/>
    <n v="3"/>
    <b v="0"/>
    <s v="music/world music"/>
    <n v="17.8"/>
    <n v="-822"/>
    <x v="4"/>
    <s v="world music"/>
    <x v="1238"/>
    <d v="2011-07-07T09:38:56"/>
  </r>
  <r>
    <n v="1239"/>
    <s v="Help Calmenco! finance new CD and Tour (Canceled)"/>
    <s v="Please consider helping us with our new CD and Riverdance Tour"/>
    <n v="2500"/>
    <n v="0"/>
    <x v="1"/>
    <s v="US"/>
    <x v="0"/>
    <x v="1239"/>
    <n v="1323212767"/>
    <b v="0"/>
    <n v="0"/>
    <b v="0"/>
    <s v="music/world music"/>
    <n v="0"/>
    <n v="-2500"/>
    <x v="4"/>
    <s v="world music"/>
    <x v="1239"/>
    <d v="2011-12-06T18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x v="0"/>
    <x v="1240"/>
    <n v="1368579457"/>
    <b v="0"/>
    <n v="8"/>
    <b v="0"/>
    <s v="music/world music"/>
    <n v="3.0124999999999997"/>
    <n v="-7759"/>
    <x v="4"/>
    <s v="world music"/>
    <x v="1240"/>
    <d v="2013-05-14T19:57:37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x v="0"/>
    <x v="1241"/>
    <n v="1413057980"/>
    <b v="0"/>
    <n v="34"/>
    <b v="0"/>
    <s v="music/world music"/>
    <n v="50.739999999999995"/>
    <n v="-2463"/>
    <x v="4"/>
    <s v="world music"/>
    <x v="1241"/>
    <d v="2014-10-11T15:06:2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x v="0"/>
    <x v="1242"/>
    <n v="1314417502"/>
    <b v="0"/>
    <n v="1"/>
    <b v="0"/>
    <s v="music/world music"/>
    <n v="0.54884742041712409"/>
    <n v="-906"/>
    <x v="4"/>
    <s v="world music"/>
    <x v="1242"/>
    <d v="2011-08-26T22:58:22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x v="0"/>
    <x v="1243"/>
    <n v="1304888771"/>
    <b v="0"/>
    <n v="38"/>
    <b v="0"/>
    <s v="music/world music"/>
    <n v="14.091666666666667"/>
    <n v="-10309"/>
    <x v="4"/>
    <s v="world music"/>
    <x v="1243"/>
    <d v="2011-05-08T16:06:1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x v="0"/>
    <x v="1244"/>
    <n v="1363981723"/>
    <b v="1"/>
    <n v="45"/>
    <b v="1"/>
    <s v="music/rock"/>
    <n v="103.8"/>
    <n v="76"/>
    <x v="4"/>
    <s v="rock"/>
    <x v="1244"/>
    <d v="2013-03-22T14:48:43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x v="0"/>
    <x v="1245"/>
    <n v="1400163834"/>
    <b v="1"/>
    <n v="17"/>
    <b v="1"/>
    <s v="music/rock"/>
    <n v="120.24999999999999"/>
    <n v="405"/>
    <x v="4"/>
    <s v="rock"/>
    <x v="1245"/>
    <d v="2014-05-15T09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x v="0"/>
    <x v="1246"/>
    <n v="1319245349"/>
    <b v="1"/>
    <n v="31"/>
    <b v="1"/>
    <s v="music/rock"/>
    <n v="117"/>
    <n v="340"/>
    <x v="4"/>
    <s v="rock"/>
    <x v="1246"/>
    <d v="2011-10-21T20:02:29"/>
  </r>
  <r>
    <n v="1247"/>
    <s v="BRAIN DEAD to record debut EP with SLAYER producer!"/>
    <s v="BRAIN DEAD is going to record their debut EP and they need your help, Bozos!"/>
    <n v="3500"/>
    <n v="4275"/>
    <x v="0"/>
    <s v="US"/>
    <x v="0"/>
    <x v="1247"/>
    <n v="1365231655"/>
    <b v="1"/>
    <n v="50"/>
    <b v="1"/>
    <s v="music/rock"/>
    <n v="122.14285714285715"/>
    <n v="775"/>
    <x v="4"/>
    <s v="rock"/>
    <x v="1247"/>
    <d v="2013-04-06T02:00:55"/>
  </r>
  <r>
    <n v="1248"/>
    <s v="The Vandies // Full length album!"/>
    <s v="The Vandies make pop rock in glorious Portland, Oregon. Help us fund our first full length album!"/>
    <n v="2500"/>
    <n v="3791"/>
    <x v="0"/>
    <s v="US"/>
    <x v="0"/>
    <x v="1248"/>
    <n v="1399563953"/>
    <b v="1"/>
    <n v="59"/>
    <b v="1"/>
    <s v="music/rock"/>
    <n v="151.63999999999999"/>
    <n v="1291"/>
    <x v="4"/>
    <s v="rock"/>
    <x v="1248"/>
    <d v="2014-05-08T10:45:5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x v="0"/>
    <x v="1249"/>
    <n v="1339091211"/>
    <b v="1"/>
    <n v="81"/>
    <b v="1"/>
    <s v="music/rock"/>
    <n v="104.44"/>
    <n v="222"/>
    <x v="4"/>
    <s v="rock"/>
    <x v="1249"/>
    <d v="2012-06-07T12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x v="0"/>
    <x v="1250"/>
    <n v="1406129131"/>
    <b v="1"/>
    <n v="508"/>
    <b v="1"/>
    <s v="music/rock"/>
    <n v="200.15333333333331"/>
    <n v="30046"/>
    <x v="4"/>
    <s v="rock"/>
    <x v="1250"/>
    <d v="2014-07-23T10:25:31"/>
  </r>
  <r>
    <n v="1251"/>
    <s v="Jack Oblivian Harlan t Bobo Limes european tour"/>
    <s v="A tour of europe with 3 memphis artist, Jack Oblivian, Harlan T Bobo and Shawn Cripps."/>
    <n v="6000"/>
    <n v="6108"/>
    <x v="0"/>
    <s v="US"/>
    <x v="0"/>
    <x v="1251"/>
    <n v="1311795167"/>
    <b v="1"/>
    <n v="74"/>
    <b v="1"/>
    <s v="music/rock"/>
    <n v="101.8"/>
    <n v="108"/>
    <x v="4"/>
    <s v="rock"/>
    <x v="1251"/>
    <d v="2011-07-27T14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x v="0"/>
    <x v="1252"/>
    <n v="1380238969"/>
    <b v="1"/>
    <n v="141"/>
    <b v="1"/>
    <s v="music/rock"/>
    <n v="137.65714285714284"/>
    <n v="1318"/>
    <x v="4"/>
    <s v="rock"/>
    <x v="1252"/>
    <d v="2013-09-26T18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x v="0"/>
    <x v="1253"/>
    <n v="1407178107"/>
    <b v="1"/>
    <n v="711"/>
    <b v="1"/>
    <s v="music/rock"/>
    <n v="303833.2"/>
    <n v="30373.32"/>
    <x v="4"/>
    <s v="rock"/>
    <x v="1253"/>
    <d v="2014-08-04T13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x v="0"/>
    <x v="1254"/>
    <n v="1288968886"/>
    <b v="1"/>
    <n v="141"/>
    <b v="1"/>
    <s v="music/rock"/>
    <n v="198.85074626865671"/>
    <n v="6623"/>
    <x v="4"/>
    <s v="rock"/>
    <x v="1254"/>
    <d v="2010-11-05T09:54:46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x v="0"/>
    <x v="1255"/>
    <n v="1383337052"/>
    <b v="1"/>
    <n v="109"/>
    <b v="1"/>
    <s v="music/rock"/>
    <n v="202.36666666666667"/>
    <n v="3071"/>
    <x v="4"/>
    <s v="rock"/>
    <x v="1255"/>
    <d v="2013-11-01T15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x v="0"/>
    <x v="1256"/>
    <n v="1326492231"/>
    <b v="1"/>
    <n v="361"/>
    <b v="1"/>
    <s v="music/rock"/>
    <n v="117.96376666666666"/>
    <n v="5389.1299999999974"/>
    <x v="4"/>
    <s v="rock"/>
    <x v="1256"/>
    <d v="2012-01-13T17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x v="0"/>
    <x v="1257"/>
    <n v="1297562590"/>
    <b v="1"/>
    <n v="176"/>
    <b v="1"/>
    <s v="music/rock"/>
    <n v="294.72727272727275"/>
    <n v="10710"/>
    <x v="4"/>
    <s v="rock"/>
    <x v="1257"/>
    <d v="2011-02-12T2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x v="0"/>
    <x v="1258"/>
    <n v="1375368012"/>
    <b v="1"/>
    <n v="670"/>
    <b v="1"/>
    <s v="music/rock"/>
    <n v="213.14633333333336"/>
    <n v="13577.560000000001"/>
    <x v="4"/>
    <s v="rock"/>
    <x v="1258"/>
    <d v="2013-08-01T09:40:12"/>
  </r>
  <r>
    <n v="1259"/>
    <s v="Help Falling From One complete their CD!!!"/>
    <s v="Falling From One is currently in the studio recording their first CD and they need your help!"/>
    <n v="2500"/>
    <n v="2606"/>
    <x v="0"/>
    <s v="US"/>
    <x v="0"/>
    <x v="1259"/>
    <n v="1399504664"/>
    <b v="1"/>
    <n v="96"/>
    <b v="1"/>
    <s v="music/rock"/>
    <n v="104.24"/>
    <n v="106"/>
    <x v="4"/>
    <s v="rock"/>
    <x v="1259"/>
    <d v="2014-05-07T18:17:44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x v="0"/>
    <x v="1260"/>
    <n v="1390853620"/>
    <b v="1"/>
    <n v="74"/>
    <b v="1"/>
    <s v="music/rock"/>
    <n v="113.66666666666667"/>
    <n v="451"/>
    <x v="4"/>
    <s v="rock"/>
    <x v="1260"/>
    <d v="2014-01-27T15:13:40"/>
  </r>
  <r>
    <n v="1261"/>
    <s v="The Puget EP's Vinyl Release"/>
    <s v="We just recorded a stellar EP and we're trying to put it out on vinyl.  Can you help these punx out?"/>
    <n v="2000"/>
    <n v="2025"/>
    <x v="0"/>
    <s v="US"/>
    <x v="0"/>
    <x v="1261"/>
    <n v="1388391227"/>
    <b v="1"/>
    <n v="52"/>
    <b v="1"/>
    <s v="music/rock"/>
    <n v="101.25"/>
    <n v="25"/>
    <x v="4"/>
    <s v="rock"/>
    <x v="1261"/>
    <d v="2013-12-30T03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x v="5"/>
    <x v="1262"/>
    <n v="1389982692"/>
    <b v="1"/>
    <n v="105"/>
    <b v="1"/>
    <s v="music/rock"/>
    <n v="125.41538461538462"/>
    <n v="1652"/>
    <x v="4"/>
    <s v="rock"/>
    <x v="1262"/>
    <d v="2014-01-17T13:18:12"/>
  </r>
  <r>
    <n v="1263"/>
    <s v="New Tropic Bombs EP ~ &quot;Return to Bomber Bay&quot;"/>
    <s v="A fresh batch of chaos from Toledo, Ohio's reggae-rockers, Tropic Bombs!"/>
    <n v="1500"/>
    <n v="1785"/>
    <x v="0"/>
    <s v="US"/>
    <x v="0"/>
    <x v="1263"/>
    <n v="1393034470"/>
    <b v="1"/>
    <n v="41"/>
    <b v="1"/>
    <s v="music/rock"/>
    <n v="119"/>
    <n v="285"/>
    <x v="4"/>
    <s v="rock"/>
    <x v="1263"/>
    <d v="2014-02-21T21:01:1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x v="0"/>
    <x v="1264"/>
    <n v="1380556483"/>
    <b v="1"/>
    <n v="34"/>
    <b v="1"/>
    <s v="music/rock"/>
    <n v="166.46153846153845"/>
    <n v="432"/>
    <x v="4"/>
    <s v="rock"/>
    <x v="1264"/>
    <d v="2013-09-30T10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x v="0"/>
    <x v="1265"/>
    <n v="1287071015"/>
    <b v="1"/>
    <n v="66"/>
    <b v="1"/>
    <s v="music/rock"/>
    <n v="119.14771428571429"/>
    <n v="670.17000000000007"/>
    <x v="4"/>
    <s v="rock"/>
    <x v="1265"/>
    <d v="2010-10-14T10:43:35"/>
  </r>
  <r>
    <n v="1266"/>
    <s v="Sensory Station's First EP"/>
    <s v="We are looking to record our first EP produced by Aaron Harris (ISIS/Palms) at Studio West."/>
    <n v="9500"/>
    <n v="9545"/>
    <x v="0"/>
    <s v="US"/>
    <x v="0"/>
    <x v="1266"/>
    <n v="1386882145"/>
    <b v="1"/>
    <n v="50"/>
    <b v="1"/>
    <s v="music/rock"/>
    <n v="100.47368421052632"/>
    <n v="45"/>
    <x v="4"/>
    <s v="rock"/>
    <x v="1266"/>
    <d v="2013-12-12T16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x v="0"/>
    <x v="1267"/>
    <n v="1372082558"/>
    <b v="1"/>
    <n v="159"/>
    <b v="1"/>
    <s v="music/rock"/>
    <n v="101.8"/>
    <n v="396"/>
    <x v="4"/>
    <s v="rock"/>
    <x v="1267"/>
    <d v="2013-06-24T09:02:38"/>
  </r>
  <r>
    <n v="1268"/>
    <s v="Full Devil Jacket 2nd Album Release"/>
    <s v="Full Devil Jacket Is releasing their first record in over 12 yrs and we want you to be a part of it!"/>
    <n v="12000"/>
    <n v="14000"/>
    <x v="0"/>
    <s v="US"/>
    <x v="0"/>
    <x v="1268"/>
    <n v="1377116247"/>
    <b v="1"/>
    <n v="182"/>
    <b v="1"/>
    <s v="music/rock"/>
    <n v="116.66666666666667"/>
    <n v="2000"/>
    <x v="4"/>
    <s v="rock"/>
    <x v="1268"/>
    <d v="2013-08-21T15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x v="0"/>
    <x v="1269"/>
    <n v="1458157512"/>
    <b v="1"/>
    <n v="206"/>
    <b v="1"/>
    <s v="music/rock"/>
    <n v="108.64893617021276"/>
    <n v="1626"/>
    <x v="4"/>
    <s v="rock"/>
    <x v="1269"/>
    <d v="2016-03-16T14:45:12"/>
  </r>
  <r>
    <n v="1270"/>
    <s v="Resolution15 records their next album, Svaha"/>
    <s v="We make awake metal using violins in place of guitars and want to record a full length album."/>
    <n v="10000"/>
    <n v="11472"/>
    <x v="0"/>
    <s v="US"/>
    <x v="0"/>
    <x v="1270"/>
    <n v="1327523642"/>
    <b v="1"/>
    <n v="169"/>
    <b v="1"/>
    <s v="music/rock"/>
    <n v="114.72"/>
    <n v="1472"/>
    <x v="4"/>
    <s v="rock"/>
    <x v="1270"/>
    <d v="2012-01-25T15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x v="0"/>
    <x v="1271"/>
    <n v="1381767859"/>
    <b v="1"/>
    <n v="31"/>
    <b v="1"/>
    <s v="music/rock"/>
    <n v="101.8"/>
    <n v="135"/>
    <x v="4"/>
    <s v="rock"/>
    <x v="1271"/>
    <d v="2013-10-14T11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x v="0"/>
    <x v="1272"/>
    <n v="1270576379"/>
    <b v="1"/>
    <n v="28"/>
    <b v="1"/>
    <s v="music/rock"/>
    <n v="106"/>
    <n v="300"/>
    <x v="4"/>
    <s v="rock"/>
    <x v="1272"/>
    <d v="2010-04-06T12:52:59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x v="5"/>
    <x v="1273"/>
    <n v="1406914291"/>
    <b v="1"/>
    <n v="54"/>
    <b v="1"/>
    <s v="music/rock"/>
    <n v="103.49999999999999"/>
    <n v="140"/>
    <x v="4"/>
    <s v="rock"/>
    <x v="1273"/>
    <d v="2014-08-01T12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x v="0"/>
    <x v="1274"/>
    <n v="1343320425"/>
    <b v="1"/>
    <n v="467"/>
    <b v="1"/>
    <s v="music/rock"/>
    <n v="154.97535999999999"/>
    <n v="13743.839999999997"/>
    <x v="4"/>
    <s v="rock"/>
    <x v="1274"/>
    <d v="2012-07-26T11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x v="0"/>
    <x v="1275"/>
    <n v="1372884587"/>
    <b v="1"/>
    <n v="389"/>
    <b v="1"/>
    <s v="music/rock"/>
    <n v="162.14066666666668"/>
    <n v="9321.0999999999985"/>
    <x v="4"/>
    <s v="rock"/>
    <x v="1275"/>
    <d v="2013-07-03T15:49:47"/>
  </r>
  <r>
    <n v="1276"/>
    <s v="MR. DREAM GOES TO JAIL"/>
    <s v="Sponsor this Brooklyn punk band's debut seven-inch, MR. DREAM GOES TO JAIL."/>
    <n v="3000"/>
    <n v="3132.63"/>
    <x v="0"/>
    <s v="US"/>
    <x v="0"/>
    <x v="1276"/>
    <n v="1247504047"/>
    <b v="1"/>
    <n v="68"/>
    <b v="1"/>
    <s v="music/rock"/>
    <n v="104.42100000000001"/>
    <n v="132.63000000000011"/>
    <x v="4"/>
    <s v="rock"/>
    <x v="1276"/>
    <d v="2009-07-13T11:54:07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x v="0"/>
    <x v="1277"/>
    <n v="1343741347"/>
    <b v="1"/>
    <n v="413"/>
    <b v="1"/>
    <s v="music/rock"/>
    <n v="106.12433333333333"/>
    <n v="918.64999999999964"/>
    <x v="4"/>
    <s v="rock"/>
    <x v="1277"/>
    <d v="2012-07-31T08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x v="0"/>
    <x v="1278"/>
    <n v="1401196766"/>
    <b v="1"/>
    <n v="190"/>
    <b v="1"/>
    <s v="music/rock"/>
    <n v="154.93846153846152"/>
    <n v="3571"/>
    <x v="4"/>
    <s v="rock"/>
    <x v="1278"/>
    <d v="2014-05-27T08:19:26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x v="0"/>
    <x v="1279"/>
    <n v="1392171770"/>
    <b v="1"/>
    <n v="189"/>
    <b v="1"/>
    <s v="music/rock"/>
    <n v="110.77157238734421"/>
    <n v="1348.17"/>
    <x v="4"/>
    <s v="rock"/>
    <x v="1279"/>
    <d v="2014-02-11T2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x v="0"/>
    <x v="1280"/>
    <n v="1291227054"/>
    <b v="1"/>
    <n v="130"/>
    <b v="1"/>
    <s v="music/rock"/>
    <n v="110.91186666666665"/>
    <n v="1636.7799999999988"/>
    <x v="4"/>
    <s v="rock"/>
    <x v="1280"/>
    <d v="2010-12-01T13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x v="0"/>
    <x v="1281"/>
    <n v="1373305836"/>
    <b v="1"/>
    <n v="74"/>
    <b v="1"/>
    <s v="music/rock"/>
    <n v="110.71428571428572"/>
    <n v="750"/>
    <x v="4"/>
    <s v="rock"/>
    <x v="1281"/>
    <d v="2013-07-08T12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x v="0"/>
    <x v="1282"/>
    <n v="1383909855"/>
    <b v="1"/>
    <n v="274"/>
    <b v="1"/>
    <s v="music/rock"/>
    <n v="123.61333333333333"/>
    <n v="3542"/>
    <x v="4"/>
    <s v="rock"/>
    <x v="1282"/>
    <d v="2013-11-08T06:24:15"/>
  </r>
  <r>
    <n v="1283"/>
    <s v="Sketching In Stereo 3rd Album!"/>
    <s v="Our 3rd album is halfway complete, but we need your help to record, mix and master the final product!"/>
    <n v="1000"/>
    <n v="2110.5"/>
    <x v="0"/>
    <s v="US"/>
    <x v="0"/>
    <x v="1283"/>
    <n v="1360948389"/>
    <b v="1"/>
    <n v="22"/>
    <b v="1"/>
    <s v="music/rock"/>
    <n v="211.05"/>
    <n v="1110.5"/>
    <x v="4"/>
    <s v="rock"/>
    <x v="1283"/>
    <d v="2013-02-15T12:13:09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x v="0"/>
    <x v="1284"/>
    <n v="1481175482"/>
    <b v="0"/>
    <n v="31"/>
    <b v="1"/>
    <s v="theater/plays"/>
    <n v="101"/>
    <n v="20"/>
    <x v="1"/>
    <s v="plays"/>
    <x v="1284"/>
    <d v="2016-12-08T00:38:02"/>
  </r>
  <r>
    <n v="1285"/>
    <s v="We just keep going"/>
    <s v="The world premiere of hysterically funny and heartbreaking story about family, unconditional love and facing the unfaceable"/>
    <n v="2000"/>
    <n v="2033"/>
    <x v="0"/>
    <s v="GB"/>
    <x v="1"/>
    <x v="1285"/>
    <n v="1433512775"/>
    <b v="0"/>
    <n v="63"/>
    <b v="1"/>
    <s v="theater/plays"/>
    <n v="101.64999999999999"/>
    <n v="33"/>
    <x v="1"/>
    <s v="plays"/>
    <x v="1285"/>
    <d v="2015-06-05T08:59:35"/>
  </r>
  <r>
    <n v="1286"/>
    <s v="The Diary of a Nobody"/>
    <s v="A touring production of FRED's modern adaptation of the classic Victorian comic novel, reaching out to new audiences."/>
    <n v="1500"/>
    <n v="1625"/>
    <x v="0"/>
    <s v="GB"/>
    <x v="1"/>
    <x v="1286"/>
    <n v="1423041227"/>
    <b v="0"/>
    <n v="20"/>
    <b v="1"/>
    <s v="theater/plays"/>
    <n v="108.33333333333333"/>
    <n v="125"/>
    <x v="1"/>
    <s v="plays"/>
    <x v="1286"/>
    <d v="2015-02-04T04:13:47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x v="1"/>
    <x v="1287"/>
    <n v="1428936856"/>
    <b v="0"/>
    <n v="25"/>
    <b v="1"/>
    <s v="theater/plays"/>
    <n v="242"/>
    <n v="355"/>
    <x v="1"/>
    <s v="plays"/>
    <x v="1287"/>
    <d v="2015-04-13T09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x v="0"/>
    <x v="1288"/>
    <n v="1468122163"/>
    <b v="0"/>
    <n v="61"/>
    <b v="1"/>
    <s v="theater/plays"/>
    <n v="100.44999999999999"/>
    <n v="18"/>
    <x v="1"/>
    <s v="plays"/>
    <x v="1288"/>
    <d v="2016-07-09T22:42:43"/>
  </r>
  <r>
    <n v="1289"/>
    <s v="No Brains for Dinner"/>
    <s v="A chilling original Edwardian Comedy of errors and foolishness made for the Patrick Henry College stage."/>
    <n v="1500"/>
    <n v="1876"/>
    <x v="0"/>
    <s v="US"/>
    <x v="0"/>
    <x v="1289"/>
    <n v="1480907645"/>
    <b v="0"/>
    <n v="52"/>
    <b v="1"/>
    <s v="theater/plays"/>
    <n v="125.06666666666666"/>
    <n v="376"/>
    <x v="1"/>
    <s v="plays"/>
    <x v="1289"/>
    <d v="2016-12-04T22:14:05"/>
  </r>
  <r>
    <n v="1290"/>
    <s v="I Died... I Came Back, ... Whatever"/>
    <s v="Sometimes your Heart has to STOP for your Life to START."/>
    <n v="3500"/>
    <n v="3800"/>
    <x v="0"/>
    <s v="US"/>
    <x v="0"/>
    <x v="1290"/>
    <n v="1427121931"/>
    <b v="0"/>
    <n v="86"/>
    <b v="1"/>
    <s v="theater/plays"/>
    <n v="108.57142857142857"/>
    <n v="300"/>
    <x v="1"/>
    <s v="plays"/>
    <x v="1290"/>
    <d v="2015-03-23T09:45:31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x v="0"/>
    <x v="1291"/>
    <n v="1425224391"/>
    <b v="0"/>
    <n v="42"/>
    <b v="1"/>
    <s v="theater/plays"/>
    <n v="145.70000000000002"/>
    <n v="1371"/>
    <x v="1"/>
    <s v="plays"/>
    <x v="1291"/>
    <d v="2015-03-01T10:39:51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x v="1"/>
    <x v="1292"/>
    <n v="1441822828"/>
    <b v="0"/>
    <n v="52"/>
    <b v="1"/>
    <s v="theater/plays"/>
    <n v="110.00000000000001"/>
    <n v="170"/>
    <x v="1"/>
    <s v="plays"/>
    <x v="1292"/>
    <d v="2015-09-09T13:20:28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x v="0"/>
    <x v="1293"/>
    <n v="1444927771"/>
    <b v="0"/>
    <n v="120"/>
    <b v="1"/>
    <s v="theater/plays"/>
    <n v="102.23333333333333"/>
    <n v="335"/>
    <x v="1"/>
    <s v="plays"/>
    <x v="1293"/>
    <d v="2015-10-15T11:49:31"/>
  </r>
  <r>
    <n v="1294"/>
    <s v="HELMER'S LOO"/>
    <s v="We have an award-winning Danish play, now we just need a bathroom set to perform it in. Spend a penny to help us build the set!"/>
    <n v="500"/>
    <n v="610"/>
    <x v="0"/>
    <s v="GB"/>
    <x v="1"/>
    <x v="1294"/>
    <n v="1443696797"/>
    <b v="0"/>
    <n v="22"/>
    <b v="1"/>
    <s v="theater/plays"/>
    <n v="122"/>
    <n v="110"/>
    <x v="1"/>
    <s v="plays"/>
    <x v="1294"/>
    <d v="2015-10-01T05:53:17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x v="1"/>
    <x v="1295"/>
    <n v="1435585497"/>
    <b v="0"/>
    <n v="64"/>
    <b v="1"/>
    <s v="theater/plays"/>
    <n v="101.96000000000001"/>
    <n v="49"/>
    <x v="1"/>
    <s v="plays"/>
    <x v="1295"/>
    <d v="2015-06-29T08:44:57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x v="1"/>
    <x v="1296"/>
    <n v="1456189973"/>
    <b v="0"/>
    <n v="23"/>
    <b v="1"/>
    <s v="theater/plays"/>
    <n v="141.1764705882353"/>
    <n v="350"/>
    <x v="1"/>
    <s v="plays"/>
    <x v="1296"/>
    <d v="2016-02-22T2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x v="0"/>
    <x v="1297"/>
    <n v="1459533358"/>
    <b v="0"/>
    <n v="238"/>
    <b v="1"/>
    <s v="theater/plays"/>
    <n v="109.52500000000001"/>
    <n v="1905"/>
    <x v="1"/>
    <s v="plays"/>
    <x v="1297"/>
    <d v="2016-04-01T12:55:58"/>
  </r>
  <r>
    <n v="1298"/>
    <s v="Dinosaur Dreams"/>
    <s v="A play that raises awareness for mental health and explores the psychological effects childhood abuse can have on an adult."/>
    <n v="2000"/>
    <n v="2093"/>
    <x v="0"/>
    <s v="GB"/>
    <x v="1"/>
    <x v="1298"/>
    <n v="1459268432"/>
    <b v="0"/>
    <n v="33"/>
    <b v="1"/>
    <s v="theater/plays"/>
    <n v="104.65"/>
    <n v="93"/>
    <x v="1"/>
    <s v="plays"/>
    <x v="1298"/>
    <d v="2016-03-29T11:20:32"/>
  </r>
  <r>
    <n v="1299"/>
    <s v="The (out)Siders Project"/>
    <s v="A new work inspired by the classic novel and created by Dallas teens under the direction of professional artists."/>
    <n v="3500"/>
    <n v="4340"/>
    <x v="0"/>
    <s v="US"/>
    <x v="0"/>
    <x v="1299"/>
    <n v="1434310359"/>
    <b v="0"/>
    <n v="32"/>
    <b v="1"/>
    <s v="theater/plays"/>
    <n v="124"/>
    <n v="840"/>
    <x v="1"/>
    <s v="plays"/>
    <x v="1299"/>
    <d v="2015-06-14T14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x v="0"/>
    <x v="1300"/>
    <n v="1461427938"/>
    <b v="0"/>
    <n v="24"/>
    <b v="1"/>
    <s v="theater/plays"/>
    <n v="135"/>
    <n v="1050"/>
    <x v="1"/>
    <s v="plays"/>
    <x v="1300"/>
    <d v="2016-04-23T11:12:18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x v="0"/>
    <x v="1301"/>
    <n v="1436551178"/>
    <b v="0"/>
    <n v="29"/>
    <b v="1"/>
    <s v="theater/plays"/>
    <n v="102.75000000000001"/>
    <n v="55"/>
    <x v="1"/>
    <s v="plays"/>
    <x v="1301"/>
    <d v="2015-07-10T12:59:38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x v="0"/>
    <x v="1302"/>
    <n v="1477963411"/>
    <b v="0"/>
    <n v="50"/>
    <b v="1"/>
    <s v="theater/plays"/>
    <n v="100"/>
    <n v="0"/>
    <x v="1"/>
    <s v="plays"/>
    <x v="1302"/>
    <d v="2016-10-31T20:23:31"/>
  </r>
  <r>
    <n v="1303"/>
    <s v="Forward Arena Theatre Company: Summer Season"/>
    <s v="Groundbreaking queer theatre."/>
    <n v="3500"/>
    <n v="4559.13"/>
    <x v="0"/>
    <s v="GB"/>
    <x v="1"/>
    <x v="1303"/>
    <n v="1468578920"/>
    <b v="0"/>
    <n v="108"/>
    <b v="1"/>
    <s v="theater/plays"/>
    <n v="130.26085714285716"/>
    <n v="1059.1300000000001"/>
    <x v="1"/>
    <s v="plays"/>
    <x v="1303"/>
    <d v="2016-07-15T05:35:2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x v="1"/>
    <x v="1304"/>
    <n v="1484196005"/>
    <b v="0"/>
    <n v="104"/>
    <b v="0"/>
    <s v="technology/wearables"/>
    <n v="39.627499999999998"/>
    <n v="-24149"/>
    <x v="2"/>
    <s v="wearables"/>
    <x v="1304"/>
    <d v="2017-01-11T2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x v="0"/>
    <x v="1305"/>
    <n v="1466611108"/>
    <b v="0"/>
    <n v="86"/>
    <b v="0"/>
    <s v="technology/wearables"/>
    <n v="25.976666666666663"/>
    <n v="-22207"/>
    <x v="2"/>
    <s v="wearables"/>
    <x v="1305"/>
    <d v="2016-06-22T10:58:2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x v="0"/>
    <x v="1306"/>
    <n v="1415098734"/>
    <b v="0"/>
    <n v="356"/>
    <b v="0"/>
    <s v="technology/wearables"/>
    <n v="65.24636363636364"/>
    <n v="-38229"/>
    <x v="2"/>
    <s v="wearables"/>
    <x v="1306"/>
    <d v="2014-11-04T05:58:54"/>
  </r>
  <r>
    <n v="1307"/>
    <s v="VR Card - Customized Virtual Reality Viewer (Canceled)"/>
    <s v="Get VR to Everyone with Mailable, Ready to Use Viewers"/>
    <n v="50000"/>
    <n v="5757"/>
    <x v="1"/>
    <s v="US"/>
    <x v="0"/>
    <x v="1307"/>
    <n v="1453118679"/>
    <b v="0"/>
    <n v="45"/>
    <b v="0"/>
    <s v="technology/wearables"/>
    <n v="11.514000000000001"/>
    <n v="-44243"/>
    <x v="2"/>
    <s v="wearables"/>
    <x v="1307"/>
    <d v="2016-01-18T07:04:39"/>
  </r>
  <r>
    <n v="1308"/>
    <s v="Boost Band: Wristband Phone Charger (Canceled)"/>
    <s v="Boost Band, a wristband that charges any device"/>
    <n v="10000"/>
    <n v="1136"/>
    <x v="1"/>
    <s v="US"/>
    <x v="0"/>
    <x v="1308"/>
    <n v="1472481812"/>
    <b v="0"/>
    <n v="38"/>
    <b v="0"/>
    <s v="technology/wearables"/>
    <n v="11.360000000000001"/>
    <n v="-8864"/>
    <x v="2"/>
    <s v="wearables"/>
    <x v="1308"/>
    <d v="2016-08-29T09:43:32"/>
  </r>
  <r>
    <n v="1309"/>
    <s v="CORE : Roam (Canceled)"/>
    <s v="Wicked fun and built for excitement, CORE is the safest and most versatile speaker you've ever worn."/>
    <n v="11500"/>
    <n v="12879"/>
    <x v="1"/>
    <s v="US"/>
    <x v="0"/>
    <x v="1309"/>
    <n v="1441919468"/>
    <b v="0"/>
    <n v="35"/>
    <b v="0"/>
    <s v="technology/wearables"/>
    <n v="111.99130434782609"/>
    <n v="1379"/>
    <x v="2"/>
    <s v="wearables"/>
    <x v="1309"/>
    <d v="2015-09-10T16:11:08"/>
  </r>
  <r>
    <n v="1310"/>
    <s v="k5-jkt.by kiger (Canceled)"/>
    <s v="An essential hoodie that holds all sized smart phones and keep your headphone wires tangle free."/>
    <n v="20000"/>
    <n v="3100"/>
    <x v="1"/>
    <s v="US"/>
    <x v="0"/>
    <x v="1310"/>
    <n v="1467734450"/>
    <b v="0"/>
    <n v="24"/>
    <b v="0"/>
    <s v="technology/wearables"/>
    <n v="15.5"/>
    <n v="-16900"/>
    <x v="2"/>
    <s v="wearables"/>
    <x v="1310"/>
    <d v="2016-07-05T11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x v="0"/>
    <x v="1311"/>
    <n v="1477509319"/>
    <b v="0"/>
    <n v="100"/>
    <b v="0"/>
    <s v="technology/wearables"/>
    <n v="32.027999999999999"/>
    <n v="-169930"/>
    <x v="2"/>
    <s v="wearables"/>
    <x v="1311"/>
    <d v="2016-10-26T14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x v="0"/>
    <x v="1312"/>
    <n v="1426783922"/>
    <b v="0"/>
    <n v="1"/>
    <b v="0"/>
    <s v="technology/wearables"/>
    <n v="0.60869565217391308"/>
    <n v="-4572"/>
    <x v="2"/>
    <s v="wearables"/>
    <x v="1312"/>
    <d v="2015-03-19T11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x v="0"/>
    <x v="1313"/>
    <n v="1454432514"/>
    <b v="0"/>
    <n v="122"/>
    <b v="0"/>
    <s v="technology/wearables"/>
    <n v="31.114999999999998"/>
    <n v="-27554"/>
    <x v="2"/>
    <s v="wearables"/>
    <x v="1313"/>
    <d v="2016-02-02T12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x v="0"/>
    <x v="1314"/>
    <n v="1471881860"/>
    <b v="0"/>
    <n v="11"/>
    <b v="0"/>
    <s v="technology/wearables"/>
    <n v="1.1266666666666667"/>
    <n v="-177972"/>
    <x v="2"/>
    <s v="wearables"/>
    <x v="1314"/>
    <d v="2016-08-22T11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x v="0"/>
    <x v="1315"/>
    <n v="1443700648"/>
    <b v="0"/>
    <n v="248"/>
    <b v="0"/>
    <s v="technology/wearables"/>
    <n v="40.404000000000003"/>
    <n v="-59596"/>
    <x v="2"/>
    <s v="wearables"/>
    <x v="1315"/>
    <d v="2015-10-01T06:57:28"/>
  </r>
  <r>
    <n v="1316"/>
    <s v="Future Belt (Canceled)"/>
    <s v="Future Belt comes in just 3 sizes, but yet, is designed to fit waists ranging from 25-55 inches. No batteries, no gimmicks."/>
    <n v="75000"/>
    <n v="1"/>
    <x v="1"/>
    <s v="US"/>
    <x v="0"/>
    <x v="1316"/>
    <n v="1453676709"/>
    <b v="0"/>
    <n v="1"/>
    <b v="0"/>
    <s v="technology/wearables"/>
    <n v="1.3333333333333333E-3"/>
    <n v="-74999"/>
    <x v="2"/>
    <s v="wearables"/>
    <x v="1316"/>
    <d v="2016-01-24T18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x v="7"/>
    <x v="1317"/>
    <n v="1464586746"/>
    <b v="0"/>
    <n v="19"/>
    <b v="0"/>
    <s v="technology/wearables"/>
    <n v="5.7334999999999994"/>
    <n v="-188533"/>
    <x v="2"/>
    <s v="wearables"/>
    <x v="1317"/>
    <d v="2016-05-30T00:39:06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x v="0"/>
    <x v="1318"/>
    <n v="1418346172"/>
    <b v="0"/>
    <n v="135"/>
    <b v="0"/>
    <s v="technology/wearables"/>
    <n v="15.324999999999999"/>
    <n v="-33870"/>
    <x v="2"/>
    <s v="wearables"/>
    <x v="1318"/>
    <d v="2014-12-11T20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x v="1"/>
    <x v="1319"/>
    <n v="1403810965"/>
    <b v="0"/>
    <n v="9"/>
    <b v="0"/>
    <s v="technology/wearables"/>
    <n v="15.103448275862069"/>
    <n v="-4924"/>
    <x v="2"/>
    <s v="wearables"/>
    <x v="1319"/>
    <d v="2014-06-26T14:29:25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x v="3"/>
    <x v="1320"/>
    <n v="1480610046"/>
    <b v="0"/>
    <n v="3"/>
    <b v="0"/>
    <s v="technology/wearables"/>
    <n v="0.503"/>
    <n v="-99497"/>
    <x v="2"/>
    <s v="wearables"/>
    <x v="1320"/>
    <d v="2016-12-01T11:34:06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x v="9"/>
    <x v="1321"/>
    <n v="1479923937"/>
    <b v="0"/>
    <n v="7"/>
    <b v="0"/>
    <s v="technology/wearables"/>
    <n v="1.3028138528138529"/>
    <n v="-455981"/>
    <x v="2"/>
    <s v="wearables"/>
    <x v="1321"/>
    <d v="2016-11-23T12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x v="1"/>
    <x v="1322"/>
    <n v="1429631125"/>
    <b v="0"/>
    <n v="4"/>
    <b v="0"/>
    <s v="technology/wearables"/>
    <n v="0.30285714285714288"/>
    <n v="-34894"/>
    <x v="2"/>
    <s v="wearables"/>
    <x v="1322"/>
    <d v="2015-04-21T10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x v="0"/>
    <x v="1323"/>
    <n v="1458665146"/>
    <b v="0"/>
    <n v="44"/>
    <b v="0"/>
    <s v="technology/wearables"/>
    <n v="8.8800000000000008"/>
    <n v="-13668"/>
    <x v="2"/>
    <s v="wearables"/>
    <x v="1323"/>
    <d v="2016-03-22T11:45:46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x v="0"/>
    <x v="1324"/>
    <n v="1473779552"/>
    <b v="0"/>
    <n v="90"/>
    <b v="0"/>
    <s v="technology/wearables"/>
    <n v="9.84"/>
    <n v="-45080"/>
    <x v="2"/>
    <s v="wearables"/>
    <x v="1324"/>
    <d v="2016-09-13T10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x v="0"/>
    <x v="1325"/>
    <n v="1480471435"/>
    <b v="0"/>
    <n v="8"/>
    <b v="0"/>
    <s v="technology/wearables"/>
    <n v="2.4299999999999997"/>
    <n v="-19514"/>
    <x v="2"/>
    <s v="wearables"/>
    <x v="1325"/>
    <d v="2016-11-29T21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x v="0"/>
    <x v="1326"/>
    <n v="1417460428"/>
    <b v="0"/>
    <n v="11"/>
    <b v="0"/>
    <s v="technology/wearables"/>
    <n v="1.1299999999999999"/>
    <n v="-98870"/>
    <x v="2"/>
    <s v="wearables"/>
    <x v="1326"/>
    <d v="2014-12-01T14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x v="0"/>
    <x v="1327"/>
    <n v="1430324235"/>
    <b v="0"/>
    <n v="41"/>
    <b v="0"/>
    <s v="technology/wearables"/>
    <n v="3.5520833333333335"/>
    <n v="-46295"/>
    <x v="2"/>
    <s v="wearables"/>
    <x v="1327"/>
    <d v="2015-04-29T11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x v="0"/>
    <x v="1328"/>
    <n v="1472570734"/>
    <b v="0"/>
    <n v="15"/>
    <b v="0"/>
    <s v="technology/wearables"/>
    <n v="2.3306666666666667"/>
    <n v="-73252"/>
    <x v="2"/>
    <s v="wearables"/>
    <x v="1328"/>
    <d v="2016-08-30T10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x v="0"/>
    <x v="1329"/>
    <n v="1414041545"/>
    <b v="0"/>
    <n v="9"/>
    <b v="0"/>
    <s v="technology/wearables"/>
    <n v="0.81600000000000006"/>
    <n v="-49592"/>
    <x v="2"/>
    <s v="wearables"/>
    <x v="1329"/>
    <d v="2014-10-23T00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x v="0"/>
    <x v="1330"/>
    <n v="1464763109"/>
    <b v="0"/>
    <n v="50"/>
    <b v="0"/>
    <s v="technology/wearables"/>
    <n v="22.494285714285713"/>
    <n v="-27127"/>
    <x v="2"/>
    <s v="wearables"/>
    <x v="1330"/>
    <d v="2016-06-01T01:38:29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x v="0"/>
    <x v="1331"/>
    <n v="1468843554"/>
    <b v="0"/>
    <n v="34"/>
    <b v="0"/>
    <s v="technology/wearables"/>
    <n v="1.3668"/>
    <n v="-246583"/>
    <x v="2"/>
    <s v="wearables"/>
    <x v="1331"/>
    <d v="2016-07-18T07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x v="11"/>
    <x v="1332"/>
    <n v="1482888408"/>
    <b v="0"/>
    <n v="0"/>
    <b v="0"/>
    <s v="technology/wearables"/>
    <n v="0"/>
    <n v="-10115"/>
    <x v="2"/>
    <s v="wearables"/>
    <x v="1332"/>
    <d v="2016-12-27T20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x v="2"/>
    <x v="1333"/>
    <n v="1402886025"/>
    <b v="0"/>
    <n v="0"/>
    <b v="0"/>
    <s v="technology/wearables"/>
    <n v="0"/>
    <n v="-2500"/>
    <x v="2"/>
    <s v="wearables"/>
    <x v="1333"/>
    <d v="2014-06-15T21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x v="0"/>
    <x v="1334"/>
    <n v="1455129287"/>
    <b v="0"/>
    <n v="276"/>
    <b v="0"/>
    <s v="technology/wearables"/>
    <n v="10.754135338345865"/>
    <n v="-118697"/>
    <x v="2"/>
    <s v="wearables"/>
    <x v="1334"/>
    <d v="2016-02-10T13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x v="0"/>
    <x v="1335"/>
    <n v="1446762502"/>
    <b v="0"/>
    <n v="16"/>
    <b v="0"/>
    <s v="technology/wearables"/>
    <n v="19.759999999999998"/>
    <n v="-20060"/>
    <x v="2"/>
    <s v="wearables"/>
    <x v="1335"/>
    <d v="2015-11-05T17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x v="0"/>
    <x v="1336"/>
    <n v="1415825028"/>
    <b v="0"/>
    <n v="224"/>
    <b v="0"/>
    <s v="technology/wearables"/>
    <n v="84.946999999999989"/>
    <n v="-15053"/>
    <x v="2"/>
    <s v="wearables"/>
    <x v="1336"/>
    <d v="2014-11-12T15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x v="0"/>
    <x v="1337"/>
    <n v="1485957079"/>
    <b v="0"/>
    <n v="140"/>
    <b v="0"/>
    <s v="technology/wearables"/>
    <n v="49.381999999999998"/>
    <n v="-25309"/>
    <x v="2"/>
    <s v="wearables"/>
    <x v="1337"/>
    <d v="2017-02-01T08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x v="0"/>
    <x v="1338"/>
    <n v="1435951033"/>
    <b v="0"/>
    <n v="15"/>
    <b v="0"/>
    <s v="technology/wearables"/>
    <n v="3.3033333333333332"/>
    <n v="-29009"/>
    <x v="2"/>
    <s v="wearables"/>
    <x v="1338"/>
    <d v="2015-07-03T14:17:13"/>
  </r>
  <r>
    <n v="1339"/>
    <s v="Linkoo (Canceled)"/>
    <s v="World's Smallest customizable Phone &amp; GPS Watch for kids !"/>
    <n v="50000"/>
    <n v="3317"/>
    <x v="1"/>
    <s v="US"/>
    <x v="0"/>
    <x v="1339"/>
    <n v="1414164715"/>
    <b v="0"/>
    <n v="37"/>
    <b v="0"/>
    <s v="technology/wearables"/>
    <n v="6.6339999999999995"/>
    <n v="-46683"/>
    <x v="2"/>
    <s v="wearables"/>
    <x v="1339"/>
    <d v="2014-10-24T10:31:55"/>
  </r>
  <r>
    <n v="1340"/>
    <s v="Glass Designs (Canceled)"/>
    <s v="I would like to make nicer, more stylish looking frames for the Google Glass using 3D printing technology."/>
    <n v="1680"/>
    <n v="0"/>
    <x v="1"/>
    <s v="US"/>
    <x v="0"/>
    <x v="1340"/>
    <n v="1405520253"/>
    <b v="0"/>
    <n v="0"/>
    <b v="0"/>
    <s v="technology/wearables"/>
    <n v="0"/>
    <n v="-1680"/>
    <x v="2"/>
    <s v="wearables"/>
    <x v="1340"/>
    <d v="2014-07-16T09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x v="1"/>
    <x v="1341"/>
    <n v="1472569117"/>
    <b v="0"/>
    <n v="46"/>
    <b v="0"/>
    <s v="technology/wearables"/>
    <n v="70.36"/>
    <n v="-7410"/>
    <x v="2"/>
    <s v="wearables"/>
    <x v="1341"/>
    <d v="2016-08-30T09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x v="0"/>
    <x v="1342"/>
    <n v="1434569739"/>
    <b v="0"/>
    <n v="1"/>
    <b v="0"/>
    <s v="technology/wearables"/>
    <n v="0.2"/>
    <n v="-49900"/>
    <x v="2"/>
    <s v="wearables"/>
    <x v="1342"/>
    <d v="2015-06-17T14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x v="0"/>
    <x v="1343"/>
    <n v="1466512683"/>
    <b v="0"/>
    <n v="323"/>
    <b v="0"/>
    <s v="technology/wearables"/>
    <n v="102.298"/>
    <n v="1149"/>
    <x v="2"/>
    <s v="wearables"/>
    <x v="1343"/>
    <d v="2016-06-21T07:38:03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x v="5"/>
    <x v="1344"/>
    <n v="1464807439"/>
    <b v="0"/>
    <n v="139"/>
    <b v="1"/>
    <s v="publishing/nonfiction"/>
    <n v="377.73333333333335"/>
    <n v="4166"/>
    <x v="3"/>
    <s v="nonfiction"/>
    <x v="1344"/>
    <d v="2016-06-01T13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x v="0"/>
    <x v="1345"/>
    <n v="1402342359"/>
    <b v="0"/>
    <n v="7"/>
    <b v="1"/>
    <s v="publishing/nonfiction"/>
    <n v="125"/>
    <n v="75"/>
    <x v="3"/>
    <s v="nonfiction"/>
    <x v="1345"/>
    <d v="2014-06-09T14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x v="0"/>
    <x v="1346"/>
    <n v="1369705751"/>
    <b v="0"/>
    <n v="149"/>
    <b v="1"/>
    <s v="publishing/nonfiction"/>
    <n v="147.32653061224491"/>
    <n v="2319"/>
    <x v="3"/>
    <s v="nonfiction"/>
    <x v="1346"/>
    <d v="2013-05-27T20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x v="0"/>
    <x v="1347"/>
    <n v="1423149525"/>
    <b v="0"/>
    <n v="31"/>
    <b v="1"/>
    <s v="publishing/nonfiction"/>
    <n v="102.2"/>
    <n v="55"/>
    <x v="3"/>
    <s v="nonfiction"/>
    <x v="1347"/>
    <d v="2015-02-05T10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x v="0"/>
    <x v="1348"/>
    <n v="1416485333"/>
    <b v="0"/>
    <n v="26"/>
    <b v="1"/>
    <s v="publishing/nonfiction"/>
    <n v="101.8723404255319"/>
    <n v="110"/>
    <x v="3"/>
    <s v="nonfiction"/>
    <x v="1348"/>
    <d v="2014-11-20T07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x v="5"/>
    <x v="1349"/>
    <n v="1447055935"/>
    <b v="0"/>
    <n v="172"/>
    <b v="1"/>
    <s v="publishing/nonfiction"/>
    <n v="204.2"/>
    <n v="5210"/>
    <x v="3"/>
    <s v="nonfiction"/>
    <x v="1349"/>
    <d v="2015-11-09T02:58:55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x v="0"/>
    <x v="1350"/>
    <n v="1448497134"/>
    <b v="0"/>
    <n v="78"/>
    <b v="1"/>
    <s v="publishing/nonfiction"/>
    <n v="104.05"/>
    <n v="202.5"/>
    <x v="3"/>
    <s v="nonfiction"/>
    <x v="1350"/>
    <d v="2015-11-25T19:18:54"/>
  </r>
  <r>
    <n v="1351"/>
    <s v="Purpose: Your Journey To Find Meaning"/>
    <s v="Discover your purpose, live a more fulfilling life, leave a positive footprint on society."/>
    <n v="20000"/>
    <n v="20253"/>
    <x v="0"/>
    <s v="US"/>
    <x v="0"/>
    <x v="1351"/>
    <n v="1452707144"/>
    <b v="0"/>
    <n v="120"/>
    <b v="1"/>
    <s v="publishing/nonfiction"/>
    <n v="101.265"/>
    <n v="253"/>
    <x v="3"/>
    <s v="nonfiction"/>
    <x v="1351"/>
    <d v="2016-01-13T12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x v="0"/>
    <x v="1352"/>
    <n v="1436968366"/>
    <b v="0"/>
    <n v="227"/>
    <b v="1"/>
    <s v="publishing/nonfiction"/>
    <n v="136.13999999999999"/>
    <n v="3614"/>
    <x v="3"/>
    <s v="nonfiction"/>
    <x v="1352"/>
    <d v="2015-07-15T08:52:46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x v="0"/>
    <x v="1353"/>
    <n v="1359946188"/>
    <b v="0"/>
    <n v="42"/>
    <b v="1"/>
    <s v="publishing/nonfiction"/>
    <n v="133.6"/>
    <n v="336"/>
    <x v="3"/>
    <s v="nonfiction"/>
    <x v="1353"/>
    <d v="2013-02-03T21:49:48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x v="1"/>
    <x v="1354"/>
    <n v="1463080979"/>
    <b v="0"/>
    <n v="64"/>
    <b v="1"/>
    <s v="publishing/nonfiction"/>
    <n v="130.25"/>
    <n v="363"/>
    <x v="3"/>
    <s v="nonfiction"/>
    <x v="1354"/>
    <d v="2016-05-12T14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x v="1"/>
    <x v="1355"/>
    <n v="1351663605"/>
    <b v="0"/>
    <n v="121"/>
    <b v="1"/>
    <s v="publishing/nonfiction"/>
    <n v="122.67999999999999"/>
    <n v="567"/>
    <x v="3"/>
    <s v="nonfiction"/>
    <x v="1355"/>
    <d v="2012-10-31T01:06:4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x v="0"/>
    <x v="1356"/>
    <n v="1370393760"/>
    <b v="0"/>
    <n v="87"/>
    <b v="1"/>
    <s v="publishing/nonfiction"/>
    <n v="182.81058823529412"/>
    <n v="2815.5600000000004"/>
    <x v="3"/>
    <s v="nonfiction"/>
    <x v="1356"/>
    <d v="2013-06-04T19:56:00"/>
  </r>
  <r>
    <n v="1357"/>
    <s v="Becoming Alicia"/>
    <s v="The search for identity leads one young woman to Mexico, where she follows her grandfather's journey back to America."/>
    <n v="2000"/>
    <n v="2506"/>
    <x v="0"/>
    <s v="US"/>
    <x v="0"/>
    <x v="1357"/>
    <n v="1359587137"/>
    <b v="0"/>
    <n v="65"/>
    <b v="1"/>
    <s v="publishing/nonfiction"/>
    <n v="125.29999999999998"/>
    <n v="506"/>
    <x v="3"/>
    <s v="nonfiction"/>
    <x v="1357"/>
    <d v="2013-01-30T18:05:37"/>
  </r>
  <r>
    <n v="1358"/>
    <s v="The Masada Story Project"/>
    <s v="I am working on a book about what people do when they visit Masada, an ancient fortress in the Judean desert."/>
    <n v="3000"/>
    <n v="3350"/>
    <x v="0"/>
    <s v="US"/>
    <x v="0"/>
    <x v="1358"/>
    <n v="1306417323"/>
    <b v="0"/>
    <n v="49"/>
    <b v="1"/>
    <s v="publishing/nonfiction"/>
    <n v="111.66666666666667"/>
    <n v="350"/>
    <x v="3"/>
    <s v="nonfiction"/>
    <x v="1358"/>
    <d v="2011-05-26T08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x v="0"/>
    <x v="1359"/>
    <n v="1304623990"/>
    <b v="0"/>
    <n v="19"/>
    <b v="1"/>
    <s v="publishing/nonfiction"/>
    <n v="115.75757575757575"/>
    <n v="104"/>
    <x v="3"/>
    <s v="nonfiction"/>
    <x v="1359"/>
    <d v="2011-05-05T14:33:10"/>
  </r>
  <r>
    <n v="1360"/>
    <s v="So Bad, It's Good! - A Book of Bad Movies"/>
    <s v="So Bad, It's Good! is a guide to finding the best films for your bad movie night."/>
    <n v="1500"/>
    <n v="2598"/>
    <x v="0"/>
    <s v="US"/>
    <x v="0"/>
    <x v="1360"/>
    <n v="1341524220"/>
    <b v="0"/>
    <n v="81"/>
    <b v="1"/>
    <s v="publishing/nonfiction"/>
    <n v="173.2"/>
    <n v="1098"/>
    <x v="3"/>
    <s v="nonfiction"/>
    <x v="1360"/>
    <d v="2012-07-05T16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x v="1"/>
    <x v="1361"/>
    <n v="1400778772"/>
    <b v="0"/>
    <n v="264"/>
    <b v="1"/>
    <s v="publishing/nonfiction"/>
    <n v="125.98333333333333"/>
    <n v="1559"/>
    <x v="3"/>
    <s v="nonfiction"/>
    <x v="1361"/>
    <d v="2014-05-22T12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x v="0"/>
    <x v="1362"/>
    <n v="1373408731"/>
    <b v="0"/>
    <n v="25"/>
    <b v="1"/>
    <s v="publishing/nonfiction"/>
    <n v="109.1"/>
    <n v="91"/>
    <x v="3"/>
    <s v="nonfiction"/>
    <x v="1362"/>
    <d v="2013-07-09T17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x v="0"/>
    <x v="1363"/>
    <n v="1453925727"/>
    <b v="0"/>
    <n v="5"/>
    <b v="1"/>
    <s v="publishing/nonfiction"/>
    <n v="100"/>
    <n v="0"/>
    <x v="3"/>
    <s v="nonfiction"/>
    <x v="1363"/>
    <d v="2016-01-27T15:15:27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x v="7"/>
    <x v="1364"/>
    <n v="1415464906"/>
    <b v="0"/>
    <n v="144"/>
    <b v="1"/>
    <s v="music/rock"/>
    <n v="118.64285714285714"/>
    <n v="7830"/>
    <x v="4"/>
    <s v="rock"/>
    <x v="1364"/>
    <d v="2014-11-08T11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x v="0"/>
    <x v="1365"/>
    <n v="1423935352"/>
    <b v="0"/>
    <n v="92"/>
    <b v="1"/>
    <s v="music/rock"/>
    <n v="100.26666666666667"/>
    <n v="20"/>
    <x v="4"/>
    <s v="rock"/>
    <x v="1365"/>
    <d v="2015-02-14T12:35:52"/>
  </r>
  <r>
    <n v="1366"/>
    <s v="Kick It! A Tribute to the A.K.s"/>
    <s v="A musical memorial for Alexi Petersen."/>
    <n v="7500"/>
    <n v="9486.69"/>
    <x v="0"/>
    <s v="US"/>
    <x v="0"/>
    <x v="1366"/>
    <n v="1413158063"/>
    <b v="0"/>
    <n v="147"/>
    <b v="1"/>
    <s v="music/rock"/>
    <n v="126.48920000000001"/>
    <n v="1986.6900000000005"/>
    <x v="4"/>
    <s v="rock"/>
    <x v="1366"/>
    <d v="2014-10-12T18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x v="0"/>
    <x v="1367"/>
    <n v="1444867450"/>
    <b v="0"/>
    <n v="90"/>
    <b v="1"/>
    <s v="music/rock"/>
    <n v="114.26"/>
    <n v="713"/>
    <x v="4"/>
    <s v="rock"/>
    <x v="1367"/>
    <d v="2015-10-14T19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x v="0"/>
    <x v="1368"/>
    <n v="1432269294"/>
    <b v="0"/>
    <n v="87"/>
    <b v="1"/>
    <s v="music/rock"/>
    <n v="110.7"/>
    <n v="535"/>
    <x v="4"/>
    <s v="rock"/>
    <x v="1368"/>
    <d v="2015-05-21T23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x v="0"/>
    <x v="1369"/>
    <n v="1394633746"/>
    <b v="0"/>
    <n v="406"/>
    <b v="1"/>
    <s v="music/rock"/>
    <n v="105.34805315203954"/>
    <n v="1730.6299999999974"/>
    <x v="4"/>
    <s v="rock"/>
    <x v="1369"/>
    <d v="2014-03-12T09:15:46"/>
  </r>
  <r>
    <n v="1370"/>
    <s v="Food On You presents Baby's First Parental Advisory"/>
    <s v="Songs about the first year of parenthood, often inappropriate for children"/>
    <n v="1500"/>
    <n v="1555"/>
    <x v="0"/>
    <s v="US"/>
    <x v="0"/>
    <x v="1370"/>
    <n v="1380585890"/>
    <b v="0"/>
    <n v="20"/>
    <b v="1"/>
    <s v="music/rock"/>
    <n v="103.66666666666666"/>
    <n v="55"/>
    <x v="4"/>
    <s v="rock"/>
    <x v="1370"/>
    <d v="2013-09-30T19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x v="0"/>
    <x v="1371"/>
    <n v="1428430342"/>
    <b v="0"/>
    <n v="70"/>
    <b v="1"/>
    <s v="music/rock"/>
    <n v="107.08672667523933"/>
    <n v="496"/>
    <x v="4"/>
    <s v="rock"/>
    <x v="1371"/>
    <d v="2015-04-07T13:12:22"/>
  </r>
  <r>
    <n v="1372"/>
    <s v="Ted Lukas &amp; the Misled new CD - &quot;FEED&quot;"/>
    <s v="Please help us raise funds to press our new CD!"/>
    <n v="500"/>
    <n v="620"/>
    <x v="0"/>
    <s v="US"/>
    <x v="0"/>
    <x v="1372"/>
    <n v="1339523132"/>
    <b v="0"/>
    <n v="16"/>
    <b v="1"/>
    <s v="music/rock"/>
    <n v="124"/>
    <n v="120"/>
    <x v="4"/>
    <s v="rock"/>
    <x v="1372"/>
    <d v="2012-06-12T12:45:32"/>
  </r>
  <r>
    <n v="1373"/>
    <s v="Broccoli Samurai: Tour Van or Bust!"/>
    <s v="Help Broccoli Samurai raise money to get a new van and continue bringing you the jams!"/>
    <n v="10000"/>
    <n v="10501"/>
    <x v="0"/>
    <s v="US"/>
    <x v="0"/>
    <x v="1373"/>
    <n v="1480546233"/>
    <b v="0"/>
    <n v="52"/>
    <b v="1"/>
    <s v="music/rock"/>
    <n v="105.01"/>
    <n v="501"/>
    <x v="4"/>
    <s v="rock"/>
    <x v="1373"/>
    <d v="2016-11-30T17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x v="0"/>
    <x v="1374"/>
    <n v="1456285988"/>
    <b v="0"/>
    <n v="66"/>
    <b v="1"/>
    <s v="music/rock"/>
    <n v="189.46666666666667"/>
    <n v="1342"/>
    <x v="4"/>
    <s v="rock"/>
    <x v="1374"/>
    <d v="2016-02-23T2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x v="3"/>
    <x v="1375"/>
    <n v="1481852119"/>
    <b v="0"/>
    <n v="109"/>
    <b v="1"/>
    <s v="music/rock"/>
    <n v="171.32499999999999"/>
    <n v="2853"/>
    <x v="4"/>
    <s v="rock"/>
    <x v="1375"/>
    <d v="2016-12-15T20:35:19"/>
  </r>
  <r>
    <n v="1376"/>
    <s v="Dead Pirates / HIGHMARE LP 2nd pressing"/>
    <s v="Dead Pirates are planning a second pressing of HIGHMARE LP, who wants one ?"/>
    <n v="3700"/>
    <n v="9342"/>
    <x v="0"/>
    <s v="GB"/>
    <x v="1"/>
    <x v="1376"/>
    <n v="1478189006"/>
    <b v="0"/>
    <n v="168"/>
    <b v="1"/>
    <s v="music/rock"/>
    <n v="252.48648648648651"/>
    <n v="5642"/>
    <x v="4"/>
    <s v="rock"/>
    <x v="1376"/>
    <d v="2016-11-03T11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x v="0"/>
    <x v="1377"/>
    <n v="1484198170"/>
    <b v="0"/>
    <n v="31"/>
    <b v="1"/>
    <s v="music/rock"/>
    <n v="116.15384615384616"/>
    <n v="210"/>
    <x v="4"/>
    <s v="rock"/>
    <x v="1377"/>
    <d v="2017-01-12T00:16:10"/>
  </r>
  <r>
    <n v="1378"/>
    <s v="SIX BY SEVEN"/>
    <s v="A psychedelic post rock masterpiece!"/>
    <n v="2000"/>
    <n v="4067"/>
    <x v="0"/>
    <s v="GB"/>
    <x v="1"/>
    <x v="1378"/>
    <n v="1468779210"/>
    <b v="0"/>
    <n v="133"/>
    <b v="1"/>
    <s v="music/rock"/>
    <n v="203.35000000000002"/>
    <n v="2067"/>
    <x v="4"/>
    <s v="rock"/>
    <x v="1378"/>
    <d v="2016-07-17T13:13:30"/>
  </r>
  <r>
    <n v="1379"/>
    <s v="J. Walter Makes a Record"/>
    <s v="---------The long-awaited debut full-length from Justin Ruddy--------"/>
    <n v="10000"/>
    <n v="11160"/>
    <x v="0"/>
    <s v="US"/>
    <x v="0"/>
    <x v="1379"/>
    <n v="1430912876"/>
    <b v="0"/>
    <n v="151"/>
    <b v="1"/>
    <s v="music/rock"/>
    <n v="111.60000000000001"/>
    <n v="1160"/>
    <x v="4"/>
    <s v="rock"/>
    <x v="1379"/>
    <d v="2015-05-06T06:47:56"/>
  </r>
  <r>
    <n v="1380"/>
    <s v="BARNFEST 2015"/>
    <s v="A DIY MUSIC FESTIVAL FROM ST. LOUIS MO! Bands make their own festival, help make it legit!"/>
    <n v="25"/>
    <n v="106"/>
    <x v="0"/>
    <s v="US"/>
    <x v="0"/>
    <x v="1380"/>
    <n v="1431886706"/>
    <b v="0"/>
    <n v="5"/>
    <b v="1"/>
    <s v="music/rock"/>
    <n v="424"/>
    <n v="81"/>
    <x v="4"/>
    <s v="rock"/>
    <x v="1380"/>
    <d v="2015-05-17T13:18:26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x v="0"/>
    <x v="1381"/>
    <n v="1480396125"/>
    <b v="0"/>
    <n v="73"/>
    <b v="1"/>
    <s v="music/rock"/>
    <n v="107.1"/>
    <n v="355"/>
    <x v="4"/>
    <s v="rock"/>
    <x v="1381"/>
    <d v="2016-11-29T00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x v="0"/>
    <x v="1382"/>
    <n v="1365275536"/>
    <b v="0"/>
    <n v="148"/>
    <b v="1"/>
    <s v="music/rock"/>
    <n v="104.3625"/>
    <n v="349"/>
    <x v="4"/>
    <s v="rock"/>
    <x v="1382"/>
    <d v="2013-04-06T14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x v="5"/>
    <x v="1383"/>
    <n v="1480729678"/>
    <b v="0"/>
    <n v="93"/>
    <b v="1"/>
    <s v="music/rock"/>
    <n v="212.40909090909091"/>
    <n v="2473"/>
    <x v="4"/>
    <s v="rock"/>
    <x v="1383"/>
    <d v="2016-12-02T20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x v="0"/>
    <x v="1384"/>
    <n v="1433525922"/>
    <b v="0"/>
    <n v="63"/>
    <b v="1"/>
    <s v="music/rock"/>
    <n v="124.08571428571429"/>
    <n v="843"/>
    <x v="4"/>
    <s v="rock"/>
    <x v="1384"/>
    <d v="2015-06-05T12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x v="3"/>
    <x v="1385"/>
    <n v="1457109121"/>
    <b v="0"/>
    <n v="134"/>
    <b v="1"/>
    <s v="music/rock"/>
    <n v="110.406125"/>
    <n v="832.48999999999978"/>
    <x v="4"/>
    <s v="rock"/>
    <x v="1385"/>
    <d v="2016-03-04T11:32:01"/>
  </r>
  <r>
    <n v="1386"/>
    <s v="MALTESE CROSS: The First Album"/>
    <s v="We are a classic hard rock/heavy metal band just trying to keep rock alive!"/>
    <n v="400"/>
    <n v="875"/>
    <x v="0"/>
    <s v="US"/>
    <x v="0"/>
    <x v="1386"/>
    <n v="1435591889"/>
    <b v="0"/>
    <n v="14"/>
    <b v="1"/>
    <s v="music/rock"/>
    <n v="218.75"/>
    <n v="475"/>
    <x v="4"/>
    <s v="rock"/>
    <x v="1386"/>
    <d v="2015-06-29T10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x v="0"/>
    <x v="1387"/>
    <n v="1430604395"/>
    <b v="0"/>
    <n v="78"/>
    <b v="1"/>
    <s v="music/rock"/>
    <n v="136.625"/>
    <n v="1465"/>
    <x v="4"/>
    <s v="rock"/>
    <x v="1387"/>
    <d v="2015-05-02T17:06:35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x v="0"/>
    <x v="1388"/>
    <n v="1474469117"/>
    <b v="0"/>
    <n v="112"/>
    <b v="1"/>
    <s v="music/rock"/>
    <n v="134.8074"/>
    <n v="1740.37"/>
    <x v="4"/>
    <s v="rock"/>
    <x v="1388"/>
    <d v="2016-09-21T09:45:17"/>
  </r>
  <r>
    <n v="1389"/>
    <s v="Pre-order DANCEHALL's first record!!!"/>
    <s v="Help fund the pressing of DANCEHALL's first record by pre-ordering it in advance!!!"/>
    <n v="500"/>
    <n v="727"/>
    <x v="0"/>
    <s v="GB"/>
    <x v="1"/>
    <x v="1389"/>
    <n v="1468495957"/>
    <b v="0"/>
    <n v="34"/>
    <b v="1"/>
    <s v="music/rock"/>
    <n v="145.4"/>
    <n v="227"/>
    <x v="4"/>
    <s v="rock"/>
    <x v="1389"/>
    <d v="2016-07-14T06:32:37"/>
  </r>
  <r>
    <n v="1390"/>
    <s v="New Music Video/Artist Development"/>
    <s v="Breakout Artist Management will be working with us on a brand new music video and we need your help!"/>
    <n v="2800"/>
    <n v="3055"/>
    <x v="0"/>
    <s v="US"/>
    <x v="0"/>
    <x v="1390"/>
    <n v="1427224606"/>
    <b v="0"/>
    <n v="19"/>
    <b v="1"/>
    <s v="music/rock"/>
    <n v="109.10714285714285"/>
    <n v="255"/>
    <x v="4"/>
    <s v="rock"/>
    <x v="1390"/>
    <d v="2015-03-24T14:16:46"/>
  </r>
  <r>
    <n v="1391"/>
    <s v="Rules and Regulations"/>
    <s v="With the money donated through this project we intend on investing in sound equipment for live shows"/>
    <n v="500"/>
    <n v="551"/>
    <x v="0"/>
    <s v="US"/>
    <x v="0"/>
    <x v="1391"/>
    <n v="1436369818"/>
    <b v="0"/>
    <n v="13"/>
    <b v="1"/>
    <s v="music/rock"/>
    <n v="110.2"/>
    <n v="51"/>
    <x v="4"/>
    <s v="rock"/>
    <x v="1391"/>
    <d v="2015-07-08T10:36:58"/>
  </r>
  <r>
    <n v="1392"/>
    <s v="Telesomniac's Debut Album"/>
    <s v="Telesomniac is a rock band from Provo, UT releasing their debut album Thirty-One Flashes in the Dark."/>
    <n v="2500"/>
    <n v="2841"/>
    <x v="0"/>
    <s v="US"/>
    <x v="0"/>
    <x v="1392"/>
    <n v="1454298186"/>
    <b v="0"/>
    <n v="104"/>
    <b v="1"/>
    <s v="music/rock"/>
    <n v="113.64000000000001"/>
    <n v="341"/>
    <x v="4"/>
    <s v="rock"/>
    <x v="1392"/>
    <d v="2016-01-31T22:43:06"/>
  </r>
  <r>
    <n v="1393"/>
    <s v="WolfHunt | Social Commentary Rock Project"/>
    <s v="Rock n' Roll tales of our times"/>
    <n v="10000"/>
    <n v="10235"/>
    <x v="0"/>
    <s v="US"/>
    <x v="0"/>
    <x v="1393"/>
    <n v="1467476523"/>
    <b v="0"/>
    <n v="52"/>
    <b v="1"/>
    <s v="music/rock"/>
    <n v="102.35000000000001"/>
    <n v="235"/>
    <x v="4"/>
    <s v="rock"/>
    <x v="1393"/>
    <d v="2016-07-02T11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x v="0"/>
    <x v="1394"/>
    <n v="1484623726"/>
    <b v="0"/>
    <n v="17"/>
    <b v="1"/>
    <s v="music/rock"/>
    <n v="122.13333333333334"/>
    <n v="166"/>
    <x v="4"/>
    <s v="rock"/>
    <x v="1394"/>
    <d v="2017-01-16T22:28:46"/>
  </r>
  <r>
    <n v="1395"/>
    <s v="Quiet Oaks Full Length Album"/>
    <s v="Help Quiet Oaks record their debut album!!!"/>
    <n v="3500"/>
    <n v="3916"/>
    <x v="0"/>
    <s v="US"/>
    <x v="0"/>
    <x v="1395"/>
    <n v="1481838481"/>
    <b v="0"/>
    <n v="82"/>
    <b v="1"/>
    <s v="music/rock"/>
    <n v="111.88571428571427"/>
    <n v="416"/>
    <x v="4"/>
    <s v="rock"/>
    <x v="1395"/>
    <d v="2016-12-15T16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x v="0"/>
    <x v="1396"/>
    <n v="1421279882"/>
    <b v="0"/>
    <n v="73"/>
    <b v="1"/>
    <s v="music/rock"/>
    <n v="107.3"/>
    <n v="438"/>
    <x v="4"/>
    <s v="rock"/>
    <x v="1396"/>
    <d v="2015-01-14T18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x v="0"/>
    <x v="1397"/>
    <n v="1475013710"/>
    <b v="0"/>
    <n v="158"/>
    <b v="1"/>
    <s v="music/rock"/>
    <n v="113.85000000000001"/>
    <n v="1385"/>
    <x v="4"/>
    <s v="rock"/>
    <x v="1397"/>
    <d v="2016-09-27T17:01:5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x v="0"/>
    <x v="1398"/>
    <n v="1465160334"/>
    <b v="0"/>
    <n v="65"/>
    <b v="1"/>
    <s v="music/rock"/>
    <n v="109.68181818181819"/>
    <n v="426"/>
    <x v="4"/>
    <s v="rock"/>
    <x v="1398"/>
    <d v="2016-06-05T15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x v="0"/>
    <x v="1399"/>
    <n v="1410048373"/>
    <b v="0"/>
    <n v="184"/>
    <b v="1"/>
    <s v="music/rock"/>
    <n v="126.14444444444443"/>
    <n v="2353"/>
    <x v="4"/>
    <s v="rock"/>
    <x v="1399"/>
    <d v="2014-09-06T19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x v="1"/>
    <x v="1400"/>
    <n v="1462695073"/>
    <b v="0"/>
    <n v="34"/>
    <b v="1"/>
    <s v="music/rock"/>
    <n v="167.42857142857144"/>
    <n v="236"/>
    <x v="4"/>
    <s v="rock"/>
    <x v="1400"/>
    <d v="2016-05-08T03:11:13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x v="0"/>
    <x v="1401"/>
    <n v="1367798074"/>
    <b v="0"/>
    <n v="240"/>
    <b v="1"/>
    <s v="music/rock"/>
    <n v="496.52000000000004"/>
    <n v="9913"/>
    <x v="4"/>
    <s v="rock"/>
    <x v="1401"/>
    <d v="2013-05-05T18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x v="1"/>
    <x v="1402"/>
    <n v="1425259011"/>
    <b v="0"/>
    <n v="113"/>
    <b v="1"/>
    <s v="music/rock"/>
    <n v="109.16"/>
    <n v="229"/>
    <x v="4"/>
    <s v="rock"/>
    <x v="1402"/>
    <d v="2015-03-01T2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x v="0"/>
    <x v="1403"/>
    <n v="1372210235"/>
    <b v="0"/>
    <n v="66"/>
    <b v="1"/>
    <s v="music/rock"/>
    <n v="102.57499999999999"/>
    <n v="103"/>
    <x v="4"/>
    <s v="rock"/>
    <x v="1403"/>
    <d v="2013-06-25T20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x v="1"/>
    <x v="1404"/>
    <n v="1422447285"/>
    <b v="1"/>
    <n v="5"/>
    <b v="0"/>
    <s v="publishing/translations"/>
    <n v="1.6620689655172414"/>
    <n v="-14259"/>
    <x v="3"/>
    <s v="translations"/>
    <x v="1404"/>
    <d v="2015-01-28T07:14:45"/>
  </r>
  <r>
    <n v="1405"/>
    <s v="The Bible translated into Emoticons"/>
    <s v="Will more people read the Bible if it were translated into Emoticons?"/>
    <n v="25000"/>
    <n v="105"/>
    <x v="2"/>
    <s v="US"/>
    <x v="0"/>
    <x v="1405"/>
    <n v="1414599601"/>
    <b v="1"/>
    <n v="17"/>
    <b v="0"/>
    <s v="publishing/translations"/>
    <n v="0.42"/>
    <n v="-24895"/>
    <x v="3"/>
    <s v="translations"/>
    <x v="1405"/>
    <d v="2014-10-29T11:20:01"/>
  </r>
  <r>
    <n v="1406"/>
    <s v="Man Down! Translation project"/>
    <s v="The White coat and the battle dress uniform"/>
    <n v="12000"/>
    <n v="15"/>
    <x v="2"/>
    <s v="IT"/>
    <x v="3"/>
    <x v="1406"/>
    <n v="1445336607"/>
    <b v="0"/>
    <n v="3"/>
    <b v="0"/>
    <s v="publishing/translations"/>
    <n v="0.125"/>
    <n v="-11985"/>
    <x v="3"/>
    <s v="translations"/>
    <x v="1406"/>
    <d v="2015-10-20T05:23:27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x v="0"/>
    <x v="1407"/>
    <n v="1405687978"/>
    <b v="0"/>
    <n v="2"/>
    <b v="0"/>
    <s v="publishing/translations"/>
    <n v="0.5"/>
    <n v="-2985"/>
    <x v="3"/>
    <s v="translations"/>
    <x v="1407"/>
    <d v="2014-07-18T07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x v="1"/>
    <x v="1408"/>
    <n v="1444856156"/>
    <b v="0"/>
    <n v="6"/>
    <b v="0"/>
    <s v="publishing/translations"/>
    <n v="7.1999999999999993"/>
    <n v="-928"/>
    <x v="3"/>
    <s v="translations"/>
    <x v="1408"/>
    <d v="2015-10-14T15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x v="0"/>
    <x v="1409"/>
    <n v="1414897935"/>
    <b v="0"/>
    <n v="0"/>
    <b v="0"/>
    <s v="publishing/translations"/>
    <n v="0"/>
    <n v="-4000"/>
    <x v="3"/>
    <s v="translations"/>
    <x v="1409"/>
    <d v="2014-11-01T22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x v="3"/>
    <x v="1410"/>
    <n v="1461051520"/>
    <b v="0"/>
    <n v="1"/>
    <b v="0"/>
    <s v="publishing/translations"/>
    <n v="1.6666666666666666E-2"/>
    <n v="-5999"/>
    <x v="3"/>
    <s v="translations"/>
    <x v="1410"/>
    <d v="2016-04-19T02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x v="1"/>
    <x v="1411"/>
    <n v="1420766700"/>
    <b v="0"/>
    <n v="3"/>
    <b v="0"/>
    <s v="publishing/translations"/>
    <n v="0.23333333333333336"/>
    <n v="-2993"/>
    <x v="3"/>
    <s v="translations"/>
    <x v="1411"/>
    <d v="2015-01-08T20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x v="0"/>
    <x v="1412"/>
    <n v="1415064699"/>
    <b v="0"/>
    <n v="13"/>
    <b v="0"/>
    <s v="publishing/translations"/>
    <n v="4.5714285714285712"/>
    <n v="-6680"/>
    <x v="3"/>
    <s v="translations"/>
    <x v="1412"/>
    <d v="2014-11-03T20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x v="3"/>
    <x v="1413"/>
    <n v="1450780170"/>
    <b v="0"/>
    <n v="1"/>
    <b v="0"/>
    <s v="publishing/translations"/>
    <n v="5"/>
    <n v="-1900"/>
    <x v="3"/>
    <s v="translations"/>
    <x v="1413"/>
    <d v="2015-12-22T05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x v="0"/>
    <x v="1414"/>
    <n v="1480831467"/>
    <b v="0"/>
    <n v="1"/>
    <b v="0"/>
    <s v="publishing/translations"/>
    <n v="0.2"/>
    <n v="-499"/>
    <x v="3"/>
    <s v="translations"/>
    <x v="1414"/>
    <d v="2016-12-04T01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x v="0"/>
    <x v="1415"/>
    <n v="1436285591"/>
    <b v="0"/>
    <n v="9"/>
    <b v="0"/>
    <s v="publishing/translations"/>
    <n v="18.181818181818183"/>
    <n v="-3600"/>
    <x v="3"/>
    <s v="translations"/>
    <x v="1415"/>
    <d v="2015-07-07T11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x v="0"/>
    <x v="1416"/>
    <n v="1445552019"/>
    <b v="0"/>
    <n v="0"/>
    <b v="0"/>
    <s v="publishing/translations"/>
    <n v="0"/>
    <n v="-50000"/>
    <x v="3"/>
    <s v="translations"/>
    <x v="1416"/>
    <d v="2015-10-22T17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x v="0"/>
    <x v="1417"/>
    <n v="1439696174"/>
    <b v="0"/>
    <n v="2"/>
    <b v="0"/>
    <s v="publishing/translations"/>
    <n v="1.2222222222222223"/>
    <n v="-4445"/>
    <x v="3"/>
    <s v="translations"/>
    <x v="1417"/>
    <d v="2015-08-15T22:36:14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x v="3"/>
    <x v="1418"/>
    <n v="1453805834"/>
    <b v="0"/>
    <n v="1"/>
    <b v="0"/>
    <s v="publishing/translations"/>
    <n v="0.2"/>
    <n v="-2994"/>
    <x v="3"/>
    <s v="translations"/>
    <x v="1418"/>
    <d v="2016-01-26T05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x v="0"/>
    <x v="1419"/>
    <n v="1473418619"/>
    <b v="0"/>
    <n v="10"/>
    <b v="0"/>
    <s v="publishing/translations"/>
    <n v="7.0634920634920633"/>
    <n v="-5855"/>
    <x v="3"/>
    <s v="translations"/>
    <x v="1419"/>
    <d v="2016-09-09T05:56:59"/>
  </r>
  <r>
    <n v="1420"/>
    <s v="Shakespeare in the Hood - Romeo and Juliet"/>
    <s v="Help me butcher Shakespeare in a satirical fashion."/>
    <n v="110"/>
    <n v="3"/>
    <x v="2"/>
    <s v="US"/>
    <x v="0"/>
    <x v="1420"/>
    <n v="1464969686"/>
    <b v="0"/>
    <n v="3"/>
    <b v="0"/>
    <s v="publishing/translations"/>
    <n v="2.7272727272727271"/>
    <n v="-107"/>
    <x v="3"/>
    <s v="translations"/>
    <x v="1420"/>
    <d v="2016-06-03T11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x v="9"/>
    <x v="1421"/>
    <n v="1420840709"/>
    <b v="0"/>
    <n v="2"/>
    <b v="0"/>
    <s v="publishing/translations"/>
    <n v="0.1"/>
    <n v="-199800"/>
    <x v="3"/>
    <s v="translations"/>
    <x v="1421"/>
    <d v="2015-01-09T16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x v="4"/>
    <x v="1422"/>
    <n v="1471844704"/>
    <b v="0"/>
    <n v="2"/>
    <b v="0"/>
    <s v="publishing/translations"/>
    <n v="0.104"/>
    <n v="-24974"/>
    <x v="3"/>
    <s v="translations"/>
    <x v="1422"/>
    <d v="2016-08-22T00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x v="2"/>
    <x v="1423"/>
    <n v="1449045531"/>
    <b v="0"/>
    <n v="1"/>
    <b v="0"/>
    <s v="publishing/translations"/>
    <n v="0.33333333333333337"/>
    <n v="-29900"/>
    <x v="3"/>
    <s v="translations"/>
    <x v="1423"/>
    <d v="2015-12-02T03:38:51"/>
  </r>
  <r>
    <n v="1424"/>
    <s v="Subway Mantras"/>
    <s v="A short book of practical mantras that can be used every day of the week. Mantras are cogwheels of universal engines."/>
    <n v="7500"/>
    <n v="1527"/>
    <x v="2"/>
    <s v="US"/>
    <x v="0"/>
    <x v="1424"/>
    <n v="1478106802"/>
    <b v="0"/>
    <n v="14"/>
    <b v="0"/>
    <s v="publishing/translations"/>
    <n v="20.36"/>
    <n v="-5973"/>
    <x v="3"/>
    <s v="translations"/>
    <x v="1424"/>
    <d v="2016-11-02T12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x v="0"/>
    <x v="1425"/>
    <n v="1427684959"/>
    <b v="0"/>
    <n v="0"/>
    <b v="0"/>
    <s v="publishing/translations"/>
    <n v="0"/>
    <n v="-13000"/>
    <x v="3"/>
    <s v="translations"/>
    <x v="1425"/>
    <d v="2015-03-29T22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x v="3"/>
    <x v="1426"/>
    <n v="1435224120"/>
    <b v="0"/>
    <n v="0"/>
    <b v="0"/>
    <s v="publishing/translations"/>
    <n v="0"/>
    <n v="-1000"/>
    <x v="3"/>
    <s v="translations"/>
    <x v="1426"/>
    <d v="2015-06-25T04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x v="3"/>
    <x v="1427"/>
    <n v="1471638385"/>
    <b v="0"/>
    <n v="4"/>
    <b v="0"/>
    <s v="publishing/translations"/>
    <n v="8.3800000000000008"/>
    <n v="-4581"/>
    <x v="3"/>
    <s v="translations"/>
    <x v="1427"/>
    <d v="2016-08-19T15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x v="3"/>
    <x v="1428"/>
    <n v="1456996017"/>
    <b v="0"/>
    <n v="3"/>
    <b v="0"/>
    <s v="publishing/translations"/>
    <n v="4.5"/>
    <n v="-955"/>
    <x v="3"/>
    <s v="translations"/>
    <x v="1428"/>
    <d v="2016-03-03T04:06:57"/>
  </r>
  <r>
    <n v="1429"/>
    <s v="10 P.M."/>
    <s v="A guy in his 30's tries to live his &quot;American Dream&quot;, but quickly it turns into a nightmare. (A Novel)"/>
    <n v="10000"/>
    <n v="0"/>
    <x v="2"/>
    <s v="US"/>
    <x v="0"/>
    <x v="1429"/>
    <n v="1426037242"/>
    <b v="0"/>
    <n v="0"/>
    <b v="0"/>
    <s v="publishing/translations"/>
    <n v="0"/>
    <n v="-10000"/>
    <x v="3"/>
    <s v="translations"/>
    <x v="1429"/>
    <d v="2015-03-10T20:27:22"/>
  </r>
  <r>
    <n v="1430"/>
    <s v="Esoteric Project Management"/>
    <s v="Profesional translation and publishing of the book on unique synthesis of project management and meditation"/>
    <n v="5000"/>
    <n v="403"/>
    <x v="2"/>
    <s v="US"/>
    <x v="0"/>
    <x v="1430"/>
    <n v="1416339088"/>
    <b v="0"/>
    <n v="5"/>
    <b v="0"/>
    <s v="publishing/translations"/>
    <n v="8.06"/>
    <n v="-4597"/>
    <x v="3"/>
    <s v="translations"/>
    <x v="1430"/>
    <d v="2014-11-18T14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x v="0"/>
    <x v="1431"/>
    <n v="1445922216"/>
    <b v="0"/>
    <n v="47"/>
    <b v="0"/>
    <s v="publishing/translations"/>
    <n v="31.94705882352941"/>
    <n v="-11569"/>
    <x v="3"/>
    <s v="translations"/>
    <x v="1431"/>
    <d v="2015-10-27T00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x v="0"/>
    <x v="1432"/>
    <n v="1434825828"/>
    <b v="0"/>
    <n v="0"/>
    <b v="0"/>
    <s v="publishing/translations"/>
    <n v="0"/>
    <n v="-40000"/>
    <x v="3"/>
    <s v="translations"/>
    <x v="1432"/>
    <d v="2015-06-20T13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x v="3"/>
    <x v="1433"/>
    <n v="1477839675"/>
    <b v="0"/>
    <n v="10"/>
    <b v="0"/>
    <s v="publishing/translations"/>
    <n v="6.708333333333333"/>
    <n v="-11195"/>
    <x v="3"/>
    <s v="translations"/>
    <x v="1433"/>
    <d v="2016-10-30T10:01:15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x v="7"/>
    <x v="1434"/>
    <n v="1431973478"/>
    <b v="0"/>
    <n v="11"/>
    <b v="0"/>
    <s v="publishing/translations"/>
    <n v="9.9878048780487809"/>
    <n v="-73810"/>
    <x v="3"/>
    <s v="translations"/>
    <x v="1434"/>
    <d v="2015-05-18T13:24:38"/>
  </r>
  <r>
    <n v="1435"/>
    <s v="Trilogy of Crystals, book 1, translation"/>
    <s v="English translation of the first book from a sword and sorcery Fantasy trilogy, by Paolo Parente"/>
    <n v="15000"/>
    <n v="15"/>
    <x v="2"/>
    <s v="IT"/>
    <x v="3"/>
    <x v="1435"/>
    <n v="1441997020"/>
    <b v="0"/>
    <n v="2"/>
    <b v="0"/>
    <s v="publishing/translations"/>
    <n v="0.1"/>
    <n v="-14985"/>
    <x v="3"/>
    <s v="translations"/>
    <x v="1435"/>
    <d v="2015-09-11T13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x v="3"/>
    <x v="1436"/>
    <n v="1453451057"/>
    <b v="0"/>
    <n v="2"/>
    <b v="0"/>
    <s v="publishing/translations"/>
    <n v="0.77"/>
    <n v="-9923"/>
    <x v="3"/>
    <s v="translations"/>
    <x v="1436"/>
    <d v="2016-01-22T03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x v="0"/>
    <x v="1437"/>
    <n v="1402058739"/>
    <b v="0"/>
    <n v="22"/>
    <b v="0"/>
    <s v="publishing/translations"/>
    <n v="26.900000000000002"/>
    <n v="-2193"/>
    <x v="3"/>
    <s v="translations"/>
    <x v="1437"/>
    <d v="2014-06-06T07:45:39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x v="7"/>
    <x v="1438"/>
    <n v="1459198499"/>
    <b v="0"/>
    <n v="8"/>
    <b v="0"/>
    <s v="publishing/translations"/>
    <n v="3"/>
    <n v="-19400"/>
    <x v="3"/>
    <s v="translations"/>
    <x v="1438"/>
    <d v="2016-03-28T15:54:59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x v="5"/>
    <x v="1439"/>
    <n v="1423166101"/>
    <b v="0"/>
    <n v="6"/>
    <b v="0"/>
    <s v="publishing/translations"/>
    <n v="6.6055045871559637"/>
    <n v="-2545"/>
    <x v="3"/>
    <s v="translations"/>
    <x v="1439"/>
    <d v="2015-02-05T14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x v="3"/>
    <x v="1440"/>
    <n v="1461693463"/>
    <b v="0"/>
    <n v="1"/>
    <b v="0"/>
    <s v="publishing/translations"/>
    <n v="7.6923076923076927E-3"/>
    <n v="-12999"/>
    <x v="3"/>
    <s v="translations"/>
    <x v="1440"/>
    <d v="2016-04-26T12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x v="1"/>
    <x v="1441"/>
    <n v="1436811769"/>
    <b v="0"/>
    <n v="3"/>
    <b v="0"/>
    <s v="publishing/translations"/>
    <n v="1.1222222222222222"/>
    <n v="-177980"/>
    <x v="3"/>
    <s v="translations"/>
    <x v="1441"/>
    <d v="2015-07-13T13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x v="0"/>
    <x v="1442"/>
    <n v="1461598158"/>
    <b v="0"/>
    <n v="0"/>
    <b v="0"/>
    <s v="publishing/translations"/>
    <n v="0"/>
    <n v="-1500"/>
    <x v="3"/>
    <s v="translations"/>
    <x v="1442"/>
    <d v="2016-04-25T10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x v="3"/>
    <x v="1443"/>
    <n v="1480803209"/>
    <b v="0"/>
    <n v="0"/>
    <b v="0"/>
    <s v="publishing/translations"/>
    <n v="0"/>
    <n v="-13000"/>
    <x v="3"/>
    <s v="translations"/>
    <x v="1443"/>
    <d v="2016-12-03T17:13:29"/>
  </r>
  <r>
    <n v="1444"/>
    <s v="Expand the MillionairesLetter in the US Market!"/>
    <s v="We as a successfull german stock market newsletter publisher want expand in the US market!"/>
    <n v="4950"/>
    <n v="0"/>
    <x v="2"/>
    <s v="DE"/>
    <x v="3"/>
    <x v="1444"/>
    <n v="1436907462"/>
    <b v="0"/>
    <n v="0"/>
    <b v="0"/>
    <s v="publishing/translations"/>
    <n v="0"/>
    <n v="-4950"/>
    <x v="3"/>
    <s v="translations"/>
    <x v="1444"/>
    <d v="2015-07-14T15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x v="3"/>
    <x v="1445"/>
    <n v="1431694855"/>
    <b v="0"/>
    <n v="0"/>
    <b v="0"/>
    <s v="publishing/translations"/>
    <n v="0"/>
    <n v="-130000"/>
    <x v="3"/>
    <s v="translations"/>
    <x v="1445"/>
    <d v="2015-05-15T08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x v="3"/>
    <x v="1446"/>
    <n v="1459507478"/>
    <b v="0"/>
    <n v="0"/>
    <b v="0"/>
    <s v="publishing/translations"/>
    <n v="0"/>
    <n v="-900"/>
    <x v="3"/>
    <s v="translations"/>
    <x v="1446"/>
    <d v="2016-04-01T05:44:38"/>
  </r>
  <r>
    <n v="1447"/>
    <s v="Indian Language Dictionary"/>
    <s v="I'm creating a dictionary of multiple Indian languages."/>
    <n v="500000"/>
    <n v="75"/>
    <x v="2"/>
    <s v="US"/>
    <x v="0"/>
    <x v="1447"/>
    <n v="1465407134"/>
    <b v="0"/>
    <n v="3"/>
    <b v="0"/>
    <s v="publishing/translations"/>
    <n v="1.4999999999999999E-2"/>
    <n v="-499925"/>
    <x v="3"/>
    <s v="translations"/>
    <x v="1447"/>
    <d v="2016-06-08T12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x v="2"/>
    <x v="1448"/>
    <n v="1429655318"/>
    <b v="0"/>
    <n v="0"/>
    <b v="0"/>
    <s v="publishing/translations"/>
    <n v="0"/>
    <n v="-200000"/>
    <x v="3"/>
    <s v="translations"/>
    <x v="1448"/>
    <d v="2015-04-21T17:28:38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x v="0"/>
    <x v="1449"/>
    <n v="1427138905"/>
    <b v="0"/>
    <n v="0"/>
    <b v="0"/>
    <s v="publishing/translations"/>
    <n v="0"/>
    <n v="-8888"/>
    <x v="3"/>
    <s v="translations"/>
    <x v="1449"/>
    <d v="2015-03-23T14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x v="0"/>
    <x v="1450"/>
    <n v="1453349197"/>
    <b v="0"/>
    <n v="1"/>
    <b v="0"/>
    <s v="publishing/translations"/>
    <n v="1E-3"/>
    <n v="-99999"/>
    <x v="3"/>
    <s v="translations"/>
    <x v="1450"/>
    <d v="2016-01-20T23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x v="0"/>
    <x v="1451"/>
    <n v="1413759659"/>
    <b v="0"/>
    <n v="2"/>
    <b v="0"/>
    <s v="publishing/translations"/>
    <n v="1.0554089709762533E-2"/>
    <n v="-18948"/>
    <x v="3"/>
    <s v="translations"/>
    <x v="1451"/>
    <d v="2014-10-19T18:00:59"/>
  </r>
  <r>
    <n v="1452"/>
    <s v="The Judo Preservation Project (Canceled)"/>
    <s v="I am gathering rare, out-of-print Judo books for preservation, translation and sharing."/>
    <n v="14000"/>
    <n v="0"/>
    <x v="1"/>
    <s v="US"/>
    <x v="0"/>
    <x v="1452"/>
    <n v="1403974363"/>
    <b v="0"/>
    <n v="0"/>
    <b v="0"/>
    <s v="publishing/translations"/>
    <n v="0"/>
    <n v="-14000"/>
    <x v="3"/>
    <s v="translations"/>
    <x v="1452"/>
    <d v="2014-06-28T11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x v="3"/>
    <x v="1453"/>
    <n v="1488386547"/>
    <b v="0"/>
    <n v="0"/>
    <b v="0"/>
    <s v="publishing/translations"/>
    <n v="0"/>
    <n v="-25000"/>
    <x v="3"/>
    <s v="translations"/>
    <x v="1453"/>
    <d v="2017-03-01T11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x v="3"/>
    <x v="1454"/>
    <n v="1459716480"/>
    <b v="0"/>
    <n v="1"/>
    <b v="0"/>
    <s v="publishing/translations"/>
    <n v="0.85714285714285721"/>
    <n v="-1735"/>
    <x v="3"/>
    <s v="translations"/>
    <x v="1454"/>
    <d v="2016-04-03T15:48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x v="0"/>
    <x v="1455"/>
    <n v="1405181320"/>
    <b v="0"/>
    <n v="7"/>
    <b v="0"/>
    <s v="publishing/translations"/>
    <n v="10.5"/>
    <n v="-13425"/>
    <x v="3"/>
    <s v="translations"/>
    <x v="1455"/>
    <d v="2014-07-12T11:08:40"/>
  </r>
  <r>
    <n v="1456"/>
    <s v="Sometimes you don't need love (Canceled)"/>
    <s v="English Version of my auto-published novel"/>
    <n v="5000"/>
    <n v="145"/>
    <x v="1"/>
    <s v="IT"/>
    <x v="3"/>
    <x v="1456"/>
    <n v="1480867365"/>
    <b v="0"/>
    <n v="3"/>
    <b v="0"/>
    <s v="publishing/translations"/>
    <n v="2.9000000000000004"/>
    <n v="-4855"/>
    <x v="3"/>
    <s v="translations"/>
    <x v="1456"/>
    <d v="2016-12-04T11:02:45"/>
  </r>
  <r>
    <n v="1457"/>
    <s v="Hey! I&quot;m not invisable, I am Just Old (Canceled)"/>
    <s v="Age is more than just a number, I hope your younger than you feel."/>
    <n v="6000"/>
    <n v="0"/>
    <x v="1"/>
    <s v="US"/>
    <x v="0"/>
    <x v="1457"/>
    <n v="1444685444"/>
    <b v="0"/>
    <n v="0"/>
    <b v="0"/>
    <s v="publishing/translations"/>
    <n v="0"/>
    <n v="-6000"/>
    <x v="3"/>
    <s v="translations"/>
    <x v="1457"/>
    <d v="2015-10-12T16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x v="0"/>
    <x v="1458"/>
    <n v="1405097760"/>
    <b v="0"/>
    <n v="0"/>
    <b v="0"/>
    <s v="publishing/translations"/>
    <n v="0"/>
    <n v="-5000"/>
    <x v="3"/>
    <s v="translations"/>
    <x v="1458"/>
    <d v="2014-07-11T11:56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x v="7"/>
    <x v="1459"/>
    <n v="1446612896"/>
    <b v="0"/>
    <n v="0"/>
    <b v="0"/>
    <s v="publishing/translations"/>
    <n v="0"/>
    <n v="-37000"/>
    <x v="3"/>
    <s v="translations"/>
    <x v="1459"/>
    <d v="2015-11-03T23:54:56"/>
  </r>
  <r>
    <n v="1460"/>
    <s v="KJV2015 (Canceled)"/>
    <s v="KJV2015 Easier to understand for our kids and family not leaving out one verse or changing a meaning one bit."/>
    <n v="25000000"/>
    <n v="0"/>
    <x v="1"/>
    <s v="US"/>
    <x v="0"/>
    <x v="1460"/>
    <n v="1412371898"/>
    <b v="0"/>
    <n v="0"/>
    <b v="0"/>
    <s v="publishing/translations"/>
    <n v="0"/>
    <n v="-25000000"/>
    <x v="3"/>
    <s v="translations"/>
    <x v="1460"/>
    <d v="2014-10-03T16:31:38"/>
  </r>
  <r>
    <n v="1461"/>
    <s v="Relatively Prime Series 2"/>
    <s v="Series 2 of Relatively Prime, a podcast of stories from the Mathematical Domain"/>
    <n v="15000"/>
    <n v="15186.69"/>
    <x v="0"/>
    <s v="US"/>
    <x v="0"/>
    <x v="1461"/>
    <n v="1410967754"/>
    <b v="1"/>
    <n v="340"/>
    <b v="1"/>
    <s v="publishing/radio &amp; podcasts"/>
    <n v="101.24459999999999"/>
    <n v="186.69000000000051"/>
    <x v="3"/>
    <s v="radio &amp; podcasts"/>
    <x v="1461"/>
    <d v="2014-09-17T10:29:14"/>
  </r>
  <r>
    <n v="1462"/>
    <s v="Unbound: Fiction on the Radio"/>
    <s v="A new radio show focused on short fiction produced by Louisville Public Media"/>
    <n v="4000"/>
    <n v="4340.7"/>
    <x v="0"/>
    <s v="US"/>
    <x v="0"/>
    <x v="1462"/>
    <n v="1363017271"/>
    <b v="1"/>
    <n v="150"/>
    <b v="1"/>
    <s v="publishing/radio &amp; podcasts"/>
    <n v="108.5175"/>
    <n v="340.69999999999982"/>
    <x v="3"/>
    <s v="radio &amp; podcasts"/>
    <x v="1462"/>
    <d v="2013-03-11T10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x v="0"/>
    <x v="1463"/>
    <n v="1361483538"/>
    <b v="1"/>
    <n v="25"/>
    <b v="1"/>
    <s v="publishing/radio &amp; podcasts"/>
    <n v="147.66666666666666"/>
    <n v="286"/>
    <x v="3"/>
    <s v="radio &amp; podcasts"/>
    <x v="1463"/>
    <d v="2013-02-21T16:52:18"/>
  </r>
  <r>
    <n v="1464"/>
    <s v="Science Studio"/>
    <s v="The Best Science Media on the Web"/>
    <n v="5000"/>
    <n v="8160"/>
    <x v="0"/>
    <s v="US"/>
    <x v="0"/>
    <x v="1464"/>
    <n v="1358437958"/>
    <b v="1"/>
    <n v="234"/>
    <b v="1"/>
    <s v="publishing/radio &amp; podcasts"/>
    <n v="163.19999999999999"/>
    <n v="3160"/>
    <x v="3"/>
    <s v="radio &amp; podcasts"/>
    <x v="1464"/>
    <d v="2013-01-17T10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x v="0"/>
    <x v="1465"/>
    <n v="1329759452"/>
    <b v="1"/>
    <n v="2602"/>
    <b v="1"/>
    <s v="publishing/radio &amp; podcasts"/>
    <n v="456.41449999999998"/>
    <n v="106924.35"/>
    <x v="3"/>
    <s v="radio &amp; podcasts"/>
    <x v="1465"/>
    <d v="2012-02-20T12:37:32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x v="0"/>
    <x v="1466"/>
    <n v="1449029266"/>
    <b v="1"/>
    <n v="248"/>
    <b v="1"/>
    <s v="publishing/radio &amp; podcasts"/>
    <n v="107.87731249999999"/>
    <n v="1260.369999999999"/>
    <x v="3"/>
    <s v="radio &amp; podcasts"/>
    <x v="1466"/>
    <d v="2015-12-01T23:07:46"/>
  </r>
  <r>
    <n v="1467"/>
    <s v="Radio Ambulante"/>
    <s v="We are a new Spanish language podcast telling uniquely Latin American stories."/>
    <n v="40000"/>
    <n v="46032"/>
    <x v="0"/>
    <s v="US"/>
    <x v="0"/>
    <x v="1467"/>
    <n v="1327518885"/>
    <b v="1"/>
    <n v="600"/>
    <b v="1"/>
    <s v="publishing/radio &amp; podcasts"/>
    <n v="115.08"/>
    <n v="6032"/>
    <x v="3"/>
    <s v="radio &amp; podcasts"/>
    <x v="1467"/>
    <d v="2012-01-25T14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x v="0"/>
    <x v="1468"/>
    <n v="1302654049"/>
    <b v="1"/>
    <n v="293"/>
    <b v="1"/>
    <s v="publishing/radio &amp; podcasts"/>
    <n v="102.36842105263158"/>
    <n v="225"/>
    <x v="3"/>
    <s v="radio &amp; podcasts"/>
    <x v="1468"/>
    <d v="2011-04-12T19:20:49"/>
  </r>
  <r>
    <n v="1469"/>
    <s v="The Local Global Mashup Show"/>
    <s v="Get the inside edge on the stories that connect Americans to the world -- in your ear every week."/>
    <n v="44250"/>
    <n v="47978"/>
    <x v="0"/>
    <s v="US"/>
    <x v="0"/>
    <x v="1469"/>
    <n v="1358346109"/>
    <b v="1"/>
    <n v="321"/>
    <b v="1"/>
    <s v="publishing/radio &amp; podcasts"/>
    <n v="108.42485875706214"/>
    <n v="3728"/>
    <x v="3"/>
    <s v="radio &amp; podcasts"/>
    <x v="1469"/>
    <d v="2013-01-16T09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x v="0"/>
    <x v="1470"/>
    <n v="1354909863"/>
    <b v="1"/>
    <n v="81"/>
    <b v="1"/>
    <s v="publishing/radio &amp; podcasts"/>
    <n v="125.13333333333334"/>
    <n v="377"/>
    <x v="3"/>
    <s v="radio &amp; podcasts"/>
    <x v="1470"/>
    <d v="2012-12-07T14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x v="0"/>
    <x v="1471"/>
    <n v="1426028334"/>
    <b v="1"/>
    <n v="343"/>
    <b v="1"/>
    <s v="publishing/radio &amp; podcasts"/>
    <n v="103.840625"/>
    <n v="1229"/>
    <x v="3"/>
    <s v="radio &amp; podcasts"/>
    <x v="1471"/>
    <d v="2015-03-10T17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x v="0"/>
    <x v="1472"/>
    <n v="1379336503"/>
    <b v="1"/>
    <n v="336"/>
    <b v="1"/>
    <s v="publishing/radio &amp; podcasts"/>
    <n v="138.70400000000001"/>
    <n v="9676"/>
    <x v="3"/>
    <s v="radio &amp; podcasts"/>
    <x v="1472"/>
    <d v="2013-09-16T08:01:43"/>
  </r>
  <r>
    <n v="1473"/>
    <s v="ONE LOVES ONLY FORM"/>
    <s v="Public Radio Project"/>
    <n v="1500"/>
    <n v="1807.74"/>
    <x v="0"/>
    <s v="US"/>
    <x v="0"/>
    <x v="1473"/>
    <n v="1328052639"/>
    <b v="1"/>
    <n v="47"/>
    <b v="1"/>
    <s v="publishing/radio &amp; podcasts"/>
    <n v="120.51600000000001"/>
    <n v="307.74"/>
    <x v="3"/>
    <s v="radio &amp; podcasts"/>
    <x v="1473"/>
    <d v="2012-01-31T18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x v="0"/>
    <x v="1474"/>
    <n v="1376501292"/>
    <b v="1"/>
    <n v="76"/>
    <b v="1"/>
    <s v="publishing/radio &amp; podcasts"/>
    <n v="112.26666666666667"/>
    <n v="368"/>
    <x v="3"/>
    <s v="radio &amp; podcasts"/>
    <x v="1474"/>
    <d v="2013-08-14T12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x v="0"/>
    <x v="1475"/>
    <n v="1416244863"/>
    <b v="1"/>
    <n v="441"/>
    <b v="1"/>
    <s v="publishing/radio &amp; podcasts"/>
    <n v="188.66966666666667"/>
    <n v="13300.45"/>
    <x v="3"/>
    <s v="radio &amp; podcasts"/>
    <x v="1475"/>
    <d v="2014-11-17T12:21:03"/>
  </r>
  <r>
    <n v="1476"/>
    <s v="The Comedy Button Podcast"/>
    <s v="The Comedy Button is a brand new nerd pop culture podcast with weekly video sketches."/>
    <n v="6000"/>
    <n v="39693.279999999999"/>
    <x v="0"/>
    <s v="US"/>
    <x v="0"/>
    <x v="1476"/>
    <n v="1313024422"/>
    <b v="1"/>
    <n v="916"/>
    <b v="1"/>
    <s v="publishing/radio &amp; podcasts"/>
    <n v="661.55466666666666"/>
    <n v="33693.279999999999"/>
    <x v="3"/>
    <s v="radio &amp; podcasts"/>
    <x v="1476"/>
    <d v="2011-08-10T20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x v="0"/>
    <x v="1477"/>
    <n v="1319467604"/>
    <b v="1"/>
    <n v="369"/>
    <b v="1"/>
    <s v="publishing/radio &amp; podcasts"/>
    <n v="111.31"/>
    <n v="3393"/>
    <x v="3"/>
    <s v="radio &amp; podcasts"/>
    <x v="1477"/>
    <d v="2011-10-24T09:46:44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x v="0"/>
    <x v="1478"/>
    <n v="1367355313"/>
    <b v="1"/>
    <n v="20242"/>
    <b v="1"/>
    <s v="publishing/radio &amp; podcasts"/>
    <n v="1181.6142199999999"/>
    <n v="540807.11"/>
    <x v="3"/>
    <s v="radio &amp; podcasts"/>
    <x v="1478"/>
    <d v="2013-04-30T15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x v="0"/>
    <x v="1479"/>
    <n v="1398448389"/>
    <b v="1"/>
    <n v="71"/>
    <b v="1"/>
    <s v="publishing/radio &amp; podcasts"/>
    <n v="137.375"/>
    <n v="598"/>
    <x v="3"/>
    <s v="radio &amp; podcasts"/>
    <x v="1479"/>
    <d v="2014-04-25T12:53:09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x v="0"/>
    <x v="1480"/>
    <n v="1373408699"/>
    <b v="1"/>
    <n v="635"/>
    <b v="1"/>
    <s v="publishing/radio &amp; podcasts"/>
    <n v="117.04040000000001"/>
    <n v="8520.1999999999971"/>
    <x v="3"/>
    <s v="radio &amp; podcasts"/>
    <x v="1480"/>
    <d v="2013-07-09T17:24:59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x v="5"/>
    <x v="1481"/>
    <n v="1380838145"/>
    <b v="0"/>
    <n v="6"/>
    <b v="0"/>
    <s v="publishing/fiction"/>
    <n v="2.1"/>
    <n v="-4895"/>
    <x v="3"/>
    <s v="fiction"/>
    <x v="1481"/>
    <d v="2013-10-03T17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x v="0"/>
    <x v="1482"/>
    <n v="1345062936"/>
    <b v="0"/>
    <n v="1"/>
    <b v="0"/>
    <s v="publishing/fiction"/>
    <n v="0.1"/>
    <n v="-4995"/>
    <x v="3"/>
    <s v="fiction"/>
    <x v="1482"/>
    <d v="2012-08-15T15:35:36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x v="0"/>
    <x v="1483"/>
    <n v="1467002275"/>
    <b v="0"/>
    <n v="2"/>
    <b v="0"/>
    <s v="publishing/fiction"/>
    <n v="0.7142857142857143"/>
    <n v="-6950"/>
    <x v="3"/>
    <s v="fiction"/>
    <x v="1483"/>
    <d v="2016-06-26T23:37:55"/>
  </r>
  <r>
    <n v="1484"/>
    <s v="a book called filtered down thru the stars"/>
    <s v="The mussings of an old wizard"/>
    <n v="2000"/>
    <n v="0"/>
    <x v="2"/>
    <s v="US"/>
    <x v="0"/>
    <x v="1484"/>
    <n v="1337834963"/>
    <b v="0"/>
    <n v="0"/>
    <b v="0"/>
    <s v="publishing/fiction"/>
    <n v="0"/>
    <n v="-2000"/>
    <x v="3"/>
    <s v="fiction"/>
    <x v="1484"/>
    <d v="2012-05-23T23:49:23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x v="0"/>
    <x v="1485"/>
    <n v="1430939173"/>
    <b v="0"/>
    <n v="3"/>
    <b v="0"/>
    <s v="publishing/fiction"/>
    <n v="2.2388059701492535"/>
    <n v="-6550"/>
    <x v="3"/>
    <s v="fiction"/>
    <x v="1485"/>
    <d v="2015-05-06T14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x v="0"/>
    <x v="1486"/>
    <n v="1422417761"/>
    <b v="0"/>
    <n v="3"/>
    <b v="0"/>
    <s v="publishing/fiction"/>
    <n v="0.24"/>
    <n v="-19952"/>
    <x v="3"/>
    <s v="fiction"/>
    <x v="1486"/>
    <d v="2015-01-27T23:02:41"/>
  </r>
  <r>
    <n v="1487"/>
    <s v="You Killed Me First"/>
    <s v="A lover becomes an enemy when a line has been crossed. Torn between memories and reality, his mask of sanity is slipping."/>
    <n v="10000"/>
    <n v="0"/>
    <x v="2"/>
    <s v="US"/>
    <x v="0"/>
    <x v="1487"/>
    <n v="1467583271"/>
    <b v="0"/>
    <n v="0"/>
    <b v="0"/>
    <s v="publishing/fiction"/>
    <n v="0"/>
    <n v="-10000"/>
    <x v="3"/>
    <s v="fiction"/>
    <x v="1487"/>
    <d v="2016-07-03T17:01:11"/>
  </r>
  <r>
    <n v="1488"/>
    <s v="Nanolution"/>
    <s v="A blockbuster sci-fi adventure. What would you do if one day your life changed to beyond the imaginable?"/>
    <n v="15000"/>
    <n v="360"/>
    <x v="2"/>
    <s v="AU"/>
    <x v="2"/>
    <x v="1488"/>
    <n v="1386336660"/>
    <b v="0"/>
    <n v="6"/>
    <b v="0"/>
    <s v="publishing/fiction"/>
    <n v="2.4"/>
    <n v="-14640"/>
    <x v="3"/>
    <s v="fiction"/>
    <x v="1488"/>
    <d v="2013-12-06T08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x v="0"/>
    <x v="1489"/>
    <n v="1350398452"/>
    <b v="0"/>
    <n v="0"/>
    <b v="0"/>
    <s v="publishing/fiction"/>
    <n v="0"/>
    <n v="-5000"/>
    <x v="3"/>
    <s v="fiction"/>
    <x v="1489"/>
    <d v="2012-10-16T09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x v="0"/>
    <x v="1490"/>
    <n v="1378214874"/>
    <b v="0"/>
    <n v="19"/>
    <b v="0"/>
    <s v="publishing/fiction"/>
    <n v="30.862068965517242"/>
    <n v="-2005"/>
    <x v="3"/>
    <s v="fiction"/>
    <x v="1490"/>
    <d v="2013-09-03T08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x v="0"/>
    <x v="1491"/>
    <n v="1418922443"/>
    <b v="0"/>
    <n v="1"/>
    <b v="0"/>
    <s v="publishing/fiction"/>
    <n v="8.3333333333333321"/>
    <n v="-1100"/>
    <x v="3"/>
    <s v="fiction"/>
    <x v="1491"/>
    <d v="2014-12-18T12:07:2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x v="0"/>
    <x v="1492"/>
    <n v="1305839646"/>
    <b v="0"/>
    <n v="2"/>
    <b v="0"/>
    <s v="publishing/fiction"/>
    <n v="0.75"/>
    <n v="-3970"/>
    <x v="3"/>
    <s v="fiction"/>
    <x v="1492"/>
    <d v="2011-05-19T16:14:06"/>
  </r>
  <r>
    <n v="1493"/>
    <s v="The Great Grand Zeppelin Chase"/>
    <s v="Help illustrate the sequel to the bestselling _x000a_The Transylvania Flying Squad of Detectives"/>
    <n v="2400"/>
    <n v="0"/>
    <x v="2"/>
    <s v="US"/>
    <x v="0"/>
    <x v="1493"/>
    <n v="1368823675"/>
    <b v="0"/>
    <n v="0"/>
    <b v="0"/>
    <s v="publishing/fiction"/>
    <n v="0"/>
    <n v="-2400"/>
    <x v="3"/>
    <s v="fiction"/>
    <x v="1493"/>
    <d v="2013-05-17T15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x v="0"/>
    <x v="1494"/>
    <n v="1425489613"/>
    <b v="0"/>
    <n v="11"/>
    <b v="0"/>
    <s v="publishing/fiction"/>
    <n v="8.9"/>
    <n v="-4555"/>
    <x v="3"/>
    <s v="fiction"/>
    <x v="1494"/>
    <d v="2015-03-04T12:20:13"/>
  </r>
  <r>
    <n v="1495"/>
    <s v="A Magical Bildungsroman with a Female Heroine"/>
    <s v="The Adventures of Penelope Hawthorne. Part One: The Spellbook of Dracone."/>
    <n v="2000"/>
    <n v="0"/>
    <x v="2"/>
    <s v="US"/>
    <x v="0"/>
    <x v="1495"/>
    <n v="1311879431"/>
    <b v="0"/>
    <n v="0"/>
    <b v="0"/>
    <s v="publishing/fiction"/>
    <n v="0"/>
    <n v="-2000"/>
    <x v="3"/>
    <s v="fiction"/>
    <x v="1495"/>
    <d v="2011-07-28T13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x v="0"/>
    <x v="1496"/>
    <n v="1405682659"/>
    <b v="0"/>
    <n v="0"/>
    <b v="0"/>
    <s v="publishing/fiction"/>
    <n v="0"/>
    <n v="-1500"/>
    <x v="3"/>
    <s v="fiction"/>
    <x v="1496"/>
    <d v="2014-07-18T06:24:19"/>
  </r>
  <r>
    <n v="1497"/>
    <s v="Daddy"/>
    <s v="After 25 years apart, a father and son's reunion is less magical and more explosive as the revelations come out and the gloves come off"/>
    <n v="15000"/>
    <n v="1"/>
    <x v="2"/>
    <s v="US"/>
    <x v="0"/>
    <x v="1497"/>
    <n v="1371655522"/>
    <b v="0"/>
    <n v="1"/>
    <b v="0"/>
    <s v="publishing/fiction"/>
    <n v="6.6666666666666671E-3"/>
    <n v="-14999"/>
    <x v="3"/>
    <s v="fiction"/>
    <x v="1497"/>
    <d v="2013-06-19T10:25:22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x v="0"/>
    <x v="1498"/>
    <n v="1405899378"/>
    <b v="0"/>
    <n v="3"/>
    <b v="0"/>
    <s v="publishing/fiction"/>
    <n v="1.9"/>
    <n v="-2943"/>
    <x v="3"/>
    <s v="fiction"/>
    <x v="1498"/>
    <d v="2014-07-20T18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x v="0"/>
    <x v="1499"/>
    <n v="1465171833"/>
    <b v="0"/>
    <n v="1"/>
    <b v="0"/>
    <s v="publishing/fiction"/>
    <n v="0.25"/>
    <n v="-1995"/>
    <x v="3"/>
    <s v="fiction"/>
    <x v="1499"/>
    <d v="2016-06-05T19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x v="0"/>
    <x v="1500"/>
    <n v="1364852557"/>
    <b v="0"/>
    <n v="15"/>
    <b v="0"/>
    <s v="publishing/fiction"/>
    <n v="25.035714285714285"/>
    <n v="-2099"/>
    <x v="3"/>
    <s v="fiction"/>
    <x v="1500"/>
    <d v="2013-04-01T16:42:37"/>
  </r>
  <r>
    <n v="1501"/>
    <s v="This is Nowhere"/>
    <s v="A hardcover book of surf, outdoor and nature photos from the British Columbia coast."/>
    <n v="52000"/>
    <n v="86492"/>
    <x v="0"/>
    <s v="CA"/>
    <x v="5"/>
    <x v="1501"/>
    <n v="1433772023"/>
    <b v="1"/>
    <n v="885"/>
    <b v="1"/>
    <s v="photography/photobooks"/>
    <n v="166.33076923076925"/>
    <n v="34492"/>
    <x v="8"/>
    <s v="photobooks"/>
    <x v="1501"/>
    <d v="2015-06-08T09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x v="1"/>
    <x v="1502"/>
    <n v="1456491680"/>
    <b v="1"/>
    <n v="329"/>
    <b v="1"/>
    <s v="photography/photobooks"/>
    <n v="101.44545454545455"/>
    <n v="318"/>
    <x v="8"/>
    <s v="photobooks"/>
    <x v="1502"/>
    <d v="2016-02-26T08:01: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x v="3"/>
    <x v="1503"/>
    <n v="1472026801"/>
    <b v="1"/>
    <n v="71"/>
    <b v="1"/>
    <s v="photography/photobooks"/>
    <n v="107.89146666666667"/>
    <n v="295.92999999999984"/>
    <x v="8"/>
    <s v="photobooks"/>
    <x v="1503"/>
    <d v="2016-08-24T03:20:01"/>
  </r>
  <r>
    <n v="1504"/>
    <s v="RYU X RIO"/>
    <s v="A football photography book like no other about the 2014 World Cup in Brazil, by Ryu Voelkel."/>
    <n v="6500"/>
    <n v="18066"/>
    <x v="0"/>
    <s v="GB"/>
    <x v="1"/>
    <x v="1504"/>
    <n v="1399996024"/>
    <b v="1"/>
    <n v="269"/>
    <b v="1"/>
    <s v="photography/photobooks"/>
    <n v="277.93846153846158"/>
    <n v="11566"/>
    <x v="8"/>
    <s v="photobooks"/>
    <x v="1504"/>
    <d v="2014-05-13T10:47:0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x v="3"/>
    <x v="1505"/>
    <n v="1455446303"/>
    <b v="1"/>
    <n v="345"/>
    <b v="1"/>
    <s v="photography/photobooks"/>
    <n v="103.58125"/>
    <n v="573"/>
    <x v="8"/>
    <s v="photobooks"/>
    <x v="1505"/>
    <d v="2016-02-14T05:38:23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x v="1"/>
    <x v="1506"/>
    <n v="1403635904"/>
    <b v="1"/>
    <n v="43"/>
    <b v="1"/>
    <s v="photography/photobooks"/>
    <n v="111.4"/>
    <n v="171"/>
    <x v="8"/>
    <s v="photobooks"/>
    <x v="1506"/>
    <d v="2014-06-24T13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x v="0"/>
    <x v="1507"/>
    <n v="1268822909"/>
    <b v="1"/>
    <n v="33"/>
    <b v="1"/>
    <s v="photography/photobooks"/>
    <n v="215"/>
    <n v="1380"/>
    <x v="8"/>
    <s v="photobooks"/>
    <x v="1507"/>
    <d v="2010-03-17T05:48:29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x v="0"/>
    <x v="1508"/>
    <n v="1401201881"/>
    <b v="1"/>
    <n v="211"/>
    <b v="1"/>
    <s v="photography/photobooks"/>
    <n v="110.76216216216217"/>
    <n v="1991"/>
    <x v="8"/>
    <s v="photobooks"/>
    <x v="1508"/>
    <d v="2014-05-27T09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x v="3"/>
    <x v="1509"/>
    <n v="1484570885"/>
    <b v="1"/>
    <n v="196"/>
    <b v="1"/>
    <s v="photography/photobooks"/>
    <n v="123.64125714285714"/>
    <n v="4137.2200000000012"/>
    <x v="8"/>
    <s v="photobooks"/>
    <x v="1509"/>
    <d v="2017-01-16T07:48:05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x v="1"/>
    <x v="1510"/>
    <n v="1403169278"/>
    <b v="1"/>
    <n v="405"/>
    <b v="1"/>
    <s v="photography/photobooks"/>
    <n v="101.03500000000001"/>
    <n v="165.60000000000036"/>
    <x v="8"/>
    <s v="photobooks"/>
    <x v="1510"/>
    <d v="2014-06-19T04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x v="0"/>
    <x v="1511"/>
    <n v="1445263204"/>
    <b v="1"/>
    <n v="206"/>
    <b v="1"/>
    <s v="photography/photobooks"/>
    <n v="111.79285714285714"/>
    <n v="1651"/>
    <x v="8"/>
    <s v="photobooks"/>
    <x v="1511"/>
    <d v="2015-10-19T09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x v="0"/>
    <x v="1512"/>
    <n v="1483719939"/>
    <b v="1"/>
    <n v="335"/>
    <b v="1"/>
    <s v="photography/photobooks"/>
    <n v="558.7714285714286"/>
    <n v="16057"/>
    <x v="8"/>
    <s v="photobooks"/>
    <x v="1512"/>
    <d v="2017-01-06T11:25:39"/>
  </r>
  <r>
    <n v="1513"/>
    <s v="Russian Interiors"/>
    <s v="An intimate portrait of Russian women in their private spaces by late photographer Andy Rocchelli published by Cesura."/>
    <n v="8000"/>
    <n v="12001.5"/>
    <x v="0"/>
    <s v="GB"/>
    <x v="1"/>
    <x v="1513"/>
    <n v="1402931866"/>
    <b v="1"/>
    <n v="215"/>
    <b v="1"/>
    <s v="photography/photobooks"/>
    <n v="150.01875000000001"/>
    <n v="4001.5"/>
    <x v="8"/>
    <s v="photobooks"/>
    <x v="1513"/>
    <d v="2014-06-16T10:17:46"/>
  </r>
  <r>
    <n v="1514"/>
    <s v="Racing Age"/>
    <s v="Racing Age is a documentary photography book about masters track &amp; field athletes of retirement age and older."/>
    <n v="25000"/>
    <n v="26619"/>
    <x v="0"/>
    <s v="US"/>
    <x v="0"/>
    <x v="1514"/>
    <n v="1439907640"/>
    <b v="1"/>
    <n v="176"/>
    <b v="1"/>
    <s v="photography/photobooks"/>
    <n v="106.476"/>
    <n v="1619"/>
    <x v="8"/>
    <s v="photobooks"/>
    <x v="1514"/>
    <d v="2015-08-18T09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x v="8"/>
    <x v="1515"/>
    <n v="1455516297"/>
    <b v="1"/>
    <n v="555"/>
    <b v="1"/>
    <s v="photography/photobooks"/>
    <n v="157.18899999999999"/>
    <n v="171567"/>
    <x v="8"/>
    <s v="photobooks"/>
    <x v="1515"/>
    <d v="2016-02-15T01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x v="0"/>
    <x v="1516"/>
    <n v="1473160292"/>
    <b v="1"/>
    <n v="116"/>
    <b v="1"/>
    <s v="photography/photobooks"/>
    <n v="108.65882352941176"/>
    <n v="1472"/>
    <x v="8"/>
    <s v="photobooks"/>
    <x v="1516"/>
    <d v="2016-09-06T06:11:3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x v="0"/>
    <x v="1517"/>
    <n v="1415194553"/>
    <b v="1"/>
    <n v="615"/>
    <b v="1"/>
    <s v="photography/photobooks"/>
    <n v="161.97999999999999"/>
    <n v="9297"/>
    <x v="8"/>
    <s v="photobooks"/>
    <x v="1517"/>
    <d v="2014-11-05T08:35:53"/>
  </r>
  <r>
    <n v="1518"/>
    <s v="Amelia and the Animals: Photographs by Robin Schwartz"/>
    <s v="A photobook of Robin Schwartz's ongoing series with her daughter Amelia."/>
    <n v="15000"/>
    <n v="30805"/>
    <x v="0"/>
    <s v="US"/>
    <x v="0"/>
    <x v="1518"/>
    <n v="1398973252"/>
    <b v="1"/>
    <n v="236"/>
    <b v="1"/>
    <s v="photography/photobooks"/>
    <n v="205.36666666666665"/>
    <n v="15805"/>
    <x v="8"/>
    <s v="photobooks"/>
    <x v="1518"/>
    <d v="2014-05-01T14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x v="0"/>
    <x v="1519"/>
    <n v="1400867283"/>
    <b v="1"/>
    <n v="145"/>
    <b v="1"/>
    <s v="photography/photobooks"/>
    <n v="103.36388888888889"/>
    <n v="302.75"/>
    <x v="8"/>
    <s v="photobooks"/>
    <x v="1519"/>
    <d v="2014-05-23T12:48:03"/>
  </r>
  <r>
    <n v="1520"/>
    <s v="TULIPS"/>
    <s v="A self-published photography book by Andrew Miksys from his new series about Belarus"/>
    <n v="18000"/>
    <n v="18625"/>
    <x v="0"/>
    <s v="US"/>
    <x v="0"/>
    <x v="1520"/>
    <n v="1415824513"/>
    <b v="1"/>
    <n v="167"/>
    <b v="1"/>
    <s v="photography/photobooks"/>
    <n v="103.47222222222223"/>
    <n v="625"/>
    <x v="8"/>
    <s v="photobooks"/>
    <x v="1520"/>
    <d v="2014-11-12T15:35:1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x v="0"/>
    <x v="1521"/>
    <n v="1462248091"/>
    <b v="1"/>
    <n v="235"/>
    <b v="1"/>
    <s v="photography/photobooks"/>
    <n v="106.81333333333333"/>
    <n v="2555"/>
    <x v="8"/>
    <s v="photobooks"/>
    <x v="1521"/>
    <d v="2016-05-02T23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x v="0"/>
    <x v="1522"/>
    <n v="1410983739"/>
    <b v="1"/>
    <n v="452"/>
    <b v="1"/>
    <s v="photography/photobooks"/>
    <n v="138.96574712643678"/>
    <n v="16950.099999999999"/>
    <x v="8"/>
    <s v="photobooks"/>
    <x v="1522"/>
    <d v="2014-09-17T14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x v="0"/>
    <x v="1523"/>
    <n v="1416592916"/>
    <b v="1"/>
    <n v="241"/>
    <b v="1"/>
    <s v="photography/photobooks"/>
    <n v="124.84324324324325"/>
    <n v="4596"/>
    <x v="8"/>
    <s v="photobooks"/>
    <x v="1523"/>
    <d v="2014-11-21T13:01:56"/>
  </r>
  <r>
    <n v="1524"/>
    <s v="Heath - Limited Edition Split Zine - Make 100"/>
    <s v="Limited edition split zine by photographers AdeY and Kersti K. 100 signed and hand numbered copies!"/>
    <n v="3000"/>
    <n v="6210"/>
    <x v="0"/>
    <s v="SE"/>
    <x v="9"/>
    <x v="1524"/>
    <n v="1485000090"/>
    <b v="1"/>
    <n v="28"/>
    <b v="1"/>
    <s v="photography/photobooks"/>
    <n v="206.99999999999997"/>
    <n v="3210"/>
    <x v="8"/>
    <s v="photobooks"/>
    <x v="1524"/>
    <d v="2017-01-21T07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x v="0"/>
    <x v="1525"/>
    <n v="1468947138"/>
    <b v="1"/>
    <n v="140"/>
    <b v="1"/>
    <s v="photography/photobooks"/>
    <n v="174.00576923076923"/>
    <n v="1924.1499999999996"/>
    <x v="8"/>
    <s v="photobooks"/>
    <x v="1525"/>
    <d v="2016-07-19T11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x v="0"/>
    <x v="1526"/>
    <n v="1448951847"/>
    <b v="1"/>
    <n v="280"/>
    <b v="1"/>
    <s v="photography/photobooks"/>
    <n v="120.32608695652173"/>
    <n v="4675"/>
    <x v="8"/>
    <s v="photobooks"/>
    <x v="1526"/>
    <d v="2015-12-01T01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x v="0"/>
    <x v="1527"/>
    <n v="1487082286"/>
    <b v="1"/>
    <n v="70"/>
    <b v="1"/>
    <s v="photography/photobooks"/>
    <n v="110.44428571428573"/>
    <n v="365.55000000000018"/>
    <x v="8"/>
    <s v="photobooks"/>
    <x v="1527"/>
    <d v="2017-02-14T09:24:46"/>
  </r>
  <r>
    <n v="1528"/>
    <s v="Don't Go Outside: Tokyo Street Photos"/>
    <s v="A book of street photos from around Shibuya that I've made between 2011-2016."/>
    <n v="3000"/>
    <n v="8447"/>
    <x v="0"/>
    <s v="US"/>
    <x v="0"/>
    <x v="1528"/>
    <n v="1483292122"/>
    <b v="1"/>
    <n v="160"/>
    <b v="1"/>
    <s v="photography/photobooks"/>
    <n v="281.56666666666666"/>
    <n v="5447"/>
    <x v="8"/>
    <s v="photobooks"/>
    <x v="1528"/>
    <d v="2017-01-01T12:35:22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x v="0"/>
    <x v="1529"/>
    <n v="1424185520"/>
    <b v="1"/>
    <n v="141"/>
    <b v="1"/>
    <s v="photography/photobooks"/>
    <n v="100.67894736842105"/>
    <n v="129"/>
    <x v="8"/>
    <s v="photobooks"/>
    <x v="1529"/>
    <d v="2015-02-17T10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x v="0"/>
    <x v="1530"/>
    <n v="1443464695"/>
    <b v="1"/>
    <n v="874"/>
    <b v="1"/>
    <s v="photography/photobooks"/>
    <n v="134.82571428571427"/>
    <n v="12189"/>
    <x v="8"/>
    <s v="photobooks"/>
    <x v="1530"/>
    <d v="2015-09-28T13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x v="0"/>
    <x v="1531"/>
    <n v="1414610126"/>
    <b v="1"/>
    <n v="73"/>
    <b v="1"/>
    <s v="photography/photobooks"/>
    <n v="175.95744680851064"/>
    <n v="1785"/>
    <x v="8"/>
    <s v="photobooks"/>
    <x v="1531"/>
    <d v="2014-10-29T14:15:26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x v="2"/>
    <x v="1532"/>
    <n v="1453461865"/>
    <b v="1"/>
    <n v="294"/>
    <b v="1"/>
    <s v="photography/photobooks"/>
    <n v="484.02000000000004"/>
    <n v="19201"/>
    <x v="8"/>
    <s v="photobooks"/>
    <x v="1532"/>
    <d v="2016-01-22T06:24:25"/>
  </r>
  <r>
    <n v="1533"/>
    <s v="The Cancer Family Book Project"/>
    <s v="This is an intimate story about a family, focusing on their love and strength in the face of mortality."/>
    <n v="45000"/>
    <n v="65313"/>
    <x v="0"/>
    <s v="US"/>
    <x v="0"/>
    <x v="1533"/>
    <n v="1457913777"/>
    <b v="1"/>
    <n v="740"/>
    <b v="1"/>
    <s v="photography/photobooks"/>
    <n v="145.14000000000001"/>
    <n v="20313"/>
    <x v="8"/>
    <s v="photobooks"/>
    <x v="1533"/>
    <d v="2016-03-13T19:02:57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x v="0"/>
    <x v="1534"/>
    <n v="1438791062"/>
    <b v="1"/>
    <n v="369"/>
    <b v="1"/>
    <s v="photography/photobooks"/>
    <n v="417.73333333333335"/>
    <n v="23830"/>
    <x v="8"/>
    <s v="photobooks"/>
    <x v="1534"/>
    <d v="2015-08-05T11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x v="0"/>
    <x v="1535"/>
    <n v="1461527631"/>
    <b v="1"/>
    <n v="110"/>
    <b v="1"/>
    <s v="photography/photobooks"/>
    <n v="132.42499999999998"/>
    <n v="1297"/>
    <x v="8"/>
    <s v="photobooks"/>
    <x v="1535"/>
    <d v="2016-04-24T14:53:51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x v="0"/>
    <x v="1536"/>
    <n v="1438110910"/>
    <b v="1"/>
    <n v="455"/>
    <b v="1"/>
    <s v="photography/photobooks"/>
    <n v="250.30841666666666"/>
    <n v="18037.009999999998"/>
    <x v="8"/>
    <s v="photobooks"/>
    <x v="1536"/>
    <d v="2015-07-28T14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x v="3"/>
    <x v="1537"/>
    <n v="1467358427"/>
    <b v="1"/>
    <n v="224"/>
    <b v="1"/>
    <s v="photography/photobooks"/>
    <n v="179.9"/>
    <n v="9588"/>
    <x v="8"/>
    <s v="photobooks"/>
    <x v="1537"/>
    <d v="2016-07-01T02:33:47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x v="0"/>
    <x v="1538"/>
    <n v="1418064370"/>
    <b v="1"/>
    <n v="46"/>
    <b v="1"/>
    <s v="photography/photobooks"/>
    <n v="102.62857142857142"/>
    <n v="184"/>
    <x v="8"/>
    <s v="photobooks"/>
    <x v="1538"/>
    <d v="2014-12-08T13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x v="0"/>
    <x v="1539"/>
    <n v="1480629819"/>
    <b v="0"/>
    <n v="284"/>
    <b v="1"/>
    <s v="photography/photobooks"/>
    <n v="135.98609999999999"/>
    <n v="7197.2200000000012"/>
    <x v="8"/>
    <s v="photobooks"/>
    <x v="1539"/>
    <d v="2016-12-01T17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x v="0"/>
    <x v="1540"/>
    <n v="1414368616"/>
    <b v="1"/>
    <n v="98"/>
    <b v="1"/>
    <s v="photography/photobooks"/>
    <n v="117.86666666666667"/>
    <n v="2680"/>
    <x v="8"/>
    <s v="photobooks"/>
    <x v="1540"/>
    <d v="2014-10-26T19:10:16"/>
  </r>
  <r>
    <n v="1541"/>
    <s v="The Panama Canal Bridge of the Americas"/>
    <s v="My Goal is to travel across Panama with my team and capture the beauty and wildlife throughout the canal."/>
    <n v="18000"/>
    <n v="6"/>
    <x v="2"/>
    <s v="US"/>
    <x v="0"/>
    <x v="1541"/>
    <n v="1417453538"/>
    <b v="0"/>
    <n v="2"/>
    <b v="0"/>
    <s v="photography/nature"/>
    <n v="3.3333333333333333E-2"/>
    <n v="-17994"/>
    <x v="8"/>
    <s v="nature"/>
    <x v="1541"/>
    <d v="2014-12-01T12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x v="5"/>
    <x v="1542"/>
    <n v="1434412500"/>
    <b v="0"/>
    <n v="1"/>
    <b v="0"/>
    <s v="photography/nature"/>
    <n v="4"/>
    <n v="-480"/>
    <x v="8"/>
    <s v="nature"/>
    <x v="1542"/>
    <d v="2015-06-15T18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x v="0"/>
    <x v="1543"/>
    <n v="1414066434"/>
    <b v="0"/>
    <n v="1"/>
    <b v="0"/>
    <s v="photography/nature"/>
    <n v="0.44444444444444442"/>
    <n v="-2240"/>
    <x v="8"/>
    <s v="nature"/>
    <x v="1543"/>
    <d v="2014-10-23T07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x v="0"/>
    <x v="1544"/>
    <n v="1424222024"/>
    <b v="0"/>
    <n v="0"/>
    <b v="0"/>
    <s v="photography/nature"/>
    <n v="0"/>
    <n v="-1000"/>
    <x v="8"/>
    <s v="nature"/>
    <x v="1544"/>
    <d v="2015-02-17T20:13:44"/>
  </r>
  <r>
    <n v="1545"/>
    <s v="Nevada County Hearts"/>
    <s v="&quot;He will not be a wise man who does not study human hearts!&quot;_x000a_Hope in natural art, creation!"/>
    <n v="3000"/>
    <n v="1"/>
    <x v="2"/>
    <s v="US"/>
    <x v="0"/>
    <x v="1545"/>
    <n v="1422393234"/>
    <b v="0"/>
    <n v="1"/>
    <b v="0"/>
    <s v="photography/nature"/>
    <n v="3.3333333333333333E-2"/>
    <n v="-2999"/>
    <x v="8"/>
    <s v="nature"/>
    <x v="1545"/>
    <d v="2015-01-27T16:13:5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x v="1"/>
    <x v="1546"/>
    <n v="1405746399"/>
    <b v="0"/>
    <n v="11"/>
    <b v="0"/>
    <s v="photography/nature"/>
    <n v="28.9"/>
    <n v="-711"/>
    <x v="8"/>
    <s v="nature"/>
    <x v="1546"/>
    <d v="2014-07-19T00:06:39"/>
  </r>
  <r>
    <n v="1547"/>
    <s v="Sound Photography"/>
    <s v="I have produced a limited number (100) of five 8x10 prints of mixed photography I would like to share with you."/>
    <n v="20"/>
    <n v="0"/>
    <x v="2"/>
    <s v="US"/>
    <x v="0"/>
    <x v="1547"/>
    <n v="1487240082"/>
    <b v="0"/>
    <n v="0"/>
    <b v="0"/>
    <s v="photography/nature"/>
    <n v="0"/>
    <n v="-20"/>
    <x v="8"/>
    <s v="nature"/>
    <x v="1547"/>
    <d v="2017-02-16T05:14:42"/>
  </r>
  <r>
    <n v="1548"/>
    <s v="Change the World through Color"/>
    <s v="Beauty is in the eye of the beholder and I want to inspire conservation through color."/>
    <n v="700"/>
    <n v="60"/>
    <x v="2"/>
    <s v="US"/>
    <x v="0"/>
    <x v="1548"/>
    <n v="1444425020"/>
    <b v="0"/>
    <n v="1"/>
    <b v="0"/>
    <s v="photography/nature"/>
    <n v="8.5714285714285712"/>
    <n v="-640"/>
    <x v="8"/>
    <s v="nature"/>
    <x v="1548"/>
    <d v="2015-10-09T16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x v="0"/>
    <x v="1549"/>
    <n v="1443928559"/>
    <b v="0"/>
    <n v="6"/>
    <b v="0"/>
    <s v="photography/nature"/>
    <n v="34"/>
    <n v="-330"/>
    <x v="8"/>
    <s v="nature"/>
    <x v="1549"/>
    <d v="2015-10-03T22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x v="1"/>
    <x v="1550"/>
    <n v="1460458034"/>
    <b v="0"/>
    <n v="7"/>
    <b v="0"/>
    <s v="photography/nature"/>
    <n v="13.466666666666665"/>
    <n v="-649"/>
    <x v="8"/>
    <s v="nature"/>
    <x v="1550"/>
    <d v="2016-04-12T05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x v="0"/>
    <x v="1551"/>
    <n v="1430164039"/>
    <b v="0"/>
    <n v="0"/>
    <b v="0"/>
    <s v="photography/nature"/>
    <n v="0"/>
    <n v="-3500"/>
    <x v="8"/>
    <s v="nature"/>
    <x v="1551"/>
    <d v="2015-04-27T14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x v="0"/>
    <x v="341"/>
    <n v="1410366708"/>
    <b v="0"/>
    <n v="16"/>
    <b v="0"/>
    <s v="photography/nature"/>
    <n v="49.186046511627907"/>
    <n v="-2185"/>
    <x v="8"/>
    <s v="nature"/>
    <x v="341"/>
    <d v="2014-09-10T11:31:48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x v="0"/>
    <x v="1552"/>
    <n v="1438584447"/>
    <b v="0"/>
    <n v="0"/>
    <b v="0"/>
    <s v="photography/nature"/>
    <n v="0"/>
    <n v="-6000"/>
    <x v="8"/>
    <s v="nature"/>
    <x v="1552"/>
    <d v="2015-08-03T01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x v="2"/>
    <x v="1553"/>
    <n v="1435903390"/>
    <b v="0"/>
    <n v="0"/>
    <b v="0"/>
    <s v="photography/nature"/>
    <n v="0"/>
    <n v="-20000"/>
    <x v="8"/>
    <s v="nature"/>
    <x v="1553"/>
    <d v="2015-07-03T01:03:10"/>
  </r>
  <r>
    <n v="1555"/>
    <s v="Coffee Table Book of Maine"/>
    <s v="I am traveling the coastline of Maine and will be taking pictures of all the scenery and lighthouses in the area."/>
    <n v="750"/>
    <n v="0"/>
    <x v="2"/>
    <s v="US"/>
    <x v="0"/>
    <x v="1554"/>
    <n v="1440513832"/>
    <b v="0"/>
    <n v="0"/>
    <b v="0"/>
    <s v="photography/nature"/>
    <n v="0"/>
    <n v="-750"/>
    <x v="8"/>
    <s v="nature"/>
    <x v="1554"/>
    <d v="2015-08-25T09:43:52"/>
  </r>
  <r>
    <n v="1556"/>
    <s v="West Canada - A Coffee Table Book"/>
    <s v="To gather a collection of photographs for a coffee table book that displays the beauty of Canada's west."/>
    <n v="1500"/>
    <n v="677"/>
    <x v="2"/>
    <s v="CA"/>
    <x v="5"/>
    <x v="1555"/>
    <n v="1465011624"/>
    <b v="0"/>
    <n v="12"/>
    <b v="0"/>
    <s v="photography/nature"/>
    <n v="45.133333333333333"/>
    <n v="-823"/>
    <x v="8"/>
    <s v="nature"/>
    <x v="1555"/>
    <d v="2016-06-03T22:40:24"/>
  </r>
  <r>
    <n v="1557"/>
    <s v="Reflecting Light Photo"/>
    <s v="I have always been captivated by photography, Now I am trying to set up my own company and publish my pictures."/>
    <n v="2500"/>
    <n v="100"/>
    <x v="2"/>
    <s v="US"/>
    <x v="0"/>
    <x v="1556"/>
    <n v="1408549233"/>
    <b v="0"/>
    <n v="1"/>
    <b v="0"/>
    <s v="photography/nature"/>
    <n v="4"/>
    <n v="-2400"/>
    <x v="8"/>
    <s v="nature"/>
    <x v="1556"/>
    <d v="2014-08-20T10:40:33"/>
  </r>
  <r>
    <n v="1558"/>
    <s v="Lucy Wood's Calendar - English Countryside 2016"/>
    <s v="A large 2016 wall-calendar (A3 when open) featuring 12 stunning photographs by Lucy Wood."/>
    <n v="750"/>
    <n v="35"/>
    <x v="2"/>
    <s v="GB"/>
    <x v="1"/>
    <x v="1557"/>
    <n v="1435656759"/>
    <b v="0"/>
    <n v="3"/>
    <b v="0"/>
    <s v="photography/nature"/>
    <n v="4.666666666666667"/>
    <n v="-715"/>
    <x v="8"/>
    <s v="nature"/>
    <x v="1557"/>
    <d v="2015-06-30T04:32:39"/>
  </r>
  <r>
    <n v="1559"/>
    <s v="North Cascades Bigfoot Photo Expedition"/>
    <s v="The goal of this project is to provide scientific evidence of bigfoot in the North Cascades."/>
    <n v="15000"/>
    <n v="50"/>
    <x v="2"/>
    <s v="US"/>
    <x v="0"/>
    <x v="1558"/>
    <n v="1428974199"/>
    <b v="0"/>
    <n v="1"/>
    <b v="0"/>
    <s v="photography/nature"/>
    <n v="0.33333333333333337"/>
    <n v="-14950"/>
    <x v="8"/>
    <s v="nature"/>
    <x v="1558"/>
    <d v="2015-04-13T20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x v="0"/>
    <x v="1559"/>
    <n v="1414110593"/>
    <b v="0"/>
    <n v="4"/>
    <b v="0"/>
    <s v="photography/nature"/>
    <n v="3.7600000000000002"/>
    <n v="-2406"/>
    <x v="8"/>
    <s v="nature"/>
    <x v="1559"/>
    <d v="2014-10-23T19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x v="0"/>
    <x v="1560"/>
    <n v="1381194003"/>
    <b v="0"/>
    <n v="1"/>
    <b v="0"/>
    <s v="publishing/art books"/>
    <n v="0.67"/>
    <n v="-9933"/>
    <x v="3"/>
    <s v="art books"/>
    <x v="1560"/>
    <d v="2013-10-07T20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x v="0"/>
    <x v="1561"/>
    <n v="1253712916"/>
    <b v="0"/>
    <n v="0"/>
    <b v="0"/>
    <s v="publishing/art books"/>
    <n v="0"/>
    <n v="-4000"/>
    <x v="3"/>
    <s v="art books"/>
    <x v="1561"/>
    <d v="2009-09-23T08:35:16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x v="1"/>
    <x v="1562"/>
    <n v="1389635351"/>
    <b v="0"/>
    <n v="2"/>
    <b v="0"/>
    <s v="publishing/art books"/>
    <n v="1.4166666666666665"/>
    <n v="-5915"/>
    <x v="3"/>
    <s v="art books"/>
    <x v="1562"/>
    <d v="2014-01-13T12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x v="0"/>
    <x v="1563"/>
    <n v="1430124509"/>
    <b v="0"/>
    <n v="1"/>
    <b v="0"/>
    <s v="publishing/art books"/>
    <n v="0.1"/>
    <n v="-9990"/>
    <x v="3"/>
    <s v="art books"/>
    <x v="1563"/>
    <d v="2015-04-27T03:48:29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x v="0"/>
    <x v="1564"/>
    <n v="1304962261"/>
    <b v="0"/>
    <n v="1"/>
    <b v="0"/>
    <s v="publishing/art books"/>
    <n v="2.5"/>
    <n v="-3900"/>
    <x v="3"/>
    <s v="art books"/>
    <x v="1564"/>
    <d v="2011-05-09T12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x v="0"/>
    <x v="1565"/>
    <n v="1467151204"/>
    <b v="0"/>
    <n v="59"/>
    <b v="0"/>
    <s v="publishing/art books"/>
    <n v="21.25"/>
    <n v="-23625"/>
    <x v="3"/>
    <s v="art books"/>
    <x v="1565"/>
    <d v="2016-06-28T17:00:04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x v="0"/>
    <x v="1566"/>
    <n v="1391293745"/>
    <b v="0"/>
    <n v="13"/>
    <b v="0"/>
    <s v="publishing/art books"/>
    <n v="4.117647058823529"/>
    <n v="-8150"/>
    <x v="3"/>
    <s v="art books"/>
    <x v="1566"/>
    <d v="2014-02-01T17:29:0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x v="0"/>
    <x v="1567"/>
    <n v="1416360585"/>
    <b v="0"/>
    <n v="22"/>
    <b v="0"/>
    <s v="publishing/art books"/>
    <n v="13.639999999999999"/>
    <n v="-21590"/>
    <x v="3"/>
    <s v="art books"/>
    <x v="1567"/>
    <d v="2014-11-18T20:29:45"/>
  </r>
  <r>
    <n v="1569"/>
    <s v="to be removed (Canceled)"/>
    <s v="to be removed"/>
    <n v="30000"/>
    <n v="0"/>
    <x v="1"/>
    <s v="US"/>
    <x v="0"/>
    <x v="1568"/>
    <n v="1366906714"/>
    <b v="0"/>
    <n v="0"/>
    <b v="0"/>
    <s v="publishing/art books"/>
    <n v="0"/>
    <n v="-30000"/>
    <x v="3"/>
    <s v="art books"/>
    <x v="1568"/>
    <d v="2013-04-25T11:18:34"/>
  </r>
  <r>
    <n v="1570"/>
    <s v="BEAUTIFUL DREAMERS: An Adult Coloring Book (Canceled)"/>
    <s v="A Coloring Book of Breathtaking Beauties_x000a_To Calm the Heart and Soul"/>
    <n v="6000"/>
    <n v="2484"/>
    <x v="1"/>
    <s v="US"/>
    <x v="0"/>
    <x v="1569"/>
    <n v="1457551882"/>
    <b v="0"/>
    <n v="52"/>
    <b v="0"/>
    <s v="publishing/art books"/>
    <n v="41.4"/>
    <n v="-3516"/>
    <x v="3"/>
    <s v="art books"/>
    <x v="1569"/>
    <d v="2016-03-09T14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x v="1"/>
    <x v="1570"/>
    <n v="1432146483"/>
    <b v="0"/>
    <n v="4"/>
    <b v="0"/>
    <s v="publishing/art books"/>
    <n v="0.66115702479338845"/>
    <n v="-12020"/>
    <x v="3"/>
    <s v="art books"/>
    <x v="1570"/>
    <d v="2015-05-20T13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x v="1"/>
    <x v="1571"/>
    <n v="1454546859"/>
    <b v="0"/>
    <n v="3"/>
    <b v="0"/>
    <s v="publishing/art books"/>
    <n v="5"/>
    <n v="-2375"/>
    <x v="3"/>
    <s v="art books"/>
    <x v="1571"/>
    <d v="2016-02-03T19:47:39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x v="5"/>
    <x v="1572"/>
    <n v="1487548802"/>
    <b v="0"/>
    <n v="3"/>
    <b v="0"/>
    <s v="publishing/art books"/>
    <n v="2.4777777777777779"/>
    <n v="-8777"/>
    <x v="3"/>
    <s v="art books"/>
    <x v="1572"/>
    <d v="2017-02-19T19:00:02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x v="0"/>
    <x v="1573"/>
    <n v="1421187329"/>
    <b v="0"/>
    <n v="6"/>
    <b v="0"/>
    <s v="publishing/art books"/>
    <n v="5.0599999999999996"/>
    <n v="-9494"/>
    <x v="3"/>
    <s v="art books"/>
    <x v="1573"/>
    <d v="2015-01-13T17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x v="0"/>
    <x v="1574"/>
    <n v="1402317296"/>
    <b v="0"/>
    <n v="35"/>
    <b v="0"/>
    <s v="publishing/art books"/>
    <n v="22.91"/>
    <n v="-7709"/>
    <x v="3"/>
    <s v="art books"/>
    <x v="1574"/>
    <d v="2014-06-09T07:34:56"/>
  </r>
  <r>
    <n v="1576"/>
    <s v="The Obsessive Line Collection (Canceled)"/>
    <s v="For the publication of my first 3 books: an Art book, a graphic novel, and a coloring book"/>
    <n v="5000"/>
    <n v="650"/>
    <x v="1"/>
    <s v="US"/>
    <x v="0"/>
    <x v="1575"/>
    <n v="1431810368"/>
    <b v="0"/>
    <n v="10"/>
    <b v="0"/>
    <s v="publishing/art books"/>
    <n v="13"/>
    <n v="-4350"/>
    <x v="3"/>
    <s v="art books"/>
    <x v="1575"/>
    <d v="2015-05-16T16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x v="0"/>
    <x v="1576"/>
    <n v="1337977248"/>
    <b v="0"/>
    <n v="2"/>
    <b v="0"/>
    <s v="publishing/art books"/>
    <n v="0.54999999999999993"/>
    <n v="-9945"/>
    <x v="3"/>
    <s v="art books"/>
    <x v="1576"/>
    <d v="2012-05-25T15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x v="0"/>
    <x v="1577"/>
    <n v="1281317691"/>
    <b v="0"/>
    <n v="4"/>
    <b v="0"/>
    <s v="publishing/art books"/>
    <n v="10.806536636794938"/>
    <n v="-1692"/>
    <x v="3"/>
    <s v="art books"/>
    <x v="1577"/>
    <d v="2010-08-08T20:34:51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x v="0"/>
    <x v="1578"/>
    <n v="1374882891"/>
    <b v="0"/>
    <n v="2"/>
    <b v="0"/>
    <s v="publishing/art books"/>
    <n v="0.84008400840084008"/>
    <n v="-3305"/>
    <x v="3"/>
    <s v="art books"/>
    <x v="1578"/>
    <d v="2013-07-26T18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x v="0"/>
    <x v="1579"/>
    <n v="1332378726"/>
    <b v="0"/>
    <n v="0"/>
    <b v="0"/>
    <s v="publishing/art books"/>
    <n v="0"/>
    <n v="-1750"/>
    <x v="3"/>
    <s v="art books"/>
    <x v="1579"/>
    <d v="2012-03-21T20:12:06"/>
  </r>
  <r>
    <n v="1581"/>
    <s v="The Sharper Image"/>
    <s v="Photographic canvas prints depicting different scenes from around the globe, including local images taken in Sussex England."/>
    <n v="1000"/>
    <n v="5"/>
    <x v="2"/>
    <s v="GB"/>
    <x v="1"/>
    <x v="1580"/>
    <n v="1447757190"/>
    <b v="0"/>
    <n v="1"/>
    <b v="0"/>
    <s v="photography/places"/>
    <n v="0.5"/>
    <n v="-995"/>
    <x v="8"/>
    <s v="places"/>
    <x v="1580"/>
    <d v="2015-11-17T05:46:30"/>
  </r>
  <r>
    <n v="1582"/>
    <s v="Scenes from New Orleans"/>
    <s v="I create canvas prints of images from in and around New Orleans"/>
    <n v="1000"/>
    <n v="93"/>
    <x v="2"/>
    <s v="US"/>
    <x v="0"/>
    <x v="1581"/>
    <n v="1440961053"/>
    <b v="0"/>
    <n v="3"/>
    <b v="0"/>
    <s v="photography/places"/>
    <n v="9.3000000000000007"/>
    <n v="-907"/>
    <x v="8"/>
    <s v="places"/>
    <x v="1581"/>
    <d v="2015-08-30T13:57:33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x v="1"/>
    <x v="1582"/>
    <n v="1409089391"/>
    <b v="0"/>
    <n v="1"/>
    <b v="0"/>
    <s v="photography/places"/>
    <n v="7.4999999999999997E-2"/>
    <n v="-19985"/>
    <x v="8"/>
    <s v="places"/>
    <x v="1582"/>
    <d v="2014-08-26T16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x v="0"/>
    <x v="1583"/>
    <n v="1400600101"/>
    <b v="0"/>
    <n v="0"/>
    <b v="0"/>
    <s v="photography/places"/>
    <n v="0"/>
    <n v="-1200"/>
    <x v="8"/>
    <s v="places"/>
    <x v="1583"/>
    <d v="2014-05-20T10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x v="5"/>
    <x v="1584"/>
    <n v="1480800568"/>
    <b v="0"/>
    <n v="12"/>
    <b v="0"/>
    <s v="photography/places"/>
    <n v="79"/>
    <n v="-420"/>
    <x v="8"/>
    <s v="places"/>
    <x v="1584"/>
    <d v="2016-12-03T16:29:28"/>
  </r>
  <r>
    <n v="1586"/>
    <s v="Missouri In Pictures"/>
    <s v="Show the world the beauty that is in all of our back yards!"/>
    <n v="1500"/>
    <n v="0"/>
    <x v="2"/>
    <s v="US"/>
    <x v="0"/>
    <x v="1585"/>
    <n v="1425609022"/>
    <b v="0"/>
    <n v="0"/>
    <b v="0"/>
    <s v="photography/places"/>
    <n v="0"/>
    <n v="-1500"/>
    <x v="8"/>
    <s v="places"/>
    <x v="1585"/>
    <d v="2015-03-05T2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x v="0"/>
    <x v="1586"/>
    <n v="1415918965"/>
    <b v="0"/>
    <n v="1"/>
    <b v="0"/>
    <s v="photography/places"/>
    <n v="1.3333333333333334E-2"/>
    <n v="-7499"/>
    <x v="8"/>
    <s v="places"/>
    <x v="1586"/>
    <d v="2014-11-13T17:49:25"/>
  </r>
  <r>
    <n v="1588"/>
    <s v="The Right Side of Texas"/>
    <s v="Southeast Texas as seen through the lens of a cell phone camera"/>
    <n v="516"/>
    <n v="0"/>
    <x v="2"/>
    <s v="US"/>
    <x v="0"/>
    <x v="1587"/>
    <n v="1420091999"/>
    <b v="0"/>
    <n v="0"/>
    <b v="0"/>
    <s v="photography/places"/>
    <n v="0"/>
    <n v="-516"/>
    <x v="8"/>
    <s v="places"/>
    <x v="1587"/>
    <d v="2015-01-01T00:59:59"/>
  </r>
  <r>
    <n v="1589"/>
    <s v="A Side Of The World In Canvas"/>
    <s v="I want to be able to have my own photography inside a canvas and have it be displayed everywhere."/>
    <n v="1200"/>
    <n v="0"/>
    <x v="2"/>
    <s v="US"/>
    <x v="0"/>
    <x v="1588"/>
    <n v="1441841886"/>
    <b v="0"/>
    <n v="0"/>
    <b v="0"/>
    <s v="photography/places"/>
    <n v="0"/>
    <n v="-1200"/>
    <x v="8"/>
    <s v="places"/>
    <x v="1588"/>
    <d v="2015-09-09T18:38:06"/>
  </r>
  <r>
    <n v="1590"/>
    <s v="An Italian Adventure"/>
    <s v="Discover Italy through photography."/>
    <n v="60000"/>
    <n v="1020"/>
    <x v="2"/>
    <s v="IT"/>
    <x v="3"/>
    <x v="1589"/>
    <n v="1440448464"/>
    <b v="0"/>
    <n v="2"/>
    <b v="0"/>
    <s v="photography/places"/>
    <n v="1.7000000000000002"/>
    <n v="-58980"/>
    <x v="8"/>
    <s v="places"/>
    <x v="1589"/>
    <d v="2015-08-24T15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x v="1"/>
    <x v="1590"/>
    <n v="1457112341"/>
    <b v="0"/>
    <n v="92"/>
    <b v="0"/>
    <s v="photography/places"/>
    <n v="29.228571428571428"/>
    <n v="-9908"/>
    <x v="8"/>
    <s v="places"/>
    <x v="1590"/>
    <d v="2016-03-04T12:25:41"/>
  </r>
  <r>
    <n v="1592"/>
    <s v="The Views of Pittsburgh"/>
    <s v="A portfolio collage of beautiful pictures of authentic Pittsburgh locations and scenery."/>
    <n v="25"/>
    <n v="0"/>
    <x v="2"/>
    <s v="US"/>
    <x v="0"/>
    <x v="1591"/>
    <n v="1423619085"/>
    <b v="0"/>
    <n v="0"/>
    <b v="0"/>
    <s v="photography/places"/>
    <n v="0"/>
    <n v="-25"/>
    <x v="8"/>
    <s v="places"/>
    <x v="1591"/>
    <d v="2015-02-10T20:44:45"/>
  </r>
  <r>
    <n v="1593"/>
    <s v="Picturing Italy"/>
    <s v="A trip to fulfill a dream of capturing the wonders and history of ancient Italy in person."/>
    <n v="22000"/>
    <n v="3"/>
    <x v="2"/>
    <s v="US"/>
    <x v="0"/>
    <x v="1592"/>
    <n v="1422562655"/>
    <b v="0"/>
    <n v="3"/>
    <b v="0"/>
    <s v="photography/places"/>
    <n v="1.3636363636363637E-2"/>
    <n v="-21997"/>
    <x v="8"/>
    <s v="places"/>
    <x v="1592"/>
    <d v="2015-01-29T15:17:35"/>
  </r>
  <r>
    <n v="1594"/>
    <s v="Scenes and Things from New Orleans"/>
    <s v="I photograph my love of New Orleans, create canvases and share those memories with you."/>
    <n v="1000"/>
    <n v="205"/>
    <x v="2"/>
    <s v="US"/>
    <x v="0"/>
    <x v="1593"/>
    <n v="1458147982"/>
    <b v="0"/>
    <n v="10"/>
    <b v="0"/>
    <s v="photography/places"/>
    <n v="20.5"/>
    <n v="-795"/>
    <x v="8"/>
    <s v="places"/>
    <x v="1593"/>
    <d v="2016-03-16T12:06:2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x v="0"/>
    <x v="1594"/>
    <n v="1400634728"/>
    <b v="0"/>
    <n v="7"/>
    <b v="0"/>
    <s v="photography/places"/>
    <n v="0.27999999999999997"/>
    <n v="-99720"/>
    <x v="8"/>
    <s v="places"/>
    <x v="1594"/>
    <d v="2014-05-20T20:12:08"/>
  </r>
  <r>
    <n v="1596"/>
    <s v="The Town We Live In"/>
    <s v="London is beautiful. I want to create a book of stunning images from in and around our great city"/>
    <n v="3250"/>
    <n v="75"/>
    <x v="2"/>
    <s v="GB"/>
    <x v="1"/>
    <x v="1595"/>
    <n v="1414577969"/>
    <b v="0"/>
    <n v="3"/>
    <b v="0"/>
    <s v="photography/places"/>
    <n v="2.3076923076923079"/>
    <n v="-3175"/>
    <x v="8"/>
    <s v="places"/>
    <x v="1595"/>
    <d v="2014-10-29T05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x v="0"/>
    <x v="1596"/>
    <n v="1471768197"/>
    <b v="0"/>
    <n v="0"/>
    <b v="0"/>
    <s v="photography/places"/>
    <n v="0"/>
    <n v="-15000"/>
    <x v="8"/>
    <s v="places"/>
    <x v="1596"/>
    <d v="2016-08-21T03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x v="0"/>
    <x v="1597"/>
    <n v="1432742458"/>
    <b v="0"/>
    <n v="1"/>
    <b v="0"/>
    <s v="photography/places"/>
    <n v="0.125"/>
    <n v="-799"/>
    <x v="8"/>
    <s v="places"/>
    <x v="1597"/>
    <d v="2015-05-27T11:00:58"/>
  </r>
  <r>
    <n v="1599"/>
    <s v="The Londoner: Prints &amp; Canvas"/>
    <s v="A London photographer trekking 5,895m up Africa's Mount Kilimanjaro to pursue and enrich a career."/>
    <n v="500"/>
    <n v="0"/>
    <x v="2"/>
    <s v="GB"/>
    <x v="1"/>
    <x v="1598"/>
    <n v="1457528176"/>
    <b v="0"/>
    <n v="0"/>
    <b v="0"/>
    <s v="photography/places"/>
    <n v="0"/>
    <n v="-500"/>
    <x v="8"/>
    <s v="places"/>
    <x v="1598"/>
    <d v="2016-03-09T07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x v="0"/>
    <x v="1599"/>
    <n v="1401585752"/>
    <b v="0"/>
    <n v="9"/>
    <b v="0"/>
    <s v="photography/places"/>
    <n v="7.3400000000000007"/>
    <n v="-4633"/>
    <x v="8"/>
    <s v="places"/>
    <x v="1599"/>
    <d v="2014-05-31T20:22:32"/>
  </r>
  <r>
    <n v="1601"/>
    <s v="Release Soundzero's Debut Album!"/>
    <s v="We're so close to releasing our long-awaited debut album! A little help will go a long way... let's do this!"/>
    <n v="2500"/>
    <n v="2706.23"/>
    <x v="0"/>
    <s v="US"/>
    <x v="0"/>
    <x v="1600"/>
    <n v="1301969633"/>
    <b v="0"/>
    <n v="56"/>
    <b v="1"/>
    <s v="music/rock"/>
    <n v="108.2492"/>
    <n v="206.23000000000002"/>
    <x v="4"/>
    <s v="rock"/>
    <x v="1600"/>
    <d v="2011-04-04T21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x v="0"/>
    <x v="1601"/>
    <n v="1314947317"/>
    <b v="0"/>
    <n v="32"/>
    <b v="1"/>
    <s v="music/rock"/>
    <n v="100.16666666666667"/>
    <n v="2.5"/>
    <x v="4"/>
    <s v="rock"/>
    <x v="1601"/>
    <d v="2011-09-02T02:08:37"/>
  </r>
  <r>
    <n v="1603"/>
    <s v="Max's First Solo Album!"/>
    <s v="An exercise in the wild and dangerous world of solo musicianship by Maxwell D Feinstein."/>
    <n v="2000"/>
    <n v="2000.66"/>
    <x v="0"/>
    <s v="US"/>
    <x v="0"/>
    <x v="1602"/>
    <n v="1322539459"/>
    <b v="0"/>
    <n v="30"/>
    <b v="1"/>
    <s v="music/rock"/>
    <n v="100.03299999999999"/>
    <n v="0.66000000000008185"/>
    <x v="4"/>
    <s v="rock"/>
    <x v="1602"/>
    <d v="2011-11-28T23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x v="0"/>
    <x v="1603"/>
    <n v="1328559435"/>
    <b v="0"/>
    <n v="70"/>
    <b v="1"/>
    <s v="music/rock"/>
    <n v="122.10714285714286"/>
    <n v="619"/>
    <x v="4"/>
    <s v="rock"/>
    <x v="1603"/>
    <d v="2012-02-06T15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x v="0"/>
    <x v="1604"/>
    <n v="1311380313"/>
    <b v="0"/>
    <n v="44"/>
    <b v="1"/>
    <s v="music/rock"/>
    <n v="100.69333333333334"/>
    <n v="41.600000000000364"/>
    <x v="4"/>
    <s v="rock"/>
    <x v="1604"/>
    <d v="2011-07-22T19:18:33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x v="0"/>
    <x v="1605"/>
    <n v="1293158438"/>
    <b v="0"/>
    <n v="92"/>
    <b v="1"/>
    <s v="music/rock"/>
    <n v="101.004125"/>
    <n v="80.329999999999927"/>
    <x v="4"/>
    <s v="rock"/>
    <x v="1605"/>
    <d v="2010-12-23T2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x v="0"/>
    <x v="1606"/>
    <n v="1337887451"/>
    <b v="0"/>
    <n v="205"/>
    <b v="1"/>
    <s v="music/rock"/>
    <n v="145.11000000000001"/>
    <n v="4511"/>
    <x v="4"/>
    <s v="rock"/>
    <x v="1606"/>
    <d v="2012-05-24T14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x v="0"/>
    <x v="1607"/>
    <n v="1385754986"/>
    <b v="0"/>
    <n v="23"/>
    <b v="1"/>
    <s v="music/rock"/>
    <n v="101.25"/>
    <n v="15"/>
    <x v="4"/>
    <s v="rock"/>
    <x v="1607"/>
    <d v="2013-11-29T14:56:26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x v="0"/>
    <x v="1608"/>
    <n v="1315612909"/>
    <b v="0"/>
    <n v="4"/>
    <b v="1"/>
    <s v="music/rock"/>
    <n v="118.33333333333333"/>
    <n v="275"/>
    <x v="4"/>
    <s v="rock"/>
    <x v="1608"/>
    <d v="2011-09-09T19:01:49"/>
  </r>
  <r>
    <n v="1610"/>
    <s v="So The Story Goes: The New Album by &quot;Just Joe&quot; Altier"/>
    <s v="So The Story Goes is the upcoming album from &quot;Just Joe&quot; Altier."/>
    <n v="2000"/>
    <n v="5437"/>
    <x v="0"/>
    <s v="US"/>
    <x v="0"/>
    <x v="1609"/>
    <n v="1353017510"/>
    <b v="0"/>
    <n v="112"/>
    <b v="1"/>
    <s v="music/rock"/>
    <n v="271.85000000000002"/>
    <n v="3437"/>
    <x v="4"/>
    <s v="rock"/>
    <x v="1609"/>
    <d v="2012-11-15T17:11:50"/>
  </r>
  <r>
    <n v="1611"/>
    <s v="Skelton-Luns CD/7&quot;             No Big Deal."/>
    <s v="Skelton-Luns CD/7&quot; No Big Deal."/>
    <n v="800"/>
    <n v="1001"/>
    <x v="0"/>
    <s v="US"/>
    <x v="0"/>
    <x v="1610"/>
    <n v="1368576032"/>
    <b v="0"/>
    <n v="27"/>
    <b v="1"/>
    <s v="music/rock"/>
    <n v="125.125"/>
    <n v="201"/>
    <x v="4"/>
    <s v="rock"/>
    <x v="1610"/>
    <d v="2013-05-14T19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x v="0"/>
    <x v="1611"/>
    <n v="1354568384"/>
    <b v="0"/>
    <n v="11"/>
    <b v="1"/>
    <s v="music/rock"/>
    <n v="110.00000000000001"/>
    <n v="50"/>
    <x v="4"/>
    <s v="rock"/>
    <x v="1611"/>
    <d v="2012-12-03T15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x v="0"/>
    <x v="1612"/>
    <n v="1340329202"/>
    <b v="0"/>
    <n v="26"/>
    <b v="1"/>
    <s v="music/rock"/>
    <n v="101.49999999999999"/>
    <n v="15"/>
    <x v="4"/>
    <s v="rock"/>
    <x v="1612"/>
    <d v="2012-06-21T20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x v="0"/>
    <x v="1613"/>
    <n v="1401924769"/>
    <b v="0"/>
    <n v="77"/>
    <b v="1"/>
    <s v="music/rock"/>
    <n v="102.69999999999999"/>
    <n v="135"/>
    <x v="4"/>
    <s v="rock"/>
    <x v="1613"/>
    <d v="2014-06-04T18:32:49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x v="0"/>
    <x v="1614"/>
    <n v="1319850796"/>
    <b v="0"/>
    <n v="136"/>
    <b v="1"/>
    <s v="music/rock"/>
    <n v="114.12500000000001"/>
    <n v="1130"/>
    <x v="4"/>
    <s v="rock"/>
    <x v="1614"/>
    <d v="2011-10-28T20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x v="0"/>
    <x v="1615"/>
    <n v="1350061821"/>
    <b v="0"/>
    <n v="157"/>
    <b v="1"/>
    <s v="music/rock"/>
    <n v="104.2"/>
    <n v="420"/>
    <x v="4"/>
    <s v="rock"/>
    <x v="1615"/>
    <d v="2012-10-12T12:10:21"/>
  </r>
  <r>
    <n v="1617"/>
    <s v="The Coffis Brothers 2nd Album!"/>
    <s v="The Coffis Brothers &amp;The Mountain Men are recording a brand new full length record."/>
    <n v="7000"/>
    <n v="10210"/>
    <x v="0"/>
    <s v="US"/>
    <x v="0"/>
    <x v="1616"/>
    <n v="1380470188"/>
    <b v="0"/>
    <n v="158"/>
    <b v="1"/>
    <s v="music/rock"/>
    <n v="145.85714285714286"/>
    <n v="3210"/>
    <x v="4"/>
    <s v="rock"/>
    <x v="1616"/>
    <d v="2013-09-29T10:56:28"/>
  </r>
  <r>
    <n v="1618"/>
    <s v="Janus Word Album"/>
    <s v="Janus Word combines hard rock with melodic acoustic music for a unique and awesome sound."/>
    <n v="1500"/>
    <n v="1576"/>
    <x v="0"/>
    <s v="US"/>
    <x v="0"/>
    <x v="1617"/>
    <n v="1359301335"/>
    <b v="0"/>
    <n v="27"/>
    <b v="1"/>
    <s v="music/rock"/>
    <n v="105.06666666666666"/>
    <n v="76"/>
    <x v="4"/>
    <s v="rock"/>
    <x v="1617"/>
    <d v="2013-01-27T10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x v="0"/>
    <x v="1618"/>
    <n v="1408940886"/>
    <b v="0"/>
    <n v="23"/>
    <b v="1"/>
    <s v="music/rock"/>
    <n v="133.33333333333331"/>
    <n v="500"/>
    <x v="4"/>
    <s v="rock"/>
    <x v="1618"/>
    <d v="2014-08-24T23:28:06"/>
  </r>
  <r>
    <n v="1620"/>
    <s v="Kickstart my music career with 300 CDs"/>
    <s v="Kickstarting my music career with 300 hard copy CDs of my first release."/>
    <n v="1000"/>
    <n v="1130"/>
    <x v="0"/>
    <s v="US"/>
    <x v="0"/>
    <x v="1619"/>
    <n v="1361002140"/>
    <b v="0"/>
    <n v="17"/>
    <b v="1"/>
    <s v="music/rock"/>
    <n v="112.99999999999999"/>
    <n v="130"/>
    <x v="4"/>
    <s v="rock"/>
    <x v="1619"/>
    <d v="2013-02-16T03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x v="0"/>
    <x v="1620"/>
    <n v="1333550015"/>
    <b v="0"/>
    <n v="37"/>
    <b v="1"/>
    <s v="music/rock"/>
    <n v="121.2"/>
    <n v="1060"/>
    <x v="4"/>
    <s v="rock"/>
    <x v="1620"/>
    <d v="2012-04-04T09:33:3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x v="0"/>
    <x v="1621"/>
    <n v="1415343874"/>
    <b v="0"/>
    <n v="65"/>
    <b v="1"/>
    <s v="music/rock"/>
    <n v="101.72463768115942"/>
    <n v="119"/>
    <x v="4"/>
    <s v="rock"/>
    <x v="1621"/>
    <d v="2014-11-07T02:04:34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x v="1"/>
    <x v="1622"/>
    <n v="1372437089"/>
    <b v="0"/>
    <n v="18"/>
    <b v="1"/>
    <s v="music/rock"/>
    <n v="101.06666666666666"/>
    <n v="8"/>
    <x v="4"/>
    <s v="rock"/>
    <x v="1622"/>
    <d v="2013-06-28T11:31:29"/>
  </r>
  <r>
    <n v="1624"/>
    <s v="Joey De Noble needs YOUR help!"/>
    <s v="Joey De Noble is raising money to help record his latest music, and he wants YOU to be a part of it!"/>
    <n v="1000"/>
    <n v="1180"/>
    <x v="0"/>
    <s v="US"/>
    <x v="0"/>
    <x v="1623"/>
    <n v="1354265335"/>
    <b v="0"/>
    <n v="25"/>
    <b v="1"/>
    <s v="music/rock"/>
    <n v="118"/>
    <n v="180"/>
    <x v="4"/>
    <s v="rock"/>
    <x v="1623"/>
    <d v="2012-11-30T03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x v="0"/>
    <x v="1624"/>
    <n v="1344962853"/>
    <b v="0"/>
    <n v="104"/>
    <b v="1"/>
    <s v="music/rock"/>
    <n v="155.33333333333331"/>
    <n v="4150"/>
    <x v="4"/>
    <s v="rock"/>
    <x v="1624"/>
    <d v="2012-08-14T11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x v="0"/>
    <x v="1625"/>
    <n v="1383337267"/>
    <b v="0"/>
    <n v="108"/>
    <b v="1"/>
    <s v="music/rock"/>
    <n v="101.18750000000001"/>
    <n v="95"/>
    <x v="4"/>
    <s v="rock"/>
    <x v="1625"/>
    <d v="2013-11-01T15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x v="0"/>
    <x v="1626"/>
    <n v="1351011489"/>
    <b v="0"/>
    <n v="38"/>
    <b v="1"/>
    <s v="music/rock"/>
    <n v="117"/>
    <n v="340"/>
    <x v="4"/>
    <s v="rock"/>
    <x v="1626"/>
    <d v="2012-10-23T11:58:09"/>
  </r>
  <r>
    <n v="1628"/>
    <s v="&quot;Songs for Tsippora&quot; Byronâ€™s DEBUT EP"/>
    <s v="Original Jewish rock music on human relationships and identity"/>
    <n v="4000"/>
    <n v="4037"/>
    <x v="0"/>
    <s v="US"/>
    <x v="0"/>
    <x v="1627"/>
    <n v="1400175682"/>
    <b v="0"/>
    <n v="88"/>
    <b v="1"/>
    <s v="music/rock"/>
    <n v="100.925"/>
    <n v="37"/>
    <x v="4"/>
    <s v="rock"/>
    <x v="1627"/>
    <d v="2014-05-15T12:41:22"/>
  </r>
  <r>
    <n v="1629"/>
    <s v="Off The Turnpike | A Loud New Way to Release Loud New Music"/>
    <s v="Help Off The Turnpike release new music, and set fire to everything!"/>
    <n v="6000"/>
    <n v="6220"/>
    <x v="0"/>
    <s v="US"/>
    <x v="0"/>
    <x v="1628"/>
    <n v="1389041333"/>
    <b v="0"/>
    <n v="82"/>
    <b v="1"/>
    <s v="music/rock"/>
    <n v="103.66666666666666"/>
    <n v="220"/>
    <x v="4"/>
    <s v="rock"/>
    <x v="1628"/>
    <d v="2014-01-06T15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x v="0"/>
    <x v="1629"/>
    <n v="1328040375"/>
    <b v="0"/>
    <n v="126"/>
    <b v="1"/>
    <s v="music/rock"/>
    <n v="265.25"/>
    <n v="6610"/>
    <x v="4"/>
    <s v="rock"/>
    <x v="1629"/>
    <d v="2012-01-31T15:06:1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x v="0"/>
    <x v="1630"/>
    <n v="1347482261"/>
    <b v="0"/>
    <n v="133"/>
    <b v="1"/>
    <s v="music/rock"/>
    <n v="155.91"/>
    <n v="5591"/>
    <x v="4"/>
    <s v="rock"/>
    <x v="1630"/>
    <d v="2012-09-12T15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x v="0"/>
    <x v="1631"/>
    <n v="1311667854"/>
    <b v="0"/>
    <n v="47"/>
    <b v="1"/>
    <s v="music/rock"/>
    <n v="101.62500000000001"/>
    <n v="65"/>
    <x v="4"/>
    <s v="rock"/>
    <x v="1631"/>
    <d v="2011-07-26T03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x v="0"/>
    <x v="1632"/>
    <n v="1324329156"/>
    <b v="0"/>
    <n v="58"/>
    <b v="1"/>
    <s v="music/rock"/>
    <n v="100"/>
    <n v="0"/>
    <x v="4"/>
    <s v="rock"/>
    <x v="1632"/>
    <d v="2011-12-19T16:12:36"/>
  </r>
  <r>
    <n v="1634"/>
    <s v="RUBEDO: Debut Full Length Album"/>
    <s v="Recording Debut  Album w/ Producer Ikey Owens from Free Moral Agents/ The Mars Volta"/>
    <n v="2000"/>
    <n v="2010"/>
    <x v="0"/>
    <s v="US"/>
    <x v="0"/>
    <x v="1633"/>
    <n v="1303706001"/>
    <b v="0"/>
    <n v="32"/>
    <b v="1"/>
    <s v="music/rock"/>
    <n v="100.49999999999999"/>
    <n v="10"/>
    <x v="4"/>
    <s v="rock"/>
    <x v="1633"/>
    <d v="2011-04-24T23:33:2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x v="0"/>
    <x v="1634"/>
    <n v="1463086261"/>
    <b v="0"/>
    <n v="37"/>
    <b v="1"/>
    <s v="music/rock"/>
    <n v="125.29999999999998"/>
    <n v="506"/>
    <x v="4"/>
    <s v="rock"/>
    <x v="1634"/>
    <d v="2016-05-12T15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x v="0"/>
    <x v="1635"/>
    <n v="1304129088"/>
    <b v="0"/>
    <n v="87"/>
    <b v="1"/>
    <s v="music/rock"/>
    <n v="103.55555555555556"/>
    <n v="160"/>
    <x v="4"/>
    <s v="rock"/>
    <x v="1635"/>
    <d v="2011-04-29T21:04:48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x v="0"/>
    <x v="1636"/>
    <n v="1257444140"/>
    <b v="0"/>
    <n v="15"/>
    <b v="1"/>
    <s v="music/rock"/>
    <n v="103.8"/>
    <n v="19"/>
    <x v="4"/>
    <s v="rock"/>
    <x v="1636"/>
    <d v="2009-11-05T13:02:20"/>
  </r>
  <r>
    <n v="1638"/>
    <s v="Avenues EP 2013"/>
    <s v="Avenues will be going in to the studio to record a new EP with Matt Allison!"/>
    <n v="1000"/>
    <n v="1050"/>
    <x v="0"/>
    <s v="US"/>
    <x v="0"/>
    <x v="1637"/>
    <n v="1358180968"/>
    <b v="0"/>
    <n v="27"/>
    <b v="1"/>
    <s v="music/rock"/>
    <n v="105"/>
    <n v="50"/>
    <x v="4"/>
    <s v="rock"/>
    <x v="1637"/>
    <d v="2013-01-14T11:29:28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x v="0"/>
    <x v="1638"/>
    <n v="1328197165"/>
    <b v="0"/>
    <n v="19"/>
    <b v="1"/>
    <s v="music/rock"/>
    <n v="100"/>
    <n v="0"/>
    <x v="4"/>
    <s v="rock"/>
    <x v="1638"/>
    <d v="2012-02-02T10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x v="0"/>
    <x v="1639"/>
    <n v="1279603955"/>
    <b v="0"/>
    <n v="17"/>
    <b v="1"/>
    <s v="music/rock"/>
    <n v="169.86"/>
    <n v="279.44000000000005"/>
    <x v="4"/>
    <s v="rock"/>
    <x v="1639"/>
    <d v="2010-07-20T00:32:35"/>
  </r>
  <r>
    <n v="1641"/>
    <s v="Tanya Dartson- Run for Your Life music video"/>
    <s v="Music Video For Upbeat and Inspiring Song - Run For Your Life"/>
    <n v="2500"/>
    <n v="2535"/>
    <x v="0"/>
    <s v="US"/>
    <x v="0"/>
    <x v="1640"/>
    <n v="1416406744"/>
    <b v="0"/>
    <n v="26"/>
    <b v="1"/>
    <s v="music/pop"/>
    <n v="101.4"/>
    <n v="35"/>
    <x v="4"/>
    <s v="pop"/>
    <x v="1640"/>
    <d v="2014-11-19T09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x v="0"/>
    <x v="1641"/>
    <n v="1306283727"/>
    <b v="0"/>
    <n v="28"/>
    <b v="1"/>
    <s v="music/pop"/>
    <n v="100"/>
    <n v="0"/>
    <x v="4"/>
    <s v="pop"/>
    <x v="1641"/>
    <d v="2011-05-24T19:35:27"/>
  </r>
  <r>
    <n v="1643"/>
    <s v="This Is All Now's Brand New Album!!"/>
    <s v="This Is All Now is putting out a brand new record, and we need YOUR help to do it!"/>
    <n v="5000"/>
    <n v="6235"/>
    <x v="0"/>
    <s v="US"/>
    <x v="0"/>
    <x v="1642"/>
    <n v="1345924012"/>
    <b v="0"/>
    <n v="37"/>
    <b v="1"/>
    <s v="music/pop"/>
    <n v="124.70000000000002"/>
    <n v="1235"/>
    <x v="4"/>
    <s v="pop"/>
    <x v="1642"/>
    <d v="2012-08-25T14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x v="0"/>
    <x v="1643"/>
    <n v="1348363560"/>
    <b v="0"/>
    <n v="128"/>
    <b v="1"/>
    <s v="music/pop"/>
    <n v="109.5"/>
    <n v="950"/>
    <x v="4"/>
    <s v="pop"/>
    <x v="1643"/>
    <d v="2012-09-22T20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x v="0"/>
    <x v="1644"/>
    <n v="1378306140"/>
    <b v="0"/>
    <n v="10"/>
    <b v="1"/>
    <s v="music/pop"/>
    <n v="110.80000000000001"/>
    <n v="540"/>
    <x v="4"/>
    <s v="pop"/>
    <x v="1644"/>
    <d v="2013-09-04T09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x v="1"/>
    <x v="1645"/>
    <n v="1405248503"/>
    <b v="0"/>
    <n v="83"/>
    <b v="1"/>
    <s v="music/pop"/>
    <n v="110.2"/>
    <n v="204"/>
    <x v="4"/>
    <s v="pop"/>
    <x v="1645"/>
    <d v="2014-07-13T05:48:2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x v="0"/>
    <x v="1646"/>
    <n v="1336643377"/>
    <b v="0"/>
    <n v="46"/>
    <b v="1"/>
    <s v="music/pop"/>
    <n v="104.71999999999998"/>
    <n v="236"/>
    <x v="4"/>
    <s v="pop"/>
    <x v="1646"/>
    <d v="2012-05-10T04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x v="0"/>
    <x v="1647"/>
    <n v="1298048082"/>
    <b v="0"/>
    <n v="90"/>
    <b v="1"/>
    <s v="music/pop"/>
    <n v="125.26086956521738"/>
    <n v="581"/>
    <x v="4"/>
    <s v="pop"/>
    <x v="1647"/>
    <d v="2011-02-18T11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x v="0"/>
    <x v="1648"/>
    <n v="1396974355"/>
    <b v="0"/>
    <n v="81"/>
    <b v="1"/>
    <s v="music/pop"/>
    <n v="100.58763157894737"/>
    <n v="22.329999999999927"/>
    <x v="4"/>
    <s v="pop"/>
    <x v="1648"/>
    <d v="2014-04-08T11:25:55"/>
  </r>
  <r>
    <n v="1650"/>
    <s v="The Psalm Praise Project, Vol. 2"/>
    <s v="Help me record a CD that uses pop styling to give a fresh sound to ancient wisdom from scripture!"/>
    <n v="2000"/>
    <n v="2831"/>
    <x v="0"/>
    <s v="US"/>
    <x v="0"/>
    <x v="1649"/>
    <n v="1378722437"/>
    <b v="0"/>
    <n v="32"/>
    <b v="1"/>
    <s v="music/pop"/>
    <n v="141.55000000000001"/>
    <n v="831"/>
    <x v="4"/>
    <s v="pop"/>
    <x v="1649"/>
    <d v="2013-09-09T05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x v="0"/>
    <x v="1650"/>
    <n v="1300916220"/>
    <b v="0"/>
    <n v="20"/>
    <b v="1"/>
    <s v="music/pop"/>
    <n v="100.75"/>
    <n v="15"/>
    <x v="4"/>
    <s v="pop"/>
    <x v="1650"/>
    <d v="2011-03-23T16:37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x v="0"/>
    <x v="1651"/>
    <n v="1382701793"/>
    <b v="0"/>
    <n v="70"/>
    <b v="1"/>
    <s v="music/pop"/>
    <n v="100.66666666666666"/>
    <n v="30"/>
    <x v="4"/>
    <s v="pop"/>
    <x v="1651"/>
    <d v="2013-10-25T06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x v="0"/>
    <x v="1652"/>
    <n v="1300996896"/>
    <b v="0"/>
    <n v="168"/>
    <b v="1"/>
    <s v="music/pop"/>
    <n v="174.2304"/>
    <n v="3711.5200000000004"/>
    <x v="4"/>
    <s v="pop"/>
    <x v="1652"/>
    <d v="2011-03-24T15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x v="0"/>
    <x v="1653"/>
    <n v="1332192160"/>
    <b v="0"/>
    <n v="34"/>
    <b v="1"/>
    <s v="music/pop"/>
    <n v="119.90909090909089"/>
    <n v="219"/>
    <x v="4"/>
    <s v="pop"/>
    <x v="1653"/>
    <d v="2012-03-19T16:22:40"/>
  </r>
  <r>
    <n v="1655"/>
    <s v="Meg Porter Debut EP!"/>
    <s v="Berklee College of Music student, Meg Porter needs YOUR help to fund her very first EP!"/>
    <n v="1500"/>
    <n v="2143"/>
    <x v="0"/>
    <s v="US"/>
    <x v="0"/>
    <x v="1654"/>
    <n v="1331060420"/>
    <b v="0"/>
    <n v="48"/>
    <b v="1"/>
    <s v="music/pop"/>
    <n v="142.86666666666667"/>
    <n v="643"/>
    <x v="4"/>
    <s v="pop"/>
    <x v="1654"/>
    <d v="2012-03-06T14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x v="0"/>
    <x v="1655"/>
    <n v="1352845052"/>
    <b v="0"/>
    <n v="48"/>
    <b v="1"/>
    <s v="music/pop"/>
    <n v="100.33493333333334"/>
    <n v="25.119999999999891"/>
    <x v="4"/>
    <s v="pop"/>
    <x v="1655"/>
    <d v="2012-11-13T17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x v="0"/>
    <x v="1656"/>
    <n v="1335293168"/>
    <b v="0"/>
    <n v="221"/>
    <b v="1"/>
    <s v="music/pop"/>
    <n v="104.93380000000001"/>
    <n v="1233.4500000000007"/>
    <x v="4"/>
    <s v="pop"/>
    <x v="1656"/>
    <d v="2012-04-24T13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x v="0"/>
    <x v="1657"/>
    <n v="1352524767"/>
    <b v="0"/>
    <n v="107"/>
    <b v="1"/>
    <s v="music/pop"/>
    <n v="132.23333333333335"/>
    <n v="1934"/>
    <x v="4"/>
    <s v="pop"/>
    <x v="1657"/>
    <d v="2012-11-10T00:19:27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x v="1"/>
    <x v="1658"/>
    <n v="1384811721"/>
    <b v="0"/>
    <n v="45"/>
    <b v="1"/>
    <s v="music/pop"/>
    <n v="112.79999999999998"/>
    <n v="64"/>
    <x v="4"/>
    <s v="pop"/>
    <x v="1658"/>
    <d v="2013-11-18T16:55:21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x v="3"/>
    <x v="1659"/>
    <n v="1459355950"/>
    <b v="0"/>
    <n v="36"/>
    <b v="1"/>
    <s v="music/pop"/>
    <n v="1253.75"/>
    <n v="923"/>
    <x v="4"/>
    <s v="pop"/>
    <x v="1659"/>
    <d v="2016-03-30T11:39:1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x v="3"/>
    <x v="1660"/>
    <n v="1449359831"/>
    <b v="0"/>
    <n v="101"/>
    <b v="1"/>
    <s v="music/pop"/>
    <n v="102.50632911392405"/>
    <n v="198"/>
    <x v="4"/>
    <s v="pop"/>
    <x v="1660"/>
    <d v="2015-12-05T18:57:11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x v="0"/>
    <x v="1661"/>
    <n v="1320122736"/>
    <b v="0"/>
    <n v="62"/>
    <b v="1"/>
    <s v="music/pop"/>
    <n v="102.6375"/>
    <n v="211"/>
    <x v="4"/>
    <s v="pop"/>
    <x v="1661"/>
    <d v="2011-10-31T23:45:36"/>
  </r>
  <r>
    <n v="1663"/>
    <s v="ghost -- a music video"/>
    <s v="music is as important to the eyes as it is to the ears. help bring ghost to life in front of your eyes."/>
    <n v="1000"/>
    <n v="1080"/>
    <x v="0"/>
    <s v="US"/>
    <x v="0"/>
    <x v="1662"/>
    <n v="1420158707"/>
    <b v="0"/>
    <n v="32"/>
    <b v="1"/>
    <s v="music/pop"/>
    <n v="108"/>
    <n v="80"/>
    <x v="4"/>
    <s v="pop"/>
    <x v="1662"/>
    <d v="2015-01-01T19:31:47"/>
  </r>
  <r>
    <n v="1664"/>
    <s v="Grace Sings Grace"/>
    <s v="Korean-American Soprano Grace's Debut Album - coming up in June 2012. Come and be part of this exciting project!"/>
    <n v="2500"/>
    <n v="3060.22"/>
    <x v="0"/>
    <s v="US"/>
    <x v="0"/>
    <x v="1663"/>
    <n v="1328033818"/>
    <b v="0"/>
    <n v="89"/>
    <b v="1"/>
    <s v="music/pop"/>
    <n v="122.40879999999999"/>
    <n v="560.2199999999998"/>
    <x v="4"/>
    <s v="pop"/>
    <x v="1663"/>
    <d v="2012-01-31T13:16:58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x v="0"/>
    <x v="1664"/>
    <n v="1295624113"/>
    <b v="0"/>
    <n v="93"/>
    <b v="1"/>
    <s v="music/pop"/>
    <n v="119.45714285714286"/>
    <n v="681"/>
    <x v="4"/>
    <s v="pop"/>
    <x v="1664"/>
    <d v="2011-01-21T10:35:13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x v="0"/>
    <x v="1665"/>
    <n v="1361858673"/>
    <b v="0"/>
    <n v="98"/>
    <b v="1"/>
    <s v="music/pop"/>
    <n v="160.88"/>
    <n v="1522"/>
    <x v="4"/>
    <s v="pop"/>
    <x v="1665"/>
    <d v="2013-02-26T01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x v="0"/>
    <x v="1666"/>
    <n v="1392169298"/>
    <b v="0"/>
    <n v="82"/>
    <b v="1"/>
    <s v="music/pop"/>
    <n v="126.85294117647059"/>
    <n v="913"/>
    <x v="4"/>
    <s v="pop"/>
    <x v="1666"/>
    <d v="2014-02-11T20:41:38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x v="0"/>
    <x v="1667"/>
    <n v="1319859339"/>
    <b v="0"/>
    <n v="116"/>
    <b v="1"/>
    <s v="music/pop"/>
    <n v="102.6375"/>
    <n v="211"/>
    <x v="4"/>
    <s v="pop"/>
    <x v="1667"/>
    <d v="2011-10-28T22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x v="0"/>
    <x v="1668"/>
    <n v="1459545276"/>
    <b v="0"/>
    <n v="52"/>
    <b v="1"/>
    <s v="music/pop"/>
    <n v="139.75"/>
    <n v="795"/>
    <x v="4"/>
    <s v="pop"/>
    <x v="1668"/>
    <d v="2016-04-01T16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x v="0"/>
    <x v="1669"/>
    <n v="1273961999"/>
    <b v="0"/>
    <n v="23"/>
    <b v="1"/>
    <s v="music/pop"/>
    <n v="102.60000000000001"/>
    <n v="26"/>
    <x v="4"/>
    <s v="pop"/>
    <x v="1669"/>
    <d v="2010-05-15T17:19:59"/>
  </r>
  <r>
    <n v="1671"/>
    <s v="Luke O'Brien's Kickstarter"/>
    <s v="I am seeking funding in order to help take my music from a hobby to a career."/>
    <n v="2000"/>
    <n v="2013.47"/>
    <x v="0"/>
    <s v="US"/>
    <x v="0"/>
    <x v="1670"/>
    <n v="1467464614"/>
    <b v="0"/>
    <n v="77"/>
    <b v="1"/>
    <s v="music/pop"/>
    <n v="100.67349999999999"/>
    <n v="13.470000000000027"/>
    <x v="4"/>
    <s v="pop"/>
    <x v="1670"/>
    <d v="2016-07-02T08:03:34"/>
  </r>
  <r>
    <n v="1672"/>
    <s v="High Altotude Debut Album"/>
    <s v="Sweet, sweet harmonies from Portland Oregon's premiere high school women's a cappella group."/>
    <n v="1700"/>
    <n v="1920"/>
    <x v="0"/>
    <s v="US"/>
    <x v="0"/>
    <x v="1671"/>
    <n v="1336232730"/>
    <b v="0"/>
    <n v="49"/>
    <b v="1"/>
    <s v="music/pop"/>
    <n v="112.94117647058823"/>
    <n v="220"/>
    <x v="4"/>
    <s v="pop"/>
    <x v="1671"/>
    <d v="2012-05-05T10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x v="0"/>
    <x v="1672"/>
    <n v="1423083892"/>
    <b v="0"/>
    <n v="59"/>
    <b v="1"/>
    <s v="music/pop"/>
    <n v="128.09523809523807"/>
    <n v="590"/>
    <x v="4"/>
    <s v="pop"/>
    <x v="1672"/>
    <d v="2015-02-04T16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x v="0"/>
    <x v="1673"/>
    <n v="1468852306"/>
    <b v="0"/>
    <n v="113"/>
    <b v="1"/>
    <s v="music/pop"/>
    <n v="201.7"/>
    <n v="5085"/>
    <x v="4"/>
    <s v="pop"/>
    <x v="1673"/>
    <d v="2016-07-18T09:31:46"/>
  </r>
  <r>
    <n v="1675"/>
    <s v="The Great Party's Debut Album!"/>
    <s v="The Great Party is releasing their debut album. Here's your chance to be a part of it!"/>
    <n v="1000"/>
    <n v="1374.16"/>
    <x v="0"/>
    <s v="US"/>
    <x v="0"/>
    <x v="1674"/>
    <n v="1316194540"/>
    <b v="0"/>
    <n v="34"/>
    <b v="1"/>
    <s v="music/pop"/>
    <n v="137.416"/>
    <n v="374.16000000000008"/>
    <x v="4"/>
    <s v="pop"/>
    <x v="1674"/>
    <d v="2011-09-16T12:35:40"/>
  </r>
  <r>
    <n v="1676"/>
    <s v="Bridge 19 CD Release Tour"/>
    <s v="Help fund Bridge 19's tour in support of their first duo record, to be released in May 2012."/>
    <n v="3000"/>
    <n v="3460"/>
    <x v="0"/>
    <s v="US"/>
    <x v="0"/>
    <x v="1675"/>
    <n v="1330968347"/>
    <b v="0"/>
    <n v="42"/>
    <b v="1"/>
    <s v="music/pop"/>
    <n v="115.33333333333333"/>
    <n v="460"/>
    <x v="4"/>
    <s v="pop"/>
    <x v="1675"/>
    <d v="2012-03-05T12:25:47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x v="3"/>
    <x v="1676"/>
    <n v="1455615976"/>
    <b v="0"/>
    <n v="42"/>
    <b v="1"/>
    <s v="music/pop"/>
    <n v="111.66666666666667"/>
    <n v="700"/>
    <x v="4"/>
    <s v="pop"/>
    <x v="1676"/>
    <d v="2016-02-16T04:46:16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x v="0"/>
    <x v="1677"/>
    <n v="1390509071"/>
    <b v="0"/>
    <n v="49"/>
    <b v="1"/>
    <s v="music/pop"/>
    <n v="118.39999999999999"/>
    <n v="276"/>
    <x v="4"/>
    <s v="pop"/>
    <x v="1677"/>
    <d v="2014-01-23T15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x v="0"/>
    <x v="1678"/>
    <n v="1309311545"/>
    <b v="0"/>
    <n v="56"/>
    <b v="1"/>
    <s v="music/pop"/>
    <n v="175"/>
    <n v="1500"/>
    <x v="4"/>
    <s v="pop"/>
    <x v="1678"/>
    <d v="2011-06-28T20:39:05"/>
  </r>
  <r>
    <n v="1680"/>
    <s v="Kick Out a Record"/>
    <s v="Working Musician dilemma #164: how the taxman put Kick the Record 2.0 on hold"/>
    <n v="1000"/>
    <n v="1175"/>
    <x v="0"/>
    <s v="US"/>
    <x v="0"/>
    <x v="1679"/>
    <n v="1402596667"/>
    <b v="0"/>
    <n v="25"/>
    <b v="1"/>
    <s v="music/pop"/>
    <n v="117.5"/>
    <n v="175"/>
    <x v="4"/>
    <s v="pop"/>
    <x v="1679"/>
    <d v="2014-06-12T13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x v="0"/>
    <x v="1680"/>
    <n v="1486522484"/>
    <b v="0"/>
    <n v="884"/>
    <b v="0"/>
    <s v="music/faith"/>
    <n v="101.42212307692309"/>
    <n v="924.38000000000466"/>
    <x v="4"/>
    <s v="faith"/>
    <x v="1680"/>
    <d v="2017-02-07T21:54:44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x v="0"/>
    <x v="1681"/>
    <n v="1486962460"/>
    <b v="0"/>
    <n v="0"/>
    <b v="0"/>
    <s v="music/faith"/>
    <n v="0"/>
    <n v="-6000"/>
    <x v="4"/>
    <s v="faith"/>
    <x v="1681"/>
    <d v="2017-02-13T00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x v="3"/>
    <x v="1682"/>
    <n v="1489517138"/>
    <b v="0"/>
    <n v="10"/>
    <b v="0"/>
    <s v="music/faith"/>
    <n v="21.714285714285715"/>
    <n v="-2740"/>
    <x v="4"/>
    <s v="faith"/>
    <x v="1682"/>
    <d v="2017-03-14T13:45:38"/>
  </r>
  <r>
    <n v="1684"/>
    <s v="Goodness &amp; Mercy EP - Marty Mikles"/>
    <s v="New Music from Marty Mikles!  A new EP all about God's Goodness &amp; Mercy."/>
    <n v="8000"/>
    <n v="8730"/>
    <x v="3"/>
    <s v="US"/>
    <x v="0"/>
    <x v="1683"/>
    <n v="1487360041"/>
    <b v="0"/>
    <n v="101"/>
    <b v="0"/>
    <s v="music/faith"/>
    <n v="109.125"/>
    <n v="730"/>
    <x v="4"/>
    <s v="faith"/>
    <x v="1683"/>
    <d v="2017-02-17T14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x v="0"/>
    <x v="1684"/>
    <n v="1487743223"/>
    <b v="0"/>
    <n v="15"/>
    <b v="0"/>
    <s v="music/faith"/>
    <n v="102.85714285714285"/>
    <n v="10"/>
    <x v="4"/>
    <s v="faith"/>
    <x v="1684"/>
    <d v="2017-02-22T01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x v="5"/>
    <x v="1685"/>
    <n v="1488140119"/>
    <b v="0"/>
    <n v="1"/>
    <b v="0"/>
    <s v="music/faith"/>
    <n v="0.36"/>
    <n v="-4982"/>
    <x v="4"/>
    <s v="faith"/>
    <x v="1685"/>
    <d v="2017-02-26T15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x v="0"/>
    <x v="1686"/>
    <n v="1488935245"/>
    <b v="0"/>
    <n v="39"/>
    <b v="0"/>
    <s v="music/faith"/>
    <n v="31.25"/>
    <n v="-6875"/>
    <x v="4"/>
    <s v="faith"/>
    <x v="1686"/>
    <d v="2017-03-07T20:07:25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x v="0"/>
    <x v="1687"/>
    <n v="1489150194"/>
    <b v="0"/>
    <n v="7"/>
    <b v="0"/>
    <s v="music/faith"/>
    <n v="44.3"/>
    <n v="-2228"/>
    <x v="4"/>
    <s v="faith"/>
    <x v="1687"/>
    <d v="2017-03-10T07:49:54"/>
  </r>
  <r>
    <n v="1689"/>
    <s v="Fly Away"/>
    <s v="Praising the Living God in the second half of life."/>
    <n v="2400"/>
    <n v="2400"/>
    <x v="3"/>
    <s v="US"/>
    <x v="0"/>
    <x v="1688"/>
    <n v="1487111830"/>
    <b v="0"/>
    <n v="14"/>
    <b v="0"/>
    <s v="music/faith"/>
    <n v="100"/>
    <n v="0"/>
    <x v="4"/>
    <s v="faith"/>
    <x v="1688"/>
    <d v="2017-02-14T17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x v="0"/>
    <x v="1689"/>
    <n v="1488882042"/>
    <b v="0"/>
    <n v="11"/>
    <b v="0"/>
    <s v="music/faith"/>
    <n v="25.4"/>
    <n v="-1865"/>
    <x v="4"/>
    <s v="faith"/>
    <x v="1689"/>
    <d v="2017-03-07T05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x v="0"/>
    <x v="1690"/>
    <n v="1488387008"/>
    <b v="0"/>
    <n v="38"/>
    <b v="0"/>
    <s v="music/faith"/>
    <n v="33.473333333333329"/>
    <n v="-19958"/>
    <x v="4"/>
    <s v="faith"/>
    <x v="1690"/>
    <d v="2017-03-01T11:50:08"/>
  </r>
  <r>
    <n v="1692"/>
    <s v="Get Your Hopes Up"/>
    <s v="After 3 years.....It's time for some new music! Album #2 is in motion and I can't wait to share it with all of you!"/>
    <n v="5000"/>
    <n v="2390"/>
    <x v="3"/>
    <s v="US"/>
    <x v="0"/>
    <x v="1691"/>
    <n v="1487734667"/>
    <b v="0"/>
    <n v="15"/>
    <b v="0"/>
    <s v="music/faith"/>
    <n v="47.8"/>
    <n v="-2610"/>
    <x v="4"/>
    <s v="faith"/>
    <x v="1691"/>
    <d v="2017-02-21T22:37:47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x v="1"/>
    <x v="1692"/>
    <n v="1489097112"/>
    <b v="0"/>
    <n v="8"/>
    <b v="0"/>
    <s v="music/faith"/>
    <n v="9.3333333333333339"/>
    <n v="-2720"/>
    <x v="4"/>
    <s v="faith"/>
    <x v="1692"/>
    <d v="2017-03-09T17:05:12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x v="0"/>
    <x v="1693"/>
    <n v="1488038674"/>
    <b v="0"/>
    <n v="1"/>
    <b v="0"/>
    <s v="music/faith"/>
    <n v="0.05"/>
    <n v="-9995"/>
    <x v="4"/>
    <s v="faith"/>
    <x v="1693"/>
    <d v="2017-02-25T11:04:34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x v="0"/>
    <x v="1694"/>
    <n v="1488847514"/>
    <b v="0"/>
    <n v="23"/>
    <b v="0"/>
    <s v="music/faith"/>
    <n v="11.708333333333334"/>
    <n v="-10595"/>
    <x v="4"/>
    <s v="faith"/>
    <x v="1694"/>
    <d v="2017-03-06T19:45:14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x v="0"/>
    <x v="1695"/>
    <n v="1488418811"/>
    <b v="0"/>
    <n v="0"/>
    <b v="0"/>
    <s v="music/faith"/>
    <n v="0"/>
    <n v="-300000"/>
    <x v="4"/>
    <s v="faith"/>
    <x v="1695"/>
    <d v="2017-03-01T2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x v="0"/>
    <x v="1696"/>
    <n v="1489193248"/>
    <b v="0"/>
    <n v="22"/>
    <b v="0"/>
    <s v="music/faith"/>
    <n v="20.208000000000002"/>
    <n v="-9974"/>
    <x v="4"/>
    <s v="faith"/>
    <x v="1696"/>
    <d v="2017-03-10T19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x v="0"/>
    <x v="1697"/>
    <n v="1488430760"/>
    <b v="0"/>
    <n v="0"/>
    <b v="0"/>
    <s v="music/faith"/>
    <n v="0"/>
    <n v="-125000"/>
    <x v="4"/>
    <s v="faith"/>
    <x v="1697"/>
    <d v="2017-03-01T23:59:2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x v="0"/>
    <x v="1698"/>
    <n v="1489351445"/>
    <b v="0"/>
    <n v="4"/>
    <b v="0"/>
    <s v="music/faith"/>
    <n v="4.2311459353574925"/>
    <n v="-4889"/>
    <x v="4"/>
    <s v="faith"/>
    <x v="1698"/>
    <d v="2017-03-12T15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x v="0"/>
    <x v="1699"/>
    <n v="1488418990"/>
    <b v="0"/>
    <n v="79"/>
    <b v="0"/>
    <s v="music/faith"/>
    <n v="26.06"/>
    <n v="-14788"/>
    <x v="4"/>
    <s v="faith"/>
    <x v="1699"/>
    <d v="2017-03-01T20:43:1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x v="0"/>
    <x v="1700"/>
    <n v="1418745405"/>
    <b v="0"/>
    <n v="2"/>
    <b v="0"/>
    <s v="music/faith"/>
    <n v="0.19801980198019803"/>
    <n v="-5040"/>
    <x v="4"/>
    <s v="faith"/>
    <x v="1700"/>
    <d v="2014-12-16T10:56:45"/>
  </r>
  <r>
    <n v="1702"/>
    <s v="lyndale lewis and new vision prosper cd release"/>
    <s v="I can do all things through christ jesus"/>
    <n v="16500"/>
    <n v="1"/>
    <x v="2"/>
    <s v="US"/>
    <x v="0"/>
    <x v="1701"/>
    <n v="1425156750"/>
    <b v="0"/>
    <n v="1"/>
    <b v="0"/>
    <s v="music/faith"/>
    <n v="6.0606060606060606E-3"/>
    <n v="-16499"/>
    <x v="4"/>
    <s v="faith"/>
    <x v="1701"/>
    <d v="2015-02-28T15:52:30"/>
  </r>
  <r>
    <n v="1703"/>
    <s v="Joy Full Noise!"/>
    <s v="I would love for you to be a part of helping me raise money for music and video production to launch my first Worship album!"/>
    <n v="5000"/>
    <n v="51"/>
    <x v="2"/>
    <s v="US"/>
    <x v="0"/>
    <x v="1702"/>
    <n v="1435819537"/>
    <b v="0"/>
    <n v="2"/>
    <b v="0"/>
    <s v="music/faith"/>
    <n v="1.02"/>
    <n v="-4949"/>
    <x v="4"/>
    <s v="faith"/>
    <x v="1702"/>
    <d v="2015-07-02T01:45:37"/>
  </r>
  <r>
    <n v="1704"/>
    <s v="Jericho Down Worship Album"/>
    <s v="We want to record an album of popular praise &amp; worship songs with our own influence and style."/>
    <n v="2000"/>
    <n v="1302"/>
    <x v="2"/>
    <s v="US"/>
    <x v="0"/>
    <x v="1703"/>
    <n v="1421464873"/>
    <b v="0"/>
    <n v="11"/>
    <b v="0"/>
    <s v="music/faith"/>
    <n v="65.100000000000009"/>
    <n v="-698"/>
    <x v="4"/>
    <s v="faith"/>
    <x v="1703"/>
    <d v="2015-01-16T22:21:13"/>
  </r>
  <r>
    <n v="1705"/>
    <s v="Piano Prayer Album - Russ James"/>
    <s v="An instrumental album that ranges from hymns to contemporary music. All the music is recorded by myself."/>
    <n v="2000"/>
    <n v="0"/>
    <x v="2"/>
    <s v="US"/>
    <x v="0"/>
    <x v="1704"/>
    <n v="1440807846"/>
    <b v="0"/>
    <n v="0"/>
    <b v="0"/>
    <s v="music/faith"/>
    <n v="0"/>
    <n v="-2000"/>
    <x v="4"/>
    <s v="faith"/>
    <x v="1704"/>
    <d v="2015-08-28T19:24:06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x v="3"/>
    <x v="1705"/>
    <n v="1435130472"/>
    <b v="0"/>
    <n v="0"/>
    <b v="0"/>
    <s v="music/faith"/>
    <n v="0"/>
    <n v="-5500"/>
    <x v="4"/>
    <s v="faith"/>
    <x v="1705"/>
    <d v="2015-06-24T02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x v="0"/>
    <x v="1706"/>
    <n v="1456593495"/>
    <b v="0"/>
    <n v="9"/>
    <b v="0"/>
    <s v="music/faith"/>
    <n v="9.74"/>
    <n v="-4513"/>
    <x v="4"/>
    <s v="faith"/>
    <x v="1706"/>
    <d v="2016-02-27T12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x v="0"/>
    <x v="1707"/>
    <n v="1458679706"/>
    <b v="0"/>
    <n v="0"/>
    <b v="0"/>
    <s v="music/faith"/>
    <n v="0"/>
    <n v="-7000"/>
    <x v="4"/>
    <s v="faith"/>
    <x v="1707"/>
    <d v="2016-03-22T15:48:26"/>
  </r>
  <r>
    <n v="1709"/>
    <s v="Psalms"/>
    <s v="A project to set psalms to music. The psalms are taken from the English Standard Version (ESV) of the Bible."/>
    <n v="1750"/>
    <n v="85"/>
    <x v="2"/>
    <s v="US"/>
    <x v="0"/>
    <x v="1708"/>
    <n v="1405949514"/>
    <b v="0"/>
    <n v="4"/>
    <b v="0"/>
    <s v="music/faith"/>
    <n v="4.8571428571428568"/>
    <n v="-1665"/>
    <x v="4"/>
    <s v="faith"/>
    <x v="1708"/>
    <d v="2014-07-21T08:31:54"/>
  </r>
  <r>
    <n v="1710"/>
    <s v="Producing a live album of our upcoming Europe tour"/>
    <s v="We want to create a gospel live album which has never been produced before."/>
    <n v="5000"/>
    <n v="34"/>
    <x v="2"/>
    <s v="DE"/>
    <x v="3"/>
    <x v="1709"/>
    <n v="1449151888"/>
    <b v="0"/>
    <n v="1"/>
    <b v="0"/>
    <s v="music/faith"/>
    <n v="0.67999999999999994"/>
    <n v="-4966"/>
    <x v="4"/>
    <s v="faith"/>
    <x v="1709"/>
    <d v="2015-12-03T09:11: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x v="0"/>
    <x v="1710"/>
    <n v="1406907034"/>
    <b v="0"/>
    <n v="2"/>
    <b v="0"/>
    <s v="music/faith"/>
    <n v="10.5"/>
    <n v="-8950"/>
    <x v="4"/>
    <s v="faith"/>
    <x v="1710"/>
    <d v="2014-08-01T10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x v="0"/>
    <x v="1711"/>
    <n v="1430517353"/>
    <b v="0"/>
    <n v="0"/>
    <b v="0"/>
    <s v="music/faith"/>
    <n v="0"/>
    <n v="-5000"/>
    <x v="4"/>
    <s v="faith"/>
    <x v="1711"/>
    <d v="2015-05-01T16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x v="0"/>
    <x v="1712"/>
    <n v="1409944412"/>
    <b v="0"/>
    <n v="1"/>
    <b v="0"/>
    <s v="music/faith"/>
    <n v="1.6666666666666667"/>
    <n v="-2950"/>
    <x v="4"/>
    <s v="faith"/>
    <x v="1712"/>
    <d v="2014-09-05T14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x v="0"/>
    <x v="1713"/>
    <n v="1427925761"/>
    <b v="0"/>
    <n v="17"/>
    <b v="0"/>
    <s v="music/faith"/>
    <n v="7.8680000000000003"/>
    <n v="-23033"/>
    <x v="4"/>
    <s v="faith"/>
    <x v="1713"/>
    <d v="2015-04-01T17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x v="0"/>
    <x v="1714"/>
    <n v="1425186785"/>
    <b v="0"/>
    <n v="2"/>
    <b v="0"/>
    <s v="music/faith"/>
    <n v="0.22"/>
    <n v="-4989"/>
    <x v="4"/>
    <s v="faith"/>
    <x v="1714"/>
    <d v="2015-03-01T00:13:05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x v="0"/>
    <x v="1715"/>
    <n v="1477835499"/>
    <b v="0"/>
    <n v="3"/>
    <b v="0"/>
    <s v="music/faith"/>
    <n v="7.5"/>
    <n v="-1850"/>
    <x v="4"/>
    <s v="faith"/>
    <x v="1715"/>
    <d v="2016-10-30T08:51:39"/>
  </r>
  <r>
    <n v="1717"/>
    <s v="Shift Records A New EP!"/>
    <s v="Our first record created to reach, inspire, and ultimately express the love of Jesus to our generation."/>
    <n v="3265"/>
    <n v="1395"/>
    <x v="2"/>
    <s v="US"/>
    <x v="0"/>
    <x v="1716"/>
    <n v="1459467238"/>
    <b v="0"/>
    <n v="41"/>
    <b v="0"/>
    <s v="music/faith"/>
    <n v="42.725880551301685"/>
    <n v="-1870"/>
    <x v="4"/>
    <s v="faith"/>
    <x v="1716"/>
    <d v="2016-03-31T18:33:58"/>
  </r>
  <r>
    <n v="1718"/>
    <s v="The Prodigal Son"/>
    <s v="A melody for the galaxy."/>
    <n v="35000"/>
    <n v="75"/>
    <x v="2"/>
    <s v="US"/>
    <x v="0"/>
    <x v="1717"/>
    <n v="1459435149"/>
    <b v="0"/>
    <n v="2"/>
    <b v="0"/>
    <s v="music/faith"/>
    <n v="0.2142857142857143"/>
    <n v="-34925"/>
    <x v="4"/>
    <s v="faith"/>
    <x v="1717"/>
    <d v="2016-03-31T09:39:09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x v="0"/>
    <x v="1718"/>
    <n v="1408366191"/>
    <b v="0"/>
    <n v="3"/>
    <b v="0"/>
    <s v="music/faith"/>
    <n v="0.87500000000000011"/>
    <n v="-3965"/>
    <x v="4"/>
    <s v="faith"/>
    <x v="1718"/>
    <d v="2014-08-18T07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x v="0"/>
    <x v="1719"/>
    <n v="1412966871"/>
    <b v="0"/>
    <n v="8"/>
    <b v="0"/>
    <s v="music/faith"/>
    <n v="5.625"/>
    <n v="-3775"/>
    <x v="4"/>
    <s v="faith"/>
    <x v="1719"/>
    <d v="2014-10-10T13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x v="0"/>
    <x v="1720"/>
    <n v="1447239863"/>
    <b v="0"/>
    <n v="0"/>
    <b v="0"/>
    <s v="music/faith"/>
    <n v="0"/>
    <n v="-5000"/>
    <x v="4"/>
    <s v="faith"/>
    <x v="1720"/>
    <d v="2015-11-11T06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x v="0"/>
    <x v="1721"/>
    <n v="1456441429"/>
    <b v="0"/>
    <n v="1"/>
    <b v="0"/>
    <s v="music/faith"/>
    <n v="3.4722222222222224E-2"/>
    <n v="-2879"/>
    <x v="4"/>
    <s v="faith"/>
    <x v="1721"/>
    <d v="2016-02-25T18:03:49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x v="0"/>
    <x v="1722"/>
    <n v="1430855315"/>
    <b v="0"/>
    <n v="3"/>
    <b v="0"/>
    <s v="music/faith"/>
    <n v="6.5"/>
    <n v="-9350"/>
    <x v="4"/>
    <s v="faith"/>
    <x v="1722"/>
    <d v="2015-05-05T14:48:35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x v="0"/>
    <x v="1723"/>
    <n v="1412115762"/>
    <b v="0"/>
    <n v="4"/>
    <b v="0"/>
    <s v="music/faith"/>
    <n v="0.58333333333333337"/>
    <n v="-5965"/>
    <x v="4"/>
    <s v="faith"/>
    <x v="1723"/>
    <d v="2014-09-30T17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x v="0"/>
    <x v="1724"/>
    <n v="1406330049"/>
    <b v="0"/>
    <n v="9"/>
    <b v="0"/>
    <s v="music/faith"/>
    <n v="10.181818181818182"/>
    <n v="-4940"/>
    <x v="4"/>
    <s v="faith"/>
    <x v="1724"/>
    <d v="2014-07-25T18:14:09"/>
  </r>
  <r>
    <n v="1726"/>
    <s v="&quot;Every Day&quot; CD by Amanda Joy Hall"/>
    <s v="Amanda Joy Hall's sophomore album, &quot;Every Day&quot;. Release expected July 2014"/>
    <n v="6500"/>
    <n v="2196"/>
    <x v="2"/>
    <s v="US"/>
    <x v="0"/>
    <x v="1725"/>
    <n v="1401401064"/>
    <b v="0"/>
    <n v="16"/>
    <b v="0"/>
    <s v="music/faith"/>
    <n v="33.784615384615385"/>
    <n v="-4304"/>
    <x v="4"/>
    <s v="faith"/>
    <x v="1725"/>
    <d v="2014-05-29T17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x v="1"/>
    <x v="1726"/>
    <n v="1423520177"/>
    <b v="0"/>
    <n v="1"/>
    <b v="0"/>
    <s v="music/faith"/>
    <n v="3.3333333333333333E-2"/>
    <n v="-2999"/>
    <x v="4"/>
    <s v="faith"/>
    <x v="1726"/>
    <d v="2015-02-09T17:16:17"/>
  </r>
  <r>
    <n v="1728"/>
    <s v="With His Presence"/>
    <s v="Be in God's presence through instrumental covers of hymns. Help me build a home studio to freely distribute this album."/>
    <n v="1250"/>
    <n v="855"/>
    <x v="2"/>
    <s v="US"/>
    <x v="0"/>
    <x v="1727"/>
    <n v="1442847674"/>
    <b v="0"/>
    <n v="7"/>
    <b v="0"/>
    <s v="music/faith"/>
    <n v="68.400000000000006"/>
    <n v="-395"/>
    <x v="4"/>
    <s v="faith"/>
    <x v="1727"/>
    <d v="2015-09-21T10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x v="0"/>
    <x v="1728"/>
    <n v="1460337306"/>
    <b v="0"/>
    <n v="0"/>
    <b v="0"/>
    <s v="music/faith"/>
    <n v="0"/>
    <n v="-10000"/>
    <x v="4"/>
    <s v="faith"/>
    <x v="1728"/>
    <d v="2016-04-10T20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x v="0"/>
    <x v="1729"/>
    <n v="1443146783"/>
    <b v="0"/>
    <n v="0"/>
    <b v="0"/>
    <s v="music/faith"/>
    <n v="0"/>
    <n v="-3000"/>
    <x v="4"/>
    <s v="faith"/>
    <x v="1729"/>
    <d v="2015-09-24T21:06:23"/>
  </r>
  <r>
    <n v="1731"/>
    <s v="Sam Cox Band First Christian Tour"/>
    <s v="We are a Christin Worship band looking to midwest tour. God Bless!"/>
    <n v="1000"/>
    <n v="0"/>
    <x v="2"/>
    <s v="US"/>
    <x v="0"/>
    <x v="1730"/>
    <n v="1432849552"/>
    <b v="0"/>
    <n v="0"/>
    <b v="0"/>
    <s v="music/faith"/>
    <n v="0"/>
    <n v="-1000"/>
    <x v="4"/>
    <s v="faith"/>
    <x v="1730"/>
    <d v="2015-05-28T16:45:52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x v="0"/>
    <x v="1731"/>
    <n v="1447777481"/>
    <b v="0"/>
    <n v="0"/>
    <b v="0"/>
    <s v="music/faith"/>
    <n v="0"/>
    <n v="-4000"/>
    <x v="4"/>
    <s v="faith"/>
    <x v="1731"/>
    <d v="2015-11-17T11:24:41"/>
  </r>
  <r>
    <n v="1733"/>
    <s v="What Faith Is EP/Album"/>
    <s v="I am trying to share the music I am blessed to have written. https://www.johncox4.com or https://reverbnation.com/johncox4"/>
    <n v="10000"/>
    <n v="0"/>
    <x v="2"/>
    <s v="US"/>
    <x v="0"/>
    <x v="1732"/>
    <n v="1472746374"/>
    <b v="0"/>
    <n v="0"/>
    <b v="0"/>
    <s v="music/faith"/>
    <n v="0"/>
    <n v="-10000"/>
    <x v="4"/>
    <s v="faith"/>
    <x v="1732"/>
    <d v="2016-09-01T11:12:54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x v="0"/>
    <x v="1733"/>
    <n v="1428454356"/>
    <b v="0"/>
    <n v="1"/>
    <b v="0"/>
    <s v="music/faith"/>
    <n v="2.2222222222222223E-2"/>
    <n v="-4499"/>
    <x v="4"/>
    <s v="faith"/>
    <x v="1733"/>
    <d v="2015-04-07T19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x v="0"/>
    <x v="1734"/>
    <n v="1468006345"/>
    <b v="0"/>
    <n v="2"/>
    <b v="0"/>
    <s v="music/faith"/>
    <n v="11"/>
    <n v="-890"/>
    <x v="4"/>
    <s v="faith"/>
    <x v="1734"/>
    <d v="2016-07-08T14:32:25"/>
  </r>
  <r>
    <n v="1736"/>
    <s v="In His Presence"/>
    <s v="A unique meditative album reflecting on the life of Christ, inviting Him into your presence"/>
    <n v="3000"/>
    <n v="22"/>
    <x v="2"/>
    <s v="US"/>
    <x v="0"/>
    <x v="1735"/>
    <n v="1444423233"/>
    <b v="0"/>
    <n v="1"/>
    <b v="0"/>
    <s v="music/faith"/>
    <n v="0.73333333333333328"/>
    <n v="-2978"/>
    <x v="4"/>
    <s v="faith"/>
    <x v="1735"/>
    <d v="2015-10-09T15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x v="0"/>
    <x v="1736"/>
    <n v="1434840392"/>
    <b v="0"/>
    <n v="15"/>
    <b v="0"/>
    <s v="music/faith"/>
    <n v="21.25"/>
    <n v="-3150"/>
    <x v="4"/>
    <s v="faith"/>
    <x v="1736"/>
    <d v="2015-06-20T17:46:32"/>
  </r>
  <r>
    <n v="1738"/>
    <s v="The Flashing Lights"/>
    <s v="Music that inspires and gives hope for overcoming and change. And it is good music."/>
    <n v="5000"/>
    <n v="20"/>
    <x v="2"/>
    <s v="US"/>
    <x v="0"/>
    <x v="1737"/>
    <n v="1409691542"/>
    <b v="0"/>
    <n v="1"/>
    <b v="0"/>
    <s v="music/faith"/>
    <n v="0.4"/>
    <n v="-4980"/>
    <x v="4"/>
    <s v="faith"/>
    <x v="1737"/>
    <d v="2014-09-02T15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x v="0"/>
    <x v="1738"/>
    <n v="1457297932"/>
    <b v="0"/>
    <n v="1"/>
    <b v="0"/>
    <s v="music/faith"/>
    <n v="0.1"/>
    <n v="-999"/>
    <x v="4"/>
    <s v="faith"/>
    <x v="1738"/>
    <d v="2016-03-06T15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x v="0"/>
    <x v="1739"/>
    <n v="1434483422"/>
    <b v="0"/>
    <n v="0"/>
    <b v="0"/>
    <s v="music/faith"/>
    <n v="0"/>
    <n v="-3000"/>
    <x v="4"/>
    <s v="faith"/>
    <x v="1739"/>
    <d v="2015-06-16T14:37:02"/>
  </r>
  <r>
    <n v="1741"/>
    <s v="Caught off Guard"/>
    <s v="A photo journal documenting my experiences and travels across New Zealand"/>
    <n v="1200"/>
    <n v="1330"/>
    <x v="0"/>
    <s v="GB"/>
    <x v="1"/>
    <x v="1740"/>
    <n v="1430060671"/>
    <b v="0"/>
    <n v="52"/>
    <b v="1"/>
    <s v="photography/photobooks"/>
    <n v="110.83333333333334"/>
    <n v="130"/>
    <x v="8"/>
    <s v="photobooks"/>
    <x v="1740"/>
    <d v="2015-04-26T10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x v="0"/>
    <x v="1741"/>
    <n v="1481058170"/>
    <b v="0"/>
    <n v="34"/>
    <b v="1"/>
    <s v="photography/photobooks"/>
    <n v="108.74999999999999"/>
    <n v="175"/>
    <x v="8"/>
    <s v="photobooks"/>
    <x v="1741"/>
    <d v="2016-12-06T16:02:5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x v="0"/>
    <x v="1742"/>
    <n v="1470348775"/>
    <b v="0"/>
    <n v="67"/>
    <b v="1"/>
    <s v="photography/photobooks"/>
    <n v="100.41666666666667"/>
    <n v="25"/>
    <x v="8"/>
    <s v="photobooks"/>
    <x v="1742"/>
    <d v="2016-08-04T17:12:55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x v="1"/>
    <x v="1743"/>
    <n v="1421937077"/>
    <b v="0"/>
    <n v="70"/>
    <b v="1"/>
    <s v="photography/photobooks"/>
    <n v="118.45454545454545"/>
    <n v="1015"/>
    <x v="8"/>
    <s v="photobooks"/>
    <x v="1743"/>
    <d v="2015-01-22T09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x v="0"/>
    <x v="1744"/>
    <n v="1479276838"/>
    <b v="0"/>
    <n v="89"/>
    <b v="1"/>
    <s v="photography/photobooks"/>
    <n v="114.01428571428571"/>
    <n v="981"/>
    <x v="8"/>
    <s v="photobooks"/>
    <x v="1744"/>
    <d v="2016-11-16T01:13:58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x v="0"/>
    <x v="1745"/>
    <n v="1477368867"/>
    <b v="0"/>
    <n v="107"/>
    <b v="1"/>
    <s v="photography/photobooks"/>
    <n v="148.10000000000002"/>
    <n v="7215"/>
    <x v="8"/>
    <s v="photobooks"/>
    <x v="1745"/>
    <d v="2016-10-24T23:14:27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x v="1"/>
    <x v="1746"/>
    <n v="1444904830"/>
    <b v="0"/>
    <n v="159"/>
    <b v="1"/>
    <s v="photography/photobooks"/>
    <n v="104.95555555555556"/>
    <n v="446"/>
    <x v="8"/>
    <s v="photobooks"/>
    <x v="1746"/>
    <d v="2015-10-15T05:27:10"/>
  </r>
  <r>
    <n v="1748"/>
    <s v="So It Is: Vancouver"/>
    <s v="Telling the story of the city through remarkable people who live in Vancouver today."/>
    <n v="50000"/>
    <n v="64974"/>
    <x v="0"/>
    <s v="CA"/>
    <x v="5"/>
    <x v="1747"/>
    <n v="1438642143"/>
    <b v="0"/>
    <n v="181"/>
    <b v="1"/>
    <s v="photography/photobooks"/>
    <n v="129.94800000000001"/>
    <n v="14974"/>
    <x v="8"/>
    <s v="photobooks"/>
    <x v="1747"/>
    <d v="2015-08-03T17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x v="3"/>
    <x v="1748"/>
    <n v="1485213921"/>
    <b v="0"/>
    <n v="131"/>
    <b v="1"/>
    <s v="photography/photobooks"/>
    <n v="123.48756218905473"/>
    <n v="2360.5"/>
    <x v="8"/>
    <s v="photobooks"/>
    <x v="1748"/>
    <d v="2017-01-23T18:25:2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x v="0"/>
    <x v="1749"/>
    <n v="1458936304"/>
    <b v="0"/>
    <n v="125"/>
    <b v="1"/>
    <s v="photography/photobooks"/>
    <n v="201.62"/>
    <n v="5081"/>
    <x v="8"/>
    <s v="photobooks"/>
    <x v="1749"/>
    <d v="2016-03-25T15:05:04"/>
  </r>
  <r>
    <n v="1751"/>
    <s v="Daily Bread: Stories from Rural Greece"/>
    <s v="Photographs and stories culled from 10 years of road trips through rural Greece"/>
    <n v="10000"/>
    <n v="10290"/>
    <x v="0"/>
    <s v="US"/>
    <x v="0"/>
    <x v="1750"/>
    <n v="1424198723"/>
    <b v="0"/>
    <n v="61"/>
    <b v="1"/>
    <s v="photography/photobooks"/>
    <n v="102.89999999999999"/>
    <n v="290"/>
    <x v="8"/>
    <s v="photobooks"/>
    <x v="1750"/>
    <d v="2015-02-17T13:45:23"/>
  </r>
  <r>
    <n v="1752"/>
    <s v="Adfectus Book"/>
    <s v="A little book of calm, in picture form, that will soothe the soul and un-furrow the brow."/>
    <n v="1200"/>
    <n v="3122"/>
    <x v="0"/>
    <s v="GB"/>
    <x v="1"/>
    <x v="1751"/>
    <n v="1473833082"/>
    <b v="0"/>
    <n v="90"/>
    <b v="1"/>
    <s v="photography/photobooks"/>
    <n v="260.16666666666663"/>
    <n v="1922"/>
    <x v="8"/>
    <s v="photobooks"/>
    <x v="1751"/>
    <d v="2016-09-14T01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x v="7"/>
    <x v="1752"/>
    <n v="1455991168"/>
    <b v="0"/>
    <n v="35"/>
    <b v="1"/>
    <s v="photography/photobooks"/>
    <n v="108"/>
    <n v="1200"/>
    <x v="8"/>
    <s v="photobooks"/>
    <x v="1752"/>
    <d v="2016-02-20T12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x v="5"/>
    <x v="1753"/>
    <n v="1425502953"/>
    <b v="0"/>
    <n v="90"/>
    <b v="1"/>
    <s v="photography/photobooks"/>
    <n v="110.52941176470587"/>
    <n v="895"/>
    <x v="8"/>
    <s v="photobooks"/>
    <x v="1753"/>
    <d v="2015-03-04T16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x v="0"/>
    <x v="1754"/>
    <n v="1441479361"/>
    <b v="0"/>
    <n v="4"/>
    <b v="1"/>
    <s v="photography/photobooks"/>
    <n v="120"/>
    <n v="5"/>
    <x v="8"/>
    <s v="photobooks"/>
    <x v="1754"/>
    <d v="2015-09-05T13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x v="0"/>
    <x v="1755"/>
    <n v="1468987269"/>
    <b v="0"/>
    <n v="120"/>
    <b v="1"/>
    <s v="photography/photobooks"/>
    <n v="102.82909090909091"/>
    <n v="155.60000000000036"/>
    <x v="8"/>
    <s v="photobooks"/>
    <x v="1755"/>
    <d v="2016-07-19T23:01:09"/>
  </r>
  <r>
    <n v="1757"/>
    <s v="The Resurgence of Femininity Photo Thesis"/>
    <s v="I want to create a self published photo art book on the topic of the resurgence of femininity."/>
    <n v="5000"/>
    <n v="5800"/>
    <x v="0"/>
    <s v="US"/>
    <x v="0"/>
    <x v="1756"/>
    <n v="1483041083"/>
    <b v="0"/>
    <n v="14"/>
    <b v="1"/>
    <s v="photography/photobooks"/>
    <n v="115.99999999999999"/>
    <n v="800"/>
    <x v="8"/>
    <s v="photobooks"/>
    <x v="1756"/>
    <d v="2016-12-29T14:51:23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x v="0"/>
    <x v="1757"/>
    <n v="1463352992"/>
    <b v="0"/>
    <n v="27"/>
    <b v="1"/>
    <s v="photography/photobooks"/>
    <n v="114.7"/>
    <n v="147"/>
    <x v="8"/>
    <s v="photobooks"/>
    <x v="1757"/>
    <d v="2016-05-15T17:56:32"/>
  </r>
  <r>
    <n v="1759"/>
    <s v="Death Valley"/>
    <s v="Death Valley will be the first photo book of Andi State"/>
    <n v="5000"/>
    <n v="5330"/>
    <x v="0"/>
    <s v="US"/>
    <x v="0"/>
    <x v="1758"/>
    <n v="1425585229"/>
    <b v="0"/>
    <n v="49"/>
    <b v="1"/>
    <s v="photography/photobooks"/>
    <n v="106.60000000000001"/>
    <n v="330"/>
    <x v="8"/>
    <s v="photobooks"/>
    <x v="1758"/>
    <d v="2015-03-05T14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x v="0"/>
    <x v="1759"/>
    <n v="1454688513"/>
    <b v="0"/>
    <n v="102"/>
    <b v="1"/>
    <s v="photography/photobooks"/>
    <n v="165.44"/>
    <n v="3272"/>
    <x v="8"/>
    <s v="photobooks"/>
    <x v="1759"/>
    <d v="2016-02-05T11:08:33"/>
  </r>
  <r>
    <n v="1761"/>
    <s v="I Wanted To See Boobs"/>
    <s v="A hardcover photobook telling the naked truth of a young photographers journey."/>
    <n v="100"/>
    <n v="155"/>
    <x v="0"/>
    <s v="GB"/>
    <x v="1"/>
    <x v="1760"/>
    <n v="1437745060"/>
    <b v="0"/>
    <n v="3"/>
    <b v="1"/>
    <s v="photography/photobooks"/>
    <n v="155"/>
    <n v="55"/>
    <x v="8"/>
    <s v="photobooks"/>
    <x v="1760"/>
    <d v="2015-07-24T08:37:40"/>
  </r>
  <r>
    <n v="1762"/>
    <s v="&quot;The Naked Pixel&quot; Ali Pakele"/>
    <s v="Project rewards $25 gets you 190+ digital images"/>
    <n v="100"/>
    <n v="885"/>
    <x v="0"/>
    <s v="US"/>
    <x v="0"/>
    <x v="1761"/>
    <n v="1455147245"/>
    <b v="0"/>
    <n v="25"/>
    <b v="1"/>
    <s v="photography/photobooks"/>
    <n v="885"/>
    <n v="785"/>
    <x v="8"/>
    <s v="photobooks"/>
    <x v="1761"/>
    <d v="2016-02-10T18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x v="0"/>
    <x v="1762"/>
    <n v="1474663840"/>
    <b v="0"/>
    <n v="118"/>
    <b v="1"/>
    <s v="photography/photobooks"/>
    <n v="101.90833333333333"/>
    <n v="229"/>
    <x v="8"/>
    <s v="photobooks"/>
    <x v="1762"/>
    <d v="2016-09-23T15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x v="1"/>
    <x v="1763"/>
    <n v="1404560379"/>
    <b v="1"/>
    <n v="39"/>
    <b v="0"/>
    <s v="photography/photobooks"/>
    <n v="19.600000000000001"/>
    <n v="-8844"/>
    <x v="8"/>
    <s v="photobooks"/>
    <x v="1763"/>
    <d v="2014-07-05T06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x v="0"/>
    <x v="1764"/>
    <n v="1405380712"/>
    <b v="1"/>
    <n v="103"/>
    <b v="0"/>
    <s v="photography/photobooks"/>
    <n v="59.467839999999995"/>
    <n v="-5066.5200000000004"/>
    <x v="8"/>
    <s v="photobooks"/>
    <x v="1764"/>
    <d v="2014-07-14T18:31:52"/>
  </r>
  <r>
    <n v="1766"/>
    <s v="Photographic book on Melbourne's music scene"/>
    <s v="I want to create a beautiful book which documents the Melbourne music scene."/>
    <n v="1500"/>
    <n v="0"/>
    <x v="2"/>
    <s v="AU"/>
    <x v="2"/>
    <x v="1765"/>
    <n v="1407184688"/>
    <b v="1"/>
    <n v="0"/>
    <b v="0"/>
    <s v="photography/photobooks"/>
    <n v="0"/>
    <n v="-1500"/>
    <x v="8"/>
    <s v="photobooks"/>
    <x v="1765"/>
    <d v="2014-08-04T15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x v="0"/>
    <x v="1766"/>
    <n v="1404488884"/>
    <b v="1"/>
    <n v="39"/>
    <b v="0"/>
    <s v="photography/photobooks"/>
    <n v="45.72"/>
    <n v="-2714"/>
    <x v="8"/>
    <s v="photobooks"/>
    <x v="1766"/>
    <d v="2014-07-04T10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x v="0"/>
    <x v="1767"/>
    <n v="1406640444"/>
    <b v="1"/>
    <n v="15"/>
    <b v="0"/>
    <s v="photography/photobooks"/>
    <n v="3.74"/>
    <n v="-4813"/>
    <x v="8"/>
    <s v="photobooks"/>
    <x v="1767"/>
    <d v="2014-07-29T08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x v="0"/>
    <x v="1768"/>
    <n v="1418585959"/>
    <b v="1"/>
    <n v="22"/>
    <b v="0"/>
    <s v="photography/photobooks"/>
    <n v="2.7025000000000001"/>
    <n v="-38919"/>
    <x v="8"/>
    <s v="photobooks"/>
    <x v="1768"/>
    <d v="2014-12-14T14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x v="0"/>
    <x v="1769"/>
    <n v="1410288194"/>
    <b v="1"/>
    <n v="92"/>
    <b v="0"/>
    <s v="photography/photobooks"/>
    <n v="56.51428571428572"/>
    <n v="-10654"/>
    <x v="8"/>
    <s v="photobooks"/>
    <x v="1769"/>
    <d v="2014-09-09T13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x v="1"/>
    <x v="1770"/>
    <n v="1411515040"/>
    <b v="1"/>
    <n v="25"/>
    <b v="0"/>
    <s v="photography/photobooks"/>
    <n v="21.30952380952381"/>
    <n v="-3305"/>
    <x v="8"/>
    <s v="photobooks"/>
    <x v="1770"/>
    <d v="2014-09-23T18:30:40"/>
  </r>
  <r>
    <n v="1772"/>
    <s v="White Mountain"/>
    <s v="A photobook and a short documentary film telling the story of Holocaust in Northwestern Lithuania"/>
    <n v="5500"/>
    <n v="858"/>
    <x v="2"/>
    <s v="GB"/>
    <x v="1"/>
    <x v="1771"/>
    <n v="1399482836"/>
    <b v="1"/>
    <n v="19"/>
    <b v="0"/>
    <s v="photography/photobooks"/>
    <n v="15.6"/>
    <n v="-4642"/>
    <x v="8"/>
    <s v="photobooks"/>
    <x v="1771"/>
    <d v="2014-05-07T12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x v="0"/>
    <x v="1772"/>
    <n v="1417803298"/>
    <b v="1"/>
    <n v="19"/>
    <b v="0"/>
    <s v="photography/photobooks"/>
    <n v="6.2566666666666677"/>
    <n v="-28123"/>
    <x v="8"/>
    <s v="photobooks"/>
    <x v="1772"/>
    <d v="2014-12-05T13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x v="0"/>
    <x v="1773"/>
    <n v="1413609292"/>
    <b v="1"/>
    <n v="13"/>
    <b v="0"/>
    <s v="photography/photobooks"/>
    <n v="45.92"/>
    <n v="-1352"/>
    <x v="8"/>
    <s v="photobooks"/>
    <x v="1773"/>
    <d v="2014-10-18T00:14:52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x v="0"/>
    <x v="1774"/>
    <n v="1410305160"/>
    <b v="1"/>
    <n v="124"/>
    <b v="0"/>
    <s v="photography/photobooks"/>
    <n v="65.101538461538468"/>
    <n v="-11342"/>
    <x v="8"/>
    <s v="photobooks"/>
    <x v="1774"/>
    <d v="2014-09-09T18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x v="1"/>
    <x v="1775"/>
    <n v="1411513071"/>
    <b v="1"/>
    <n v="4"/>
    <b v="0"/>
    <s v="photography/photobooks"/>
    <n v="6.7"/>
    <n v="-4665"/>
    <x v="8"/>
    <s v="photobooks"/>
    <x v="1775"/>
    <d v="2014-09-23T17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x v="3"/>
    <x v="1776"/>
    <n v="1421829253"/>
    <b v="1"/>
    <n v="10"/>
    <b v="0"/>
    <s v="photography/photobooks"/>
    <n v="13.5625"/>
    <n v="-4149"/>
    <x v="8"/>
    <s v="photobooks"/>
    <x v="1776"/>
    <d v="2015-01-21T03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x v="0"/>
    <x v="1777"/>
    <n v="1423600995"/>
    <b v="1"/>
    <n v="15"/>
    <b v="0"/>
    <s v="photography/photobooks"/>
    <n v="1.9900000000000002"/>
    <n v="-49005"/>
    <x v="8"/>
    <s v="photobooks"/>
    <x v="1777"/>
    <d v="2015-02-10T15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x v="0"/>
    <x v="1778"/>
    <n v="1470242180"/>
    <b v="1"/>
    <n v="38"/>
    <b v="0"/>
    <s v="photography/photobooks"/>
    <n v="36.236363636363642"/>
    <n v="-7014"/>
    <x v="8"/>
    <s v="photobooks"/>
    <x v="1778"/>
    <d v="2016-08-03T11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x v="0"/>
    <x v="1779"/>
    <n v="1462285510"/>
    <b v="1"/>
    <n v="152"/>
    <b v="0"/>
    <s v="photography/photobooks"/>
    <n v="39.743333333333339"/>
    <n v="-18077"/>
    <x v="8"/>
    <s v="photobooks"/>
    <x v="1779"/>
    <d v="2016-05-03T09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x v="0"/>
    <x v="1780"/>
    <n v="1471272545"/>
    <b v="1"/>
    <n v="24"/>
    <b v="0"/>
    <s v="photography/photobooks"/>
    <n v="25.763636363636365"/>
    <n v="-4083"/>
    <x v="8"/>
    <s v="photobooks"/>
    <x v="1780"/>
    <d v="2016-08-15T09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x v="0"/>
    <x v="1781"/>
    <n v="1453211289"/>
    <b v="1"/>
    <n v="76"/>
    <b v="0"/>
    <s v="photography/photobooks"/>
    <n v="15.491428571428573"/>
    <n v="-29578"/>
    <x v="8"/>
    <s v="photobooks"/>
    <x v="1781"/>
    <d v="2016-01-19T08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x v="0"/>
    <x v="1782"/>
    <n v="1429656478"/>
    <b v="1"/>
    <n v="185"/>
    <b v="0"/>
    <s v="photography/photobooks"/>
    <n v="23.692499999999999"/>
    <n v="-30523"/>
    <x v="8"/>
    <s v="photobooks"/>
    <x v="1782"/>
    <d v="2015-04-21T17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x v="0"/>
    <x v="1783"/>
    <n v="1419954240"/>
    <b v="1"/>
    <n v="33"/>
    <b v="0"/>
    <s v="photography/photobooks"/>
    <n v="39.76"/>
    <n v="-3012"/>
    <x v="8"/>
    <s v="photobooks"/>
    <x v="1783"/>
    <d v="2014-12-30T10:44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x v="0"/>
    <x v="1784"/>
    <n v="1410750855"/>
    <b v="1"/>
    <n v="108"/>
    <b v="0"/>
    <s v="photography/photobooks"/>
    <n v="20.220833333333331"/>
    <n v="-19147"/>
    <x v="8"/>
    <s v="photobooks"/>
    <x v="1784"/>
    <d v="2014-09-14T22:14:15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x v="3"/>
    <x v="1785"/>
    <n v="1416057177"/>
    <b v="1"/>
    <n v="29"/>
    <b v="0"/>
    <s v="photography/photobooks"/>
    <n v="47.631578947368418"/>
    <n v="-995"/>
    <x v="8"/>
    <s v="photobooks"/>
    <x v="1785"/>
    <d v="2014-11-15T08:12:57"/>
  </r>
  <r>
    <n v="1787"/>
    <s v="Alpamayo to Yerupaja"/>
    <s v="Raising awareness to the effects of global warming through photographs of the high mountains of Peru."/>
    <n v="10000"/>
    <n v="1533"/>
    <x v="2"/>
    <s v="US"/>
    <x v="0"/>
    <x v="1786"/>
    <n v="1425570237"/>
    <b v="1"/>
    <n v="24"/>
    <b v="0"/>
    <s v="photography/photobooks"/>
    <n v="15.329999999999998"/>
    <n v="-8467"/>
    <x v="8"/>
    <s v="photobooks"/>
    <x v="1786"/>
    <d v="2015-03-05T10:43:57"/>
  </r>
  <r>
    <n v="1788"/>
    <s v="Beyond the Pale"/>
    <s v="A photo book celebrating Goths, exploring their lives and giving an insight into what Goth is for them."/>
    <n v="5500"/>
    <n v="76"/>
    <x v="2"/>
    <s v="GB"/>
    <x v="1"/>
    <x v="1787"/>
    <n v="1412203542"/>
    <b v="1"/>
    <n v="4"/>
    <b v="0"/>
    <s v="photography/photobooks"/>
    <n v="1.3818181818181818"/>
    <n v="-5424"/>
    <x v="8"/>
    <s v="photobooks"/>
    <x v="1787"/>
    <d v="2014-10-01T17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x v="0"/>
    <x v="1788"/>
    <n v="1415858403"/>
    <b v="1"/>
    <n v="4"/>
    <b v="0"/>
    <s v="photography/photobooks"/>
    <n v="0.5"/>
    <n v="-7960"/>
    <x v="8"/>
    <s v="photobooks"/>
    <x v="1788"/>
    <d v="2014-11-13T01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x v="0"/>
    <x v="1789"/>
    <n v="1420560678"/>
    <b v="1"/>
    <n v="15"/>
    <b v="0"/>
    <s v="photography/photobooks"/>
    <n v="4.957575757575758"/>
    <n v="-31364"/>
    <x v="8"/>
    <s v="photobooks"/>
    <x v="1789"/>
    <d v="2015-01-06T11:11:18"/>
  </r>
  <r>
    <n v="1791"/>
    <s v="disCover: Napoli"/>
    <s v="For the love of street photography and the beauty of traditional cultures in southern Italy."/>
    <n v="3000"/>
    <n v="107"/>
    <x v="2"/>
    <s v="GB"/>
    <x v="1"/>
    <x v="1790"/>
    <n v="1417369565"/>
    <b v="1"/>
    <n v="4"/>
    <b v="0"/>
    <s v="photography/photobooks"/>
    <n v="3.5666666666666664"/>
    <n v="-2893"/>
    <x v="8"/>
    <s v="photobooks"/>
    <x v="1790"/>
    <d v="2014-11-30T12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x v="0"/>
    <x v="1791"/>
    <n v="1435970682"/>
    <b v="1"/>
    <n v="139"/>
    <b v="0"/>
    <s v="photography/photobooks"/>
    <n v="61.124000000000002"/>
    <n v="-9719"/>
    <x v="8"/>
    <s v="photobooks"/>
    <x v="1791"/>
    <d v="2015-07-03T19:44:42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x v="2"/>
    <x v="1792"/>
    <n v="1414531440"/>
    <b v="1"/>
    <n v="2"/>
    <b v="0"/>
    <s v="photography/photobooks"/>
    <n v="1.3333333333333335"/>
    <n v="-2960"/>
    <x v="8"/>
    <s v="photobooks"/>
    <x v="1792"/>
    <d v="2014-10-28T16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x v="0"/>
    <x v="1793"/>
    <n v="1420636422"/>
    <b v="1"/>
    <n v="18"/>
    <b v="0"/>
    <s v="photography/photobooks"/>
    <n v="11.077777777777778"/>
    <n v="-8003"/>
    <x v="8"/>
    <s v="photobooks"/>
    <x v="1793"/>
    <d v="2015-01-07T08:13:42"/>
  </r>
  <r>
    <n v="1795"/>
    <s v="THE AFGHANS - A Photo Book"/>
    <s v="A photography book documenting the impact of the ISAF mission on the Afghan people of Mazar-e Sharif."/>
    <n v="28000"/>
    <n v="10846"/>
    <x v="2"/>
    <s v="DE"/>
    <x v="3"/>
    <x v="1794"/>
    <n v="1473922541"/>
    <b v="1"/>
    <n v="81"/>
    <b v="0"/>
    <s v="photography/photobooks"/>
    <n v="38.735714285714288"/>
    <n v="-17154"/>
    <x v="8"/>
    <s v="photobooks"/>
    <x v="1794"/>
    <d v="2016-09-15T01:55:41"/>
  </r>
  <r>
    <n v="1796"/>
    <s v="Kenema"/>
    <s v="Kenema is a stunning portrait photography book by British Photographer, Peter Dibdin, capturing community life in Kenema, Sierra Leone."/>
    <n v="19000"/>
    <n v="4190"/>
    <x v="2"/>
    <s v="GB"/>
    <x v="1"/>
    <x v="1795"/>
    <n v="1464172366"/>
    <b v="1"/>
    <n v="86"/>
    <b v="0"/>
    <s v="photography/photobooks"/>
    <n v="22.05263157894737"/>
    <n v="-14810"/>
    <x v="8"/>
    <s v="photobooks"/>
    <x v="1795"/>
    <d v="2016-05-25T05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x v="0"/>
    <x v="1796"/>
    <n v="1479217189"/>
    <b v="1"/>
    <n v="140"/>
    <b v="0"/>
    <s v="photography/photobooks"/>
    <n v="67.55"/>
    <n v="-3245"/>
    <x v="8"/>
    <s v="photobooks"/>
    <x v="1796"/>
    <d v="2016-11-15T08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x v="0"/>
    <x v="1797"/>
    <n v="1449388233"/>
    <b v="1"/>
    <n v="37"/>
    <b v="0"/>
    <s v="photography/photobooks"/>
    <n v="13.637499999999999"/>
    <n v="-13818"/>
    <x v="8"/>
    <s v="photobooks"/>
    <x v="1797"/>
    <d v="2015-12-06T02:50:33"/>
  </r>
  <r>
    <n v="1799"/>
    <s v="The UnDiscovered Image"/>
    <s v="The UnDiscovered Image, a monthly publication dedicated to photographers."/>
    <n v="4000"/>
    <n v="69.83"/>
    <x v="2"/>
    <s v="GB"/>
    <x v="1"/>
    <x v="1798"/>
    <n v="1414008808"/>
    <b v="1"/>
    <n v="6"/>
    <b v="0"/>
    <s v="photography/photobooks"/>
    <n v="1.7457500000000001"/>
    <n v="-3930.17"/>
    <x v="8"/>
    <s v="photobooks"/>
    <x v="1798"/>
    <d v="2014-10-22T15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x v="1"/>
    <x v="1799"/>
    <n v="1473517970"/>
    <b v="1"/>
    <n v="113"/>
    <b v="0"/>
    <s v="photography/photobooks"/>
    <n v="20.44963251188932"/>
    <n v="-36800"/>
    <x v="8"/>
    <s v="photobooks"/>
    <x v="1799"/>
    <d v="2016-09-10T09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x v="1"/>
    <x v="1800"/>
    <n v="1447429868"/>
    <b v="1"/>
    <n v="37"/>
    <b v="0"/>
    <s v="photography/photobooks"/>
    <n v="13.852941176470587"/>
    <n v="-14645"/>
    <x v="8"/>
    <s v="photobooks"/>
    <x v="1800"/>
    <d v="2015-11-13T10:51:08"/>
  </r>
  <r>
    <n v="1802"/>
    <s v="Out Of The Dark"/>
    <s v="Inner Darkness turned into a photobook. Personal work i shot during my recovery...in Berlin."/>
    <n v="3500"/>
    <n v="1697"/>
    <x v="2"/>
    <s v="DE"/>
    <x v="3"/>
    <x v="1801"/>
    <n v="1433416830"/>
    <b v="1"/>
    <n v="18"/>
    <b v="0"/>
    <s v="photography/photobooks"/>
    <n v="48.485714285714288"/>
    <n v="-1803"/>
    <x v="8"/>
    <s v="photobooks"/>
    <x v="1801"/>
    <d v="2015-06-04T06:20:3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x v="0"/>
    <x v="1802"/>
    <n v="1421199782"/>
    <b v="1"/>
    <n v="75"/>
    <b v="0"/>
    <s v="photography/photobooks"/>
    <n v="30.8"/>
    <n v="-12110"/>
    <x v="8"/>
    <s v="photobooks"/>
    <x v="1802"/>
    <d v="2015-01-13T20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x v="0"/>
    <x v="1803"/>
    <n v="1444061804"/>
    <b v="1"/>
    <n v="52"/>
    <b v="0"/>
    <s v="photography/photobooks"/>
    <n v="35.174193548387095"/>
    <n v="-10048"/>
    <x v="8"/>
    <s v="photobooks"/>
    <x v="1803"/>
    <d v="2015-10-05T11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x v="3"/>
    <x v="1804"/>
    <n v="1441048658"/>
    <b v="1"/>
    <n v="122"/>
    <b v="0"/>
    <s v="photography/photobooks"/>
    <n v="36.404444444444444"/>
    <n v="-14309"/>
    <x v="8"/>
    <s v="photobooks"/>
    <x v="1804"/>
    <d v="2015-08-31T14:17:38"/>
  </r>
  <r>
    <n v="1806"/>
    <s v="American Presidents Naked"/>
    <s v="Join me in publishing an amazing and unprecedented book with full frontal photopraphs of 8 American Presidents Naked"/>
    <n v="20000"/>
    <n v="591"/>
    <x v="2"/>
    <s v="GB"/>
    <x v="1"/>
    <x v="1805"/>
    <n v="1409066349"/>
    <b v="1"/>
    <n v="8"/>
    <b v="0"/>
    <s v="photography/photobooks"/>
    <n v="2.9550000000000001"/>
    <n v="-19409"/>
    <x v="8"/>
    <s v="photobooks"/>
    <x v="1805"/>
    <d v="2014-08-26T10:19:09"/>
  </r>
  <r>
    <n v="1807"/>
    <s v="Anywhere but Here"/>
    <s v="I want to explore alternative cultures and lifestyles in America."/>
    <n v="5000"/>
    <n v="553"/>
    <x v="2"/>
    <s v="US"/>
    <x v="0"/>
    <x v="1806"/>
    <n v="1409276313"/>
    <b v="1"/>
    <n v="8"/>
    <b v="0"/>
    <s v="photography/photobooks"/>
    <n v="11.06"/>
    <n v="-4447"/>
    <x v="8"/>
    <s v="photobooks"/>
    <x v="1806"/>
    <d v="2014-08-28T20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x v="0"/>
    <x v="1807"/>
    <n v="1483806030"/>
    <b v="1"/>
    <n v="96"/>
    <b v="0"/>
    <s v="photography/photobooks"/>
    <n v="41.407142857142858"/>
    <n v="-16406"/>
    <x v="8"/>
    <s v="photobooks"/>
    <x v="1807"/>
    <d v="2017-01-07T11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x v="5"/>
    <x v="1808"/>
    <n v="1422222439"/>
    <b v="1"/>
    <n v="9"/>
    <b v="0"/>
    <s v="photography/photobooks"/>
    <n v="10.857142857142858"/>
    <n v="-3120"/>
    <x v="8"/>
    <s v="photobooks"/>
    <x v="1808"/>
    <d v="2015-01-25T16:47:19"/>
  </r>
  <r>
    <n v="1810"/>
    <s v="Film Speed"/>
    <s v="Film Speed is a series of Zines focusing on architecture shot completely on 35 and 120mm film."/>
    <n v="450"/>
    <n v="15"/>
    <x v="2"/>
    <s v="US"/>
    <x v="0"/>
    <x v="1809"/>
    <n v="1407621026"/>
    <b v="0"/>
    <n v="2"/>
    <b v="0"/>
    <s v="photography/photobooks"/>
    <n v="3.3333333333333335"/>
    <n v="-435"/>
    <x v="8"/>
    <s v="photobooks"/>
    <x v="1809"/>
    <d v="2014-08-09T16:50:26"/>
  </r>
  <r>
    <n v="1811"/>
    <s v="The Year of Sunsets"/>
    <s v="A collection of 365 color photographs of sunsets in 2014, beautifully presented in a hardcover book."/>
    <n v="54000"/>
    <n v="40"/>
    <x v="2"/>
    <s v="US"/>
    <x v="0"/>
    <x v="1810"/>
    <n v="1408962270"/>
    <b v="0"/>
    <n v="26"/>
    <b v="0"/>
    <s v="photography/photobooks"/>
    <n v="7.407407407407407E-2"/>
    <n v="-53960"/>
    <x v="8"/>
    <s v="photobooks"/>
    <x v="1810"/>
    <d v="2014-08-25T05:24:3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x v="1"/>
    <x v="1811"/>
    <n v="1464939536"/>
    <b v="0"/>
    <n v="23"/>
    <b v="0"/>
    <s v="photography/photobooks"/>
    <n v="13.307692307692307"/>
    <n v="-5635"/>
    <x v="8"/>
    <s v="photobooks"/>
    <x v="1811"/>
    <d v="2016-06-03T02:38:56"/>
  </r>
  <r>
    <n v="1813"/>
    <s v="Libya : The Lost Days"/>
    <s v="This project aims to document, Libyan photographic history; through both print and artisan mediums ."/>
    <n v="8750"/>
    <n v="0"/>
    <x v="2"/>
    <s v="GB"/>
    <x v="1"/>
    <x v="1812"/>
    <n v="1404940812"/>
    <b v="0"/>
    <n v="0"/>
    <b v="0"/>
    <s v="photography/photobooks"/>
    <n v="0"/>
    <n v="-8750"/>
    <x v="8"/>
    <s v="photobooks"/>
    <x v="1812"/>
    <d v="2014-07-09T16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x v="1"/>
    <x v="1813"/>
    <n v="1422516736"/>
    <b v="0"/>
    <n v="140"/>
    <b v="0"/>
    <s v="photography/photobooks"/>
    <n v="49.183333333333337"/>
    <n v="-6098"/>
    <x v="8"/>
    <s v="photobooks"/>
    <x v="1813"/>
    <d v="2015-01-29T02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x v="0"/>
    <x v="1814"/>
    <n v="1434577537"/>
    <b v="0"/>
    <n v="0"/>
    <b v="0"/>
    <s v="photography/photobooks"/>
    <n v="0"/>
    <n v="-3000"/>
    <x v="8"/>
    <s v="photobooks"/>
    <x v="1814"/>
    <d v="2015-06-17T16:45:37"/>
  </r>
  <r>
    <n v="1816"/>
    <s v="Moments of Passion"/>
    <s v="A unique Photographic Book Project about the Passionate Moments and Strong Emotions that lie within Karate"/>
    <n v="25000"/>
    <n v="509"/>
    <x v="2"/>
    <s v="CH"/>
    <x v="11"/>
    <x v="1815"/>
    <n v="1467061303"/>
    <b v="0"/>
    <n v="6"/>
    <b v="0"/>
    <s v="photography/photobooks"/>
    <n v="2.036"/>
    <n v="-24491"/>
    <x v="8"/>
    <s v="photobooks"/>
    <x v="1815"/>
    <d v="2016-06-27T16:01:43"/>
  </r>
  <r>
    <n v="1817"/>
    <s v="Through the Lens of Jerry Gustafson"/>
    <s v="Hundreds of breathtaking rodeo photographs collected in a beautiful coffee table book."/>
    <n v="18000"/>
    <n v="9419"/>
    <x v="2"/>
    <s v="US"/>
    <x v="0"/>
    <x v="1816"/>
    <n v="1480607607"/>
    <b v="0"/>
    <n v="100"/>
    <b v="0"/>
    <s v="photography/photobooks"/>
    <n v="52.327777777777776"/>
    <n v="-8581"/>
    <x v="8"/>
    <s v="photobooks"/>
    <x v="1816"/>
    <d v="2016-12-01T10:53:27"/>
  </r>
  <r>
    <n v="1818"/>
    <s v="Give Me Your Goofy-ist"/>
    <s v="We are all different, this is a way to honor and celebrate the authenticity in being different."/>
    <n v="15000"/>
    <n v="0"/>
    <x v="2"/>
    <s v="US"/>
    <x v="0"/>
    <x v="1817"/>
    <n v="1425447450"/>
    <b v="0"/>
    <n v="0"/>
    <b v="0"/>
    <s v="photography/photobooks"/>
    <n v="0"/>
    <n v="-15000"/>
    <x v="8"/>
    <s v="photobooks"/>
    <x v="1817"/>
    <d v="2015-03-04T00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x v="0"/>
    <x v="1818"/>
    <n v="1404151396"/>
    <b v="0"/>
    <n v="4"/>
    <b v="0"/>
    <s v="photography/photobooks"/>
    <n v="2.083333333333333"/>
    <n v="-1175"/>
    <x v="8"/>
    <s v="photobooks"/>
    <x v="1818"/>
    <d v="2014-06-30T13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x v="0"/>
    <x v="1819"/>
    <n v="1425261690"/>
    <b v="0"/>
    <n v="8"/>
    <b v="0"/>
    <s v="photography/photobooks"/>
    <n v="6.565384615384616"/>
    <n v="-24293"/>
    <x v="8"/>
    <s v="photobooks"/>
    <x v="1819"/>
    <d v="2015-03-01T2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x v="0"/>
    <x v="1820"/>
    <n v="1326872367"/>
    <b v="0"/>
    <n v="57"/>
    <b v="1"/>
    <s v="music/rock"/>
    <n v="134.88999999999999"/>
    <n v="872.25"/>
    <x v="4"/>
    <s v="rock"/>
    <x v="1820"/>
    <d v="2012-01-18T02:39:27"/>
  </r>
  <r>
    <n v="1822"/>
    <s v="Wood Butcher's new music video- I Don't Wanna Party"/>
    <s v="Wood Butcher needs your help to make this happen. Buy a CD, support local music!"/>
    <n v="300"/>
    <n v="300"/>
    <x v="0"/>
    <s v="CA"/>
    <x v="5"/>
    <x v="1821"/>
    <n v="1388084862"/>
    <b v="0"/>
    <n v="11"/>
    <b v="1"/>
    <s v="music/rock"/>
    <n v="100"/>
    <n v="0"/>
    <x v="4"/>
    <s v="rock"/>
    <x v="1821"/>
    <d v="2013-12-26T14:07:42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x v="0"/>
    <x v="1822"/>
    <n v="1348503976"/>
    <b v="0"/>
    <n v="33"/>
    <b v="1"/>
    <s v="music/rock"/>
    <n v="115.85714285714286"/>
    <n v="111"/>
    <x v="4"/>
    <s v="rock"/>
    <x v="1822"/>
    <d v="2012-09-24T11:26:16"/>
  </r>
  <r>
    <n v="1824"/>
    <s v="Tin Man's Broken Wisdom Fund"/>
    <s v="cd fund raiser"/>
    <n v="3000"/>
    <n v="3002"/>
    <x v="0"/>
    <s v="US"/>
    <x v="0"/>
    <x v="1823"/>
    <n v="1387403967"/>
    <b v="0"/>
    <n v="40"/>
    <b v="1"/>
    <s v="music/rock"/>
    <n v="100.06666666666666"/>
    <n v="2"/>
    <x v="4"/>
    <s v="rock"/>
    <x v="1823"/>
    <d v="2013-12-18T16:59:27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x v="0"/>
    <x v="1824"/>
    <n v="1371585703"/>
    <b v="0"/>
    <n v="50"/>
    <b v="1"/>
    <s v="music/rock"/>
    <n v="105.05"/>
    <n v="101"/>
    <x v="4"/>
    <s v="rock"/>
    <x v="1824"/>
    <d v="2013-06-18T15:01:43"/>
  </r>
  <r>
    <n v="1826"/>
    <s v="BEAR GHOST! Professional Recording! Yay!"/>
    <s v="Hear your favorite Bear Ghost in eargasmic quality!"/>
    <n v="2000"/>
    <n v="2020"/>
    <x v="0"/>
    <s v="US"/>
    <x v="0"/>
    <x v="1825"/>
    <n v="1390083017"/>
    <b v="0"/>
    <n v="38"/>
    <b v="1"/>
    <s v="music/rock"/>
    <n v="101"/>
    <n v="20"/>
    <x v="4"/>
    <s v="rock"/>
    <x v="1825"/>
    <d v="2014-01-18T17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x v="0"/>
    <x v="1826"/>
    <n v="1294818561"/>
    <b v="0"/>
    <n v="96"/>
    <b v="1"/>
    <s v="music/rock"/>
    <n v="100.66250000000001"/>
    <n v="53"/>
    <x v="4"/>
    <s v="rock"/>
    <x v="1826"/>
    <d v="2011-01-12T02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x v="0"/>
    <x v="1827"/>
    <n v="1396906530"/>
    <b v="0"/>
    <n v="48"/>
    <b v="1"/>
    <s v="music/rock"/>
    <n v="100.16000000000001"/>
    <n v="32"/>
    <x v="4"/>
    <s v="rock"/>
    <x v="1827"/>
    <d v="2014-04-07T16:35:3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x v="0"/>
    <x v="1828"/>
    <n v="1291428371"/>
    <b v="0"/>
    <n v="33"/>
    <b v="1"/>
    <s v="music/rock"/>
    <n v="166.68333333333334"/>
    <n v="1000.25"/>
    <x v="4"/>
    <s v="rock"/>
    <x v="1828"/>
    <d v="2010-12-03T21:06: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x v="0"/>
    <x v="1829"/>
    <n v="1390667107"/>
    <b v="0"/>
    <n v="226"/>
    <b v="1"/>
    <s v="music/rock"/>
    <n v="101.53333333333335"/>
    <n v="230"/>
    <x v="4"/>
    <s v="rock"/>
    <x v="1829"/>
    <d v="2014-01-25T11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x v="0"/>
    <x v="1830"/>
    <n v="1335570863"/>
    <b v="0"/>
    <n v="14"/>
    <b v="1"/>
    <s v="music/rock"/>
    <n v="103"/>
    <n v="30"/>
    <x v="4"/>
    <s v="rock"/>
    <x v="1830"/>
    <d v="2012-04-27T18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x v="0"/>
    <x v="1831"/>
    <n v="1296651427"/>
    <b v="0"/>
    <n v="20"/>
    <b v="1"/>
    <s v="music/rock"/>
    <n v="142.85714285714286"/>
    <n v="150"/>
    <x v="4"/>
    <s v="rock"/>
    <x v="1831"/>
    <d v="2011-02-02T07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x v="0"/>
    <x v="1832"/>
    <n v="1359421403"/>
    <b v="0"/>
    <n v="25"/>
    <b v="1"/>
    <s v="music/rock"/>
    <n v="262.5"/>
    <n v="650"/>
    <x v="4"/>
    <s v="rock"/>
    <x v="1832"/>
    <d v="2013-01-28T20:03:23"/>
  </r>
  <r>
    <n v="1834"/>
    <s v="TDJ - All Part of the Plan EP/Tour"/>
    <s v="Help us fund our first tour and promote our new EP!"/>
    <n v="10000"/>
    <n v="11805"/>
    <x v="0"/>
    <s v="US"/>
    <x v="0"/>
    <x v="1833"/>
    <n v="1418684895"/>
    <b v="0"/>
    <n v="90"/>
    <b v="1"/>
    <s v="music/rock"/>
    <n v="118.05000000000001"/>
    <n v="1805"/>
    <x v="4"/>
    <s v="rock"/>
    <x v="1833"/>
    <d v="2014-12-15T18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x v="1"/>
    <x v="1834"/>
    <n v="1456851071"/>
    <b v="0"/>
    <n v="11"/>
    <b v="1"/>
    <s v="music/rock"/>
    <n v="104"/>
    <n v="20"/>
    <x v="4"/>
    <s v="rock"/>
    <x v="1834"/>
    <d v="2016-03-01T11:51:11"/>
  </r>
  <r>
    <n v="1836"/>
    <s v="KICKSTART OUR &lt;+3"/>
    <s v="Help fund our 2013 Sound &amp; Lighting Touring rig!"/>
    <n v="5000"/>
    <n v="10017"/>
    <x v="0"/>
    <s v="US"/>
    <x v="0"/>
    <x v="1835"/>
    <n v="1359660329"/>
    <b v="0"/>
    <n v="55"/>
    <b v="1"/>
    <s v="music/rock"/>
    <n v="200.34"/>
    <n v="5017"/>
    <x v="4"/>
    <s v="rock"/>
    <x v="1835"/>
    <d v="2013-01-31T14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x v="0"/>
    <x v="1836"/>
    <n v="1326848935"/>
    <b v="0"/>
    <n v="30"/>
    <b v="1"/>
    <s v="music/rock"/>
    <n v="306.83333333333331"/>
    <n v="1241"/>
    <x v="4"/>
    <s v="rock"/>
    <x v="1836"/>
    <d v="2012-01-17T2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x v="0"/>
    <x v="1837"/>
    <n v="1314989557"/>
    <b v="0"/>
    <n v="28"/>
    <b v="1"/>
    <s v="music/rock"/>
    <n v="100.149"/>
    <n v="1.4900000000000091"/>
    <x v="4"/>
    <s v="rock"/>
    <x v="1837"/>
    <d v="2011-09-02T13:52:37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x v="0"/>
    <x v="1838"/>
    <n v="1472750382"/>
    <b v="0"/>
    <n v="45"/>
    <b v="1"/>
    <s v="music/rock"/>
    <n v="205.29999999999998"/>
    <n v="1053"/>
    <x v="4"/>
    <s v="rock"/>
    <x v="1838"/>
    <d v="2016-09-01T12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x v="0"/>
    <x v="1839"/>
    <n v="1366251510"/>
    <b v="0"/>
    <n v="13"/>
    <b v="1"/>
    <s v="music/rock"/>
    <n v="108.88888888888889"/>
    <n v="80"/>
    <x v="4"/>
    <s v="rock"/>
    <x v="1839"/>
    <d v="2013-04-17T21:18:30"/>
  </r>
  <r>
    <n v="1841"/>
    <s v="Hydra Effect Debut EP"/>
    <s v="Hard Rock with a Positive Message. Help us fund, release and promote our debut EP!"/>
    <n v="2000"/>
    <n v="2035"/>
    <x v="0"/>
    <s v="US"/>
    <x v="0"/>
    <x v="1840"/>
    <n v="1397679445"/>
    <b v="0"/>
    <n v="40"/>
    <b v="1"/>
    <s v="music/rock"/>
    <n v="101.75"/>
    <n v="35"/>
    <x v="4"/>
    <s v="rock"/>
    <x v="1840"/>
    <d v="2014-04-16T15:17:25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x v="0"/>
    <x v="1841"/>
    <n v="1422371381"/>
    <b v="0"/>
    <n v="21"/>
    <b v="1"/>
    <s v="music/rock"/>
    <n v="125.25"/>
    <n v="505"/>
    <x v="4"/>
    <s v="rock"/>
    <x v="1841"/>
    <d v="2015-01-27T10:09:4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x v="0"/>
    <x v="1842"/>
    <n v="1295653954"/>
    <b v="0"/>
    <n v="134"/>
    <b v="1"/>
    <s v="music/rock"/>
    <n v="124.0061"/>
    <n v="2400.6100000000006"/>
    <x v="4"/>
    <s v="rock"/>
    <x v="1842"/>
    <d v="2011-01-21T18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x v="0"/>
    <x v="1843"/>
    <n v="1304464914"/>
    <b v="0"/>
    <n v="20"/>
    <b v="1"/>
    <s v="music/rock"/>
    <n v="101.4"/>
    <n v="21"/>
    <x v="4"/>
    <s v="rock"/>
    <x v="1843"/>
    <d v="2011-05-03T18:21:54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x v="0"/>
    <x v="1844"/>
    <n v="1464854398"/>
    <b v="0"/>
    <n v="19"/>
    <b v="1"/>
    <s v="music/rock"/>
    <n v="100"/>
    <n v="0"/>
    <x v="4"/>
    <s v="rock"/>
    <x v="1844"/>
    <d v="2016-06-02T02:59:58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x v="0"/>
    <x v="1845"/>
    <n v="1352993777"/>
    <b v="0"/>
    <n v="209"/>
    <b v="1"/>
    <s v="music/rock"/>
    <n v="137.92666666666668"/>
    <n v="5689"/>
    <x v="4"/>
    <s v="rock"/>
    <x v="1845"/>
    <d v="2012-11-15T10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x v="0"/>
    <x v="1846"/>
    <n v="1427780432"/>
    <b v="0"/>
    <n v="38"/>
    <b v="1"/>
    <s v="music/rock"/>
    <n v="120.88000000000001"/>
    <n v="522"/>
    <x v="4"/>
    <s v="rock"/>
    <x v="1846"/>
    <d v="2015-03-31T00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x v="0"/>
    <x v="1847"/>
    <n v="1306608888"/>
    <b v="0"/>
    <n v="24"/>
    <b v="1"/>
    <s v="music/rock"/>
    <n v="107.36666666666667"/>
    <n v="221"/>
    <x v="4"/>
    <s v="rock"/>
    <x v="1847"/>
    <d v="2011-05-28T13:54:48"/>
  </r>
  <r>
    <n v="1849"/>
    <s v="Release the Skyline Album"/>
    <s v="Release the Skylines is a small, local Cleveland metal band looking to record an album."/>
    <n v="300"/>
    <n v="301"/>
    <x v="0"/>
    <s v="US"/>
    <x v="0"/>
    <x v="1848"/>
    <n v="1347913059"/>
    <b v="0"/>
    <n v="8"/>
    <b v="1"/>
    <s v="music/rock"/>
    <n v="100.33333333333334"/>
    <n v="1"/>
    <x v="4"/>
    <s v="rock"/>
    <x v="1848"/>
    <d v="2012-09-17T15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x v="0"/>
    <x v="1849"/>
    <n v="1402441300"/>
    <b v="0"/>
    <n v="179"/>
    <b v="1"/>
    <s v="music/rock"/>
    <n v="101.52222222222223"/>
    <n v="137"/>
    <x v="4"/>
    <s v="rock"/>
    <x v="1849"/>
    <d v="2014-06-10T18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x v="0"/>
    <x v="1850"/>
    <n v="1404769538"/>
    <b v="0"/>
    <n v="26"/>
    <b v="1"/>
    <s v="music/rock"/>
    <n v="100.07692307692308"/>
    <n v="1"/>
    <x v="4"/>
    <s v="rock"/>
    <x v="1850"/>
    <d v="2014-07-07T16:45:38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x v="0"/>
    <x v="1851"/>
    <n v="1426703452"/>
    <b v="0"/>
    <n v="131"/>
    <b v="1"/>
    <s v="music/rock"/>
    <n v="116.96666666666667"/>
    <n v="2545"/>
    <x v="4"/>
    <s v="rock"/>
    <x v="1851"/>
    <d v="2015-03-18T13:30:52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x v="0"/>
    <x v="1852"/>
    <n v="1348536417"/>
    <b v="0"/>
    <n v="14"/>
    <b v="1"/>
    <s v="music/rock"/>
    <n v="101.875"/>
    <n v="15"/>
    <x v="4"/>
    <s v="rock"/>
    <x v="1852"/>
    <d v="2012-09-24T20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x v="0"/>
    <x v="1853"/>
    <n v="1366763437"/>
    <b v="0"/>
    <n v="174"/>
    <b v="1"/>
    <s v="music/rock"/>
    <n v="102.12366666666665"/>
    <n v="318.54999999999927"/>
    <x v="4"/>
    <s v="rock"/>
    <x v="1853"/>
    <d v="2013-04-23T19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x v="5"/>
    <x v="1854"/>
    <n v="1385124940"/>
    <b v="0"/>
    <n v="191"/>
    <b v="1"/>
    <s v="music/rock"/>
    <n v="154.05897142857143"/>
    <n v="4730.16"/>
    <x v="4"/>
    <s v="rock"/>
    <x v="1854"/>
    <d v="2013-11-22T07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x v="0"/>
    <x v="1855"/>
    <n v="1403901072"/>
    <b v="0"/>
    <n v="38"/>
    <b v="1"/>
    <s v="music/rock"/>
    <n v="101.25"/>
    <n v="25"/>
    <x v="4"/>
    <s v="rock"/>
    <x v="1855"/>
    <d v="2014-06-27T15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x v="0"/>
    <x v="1856"/>
    <n v="1407954413"/>
    <b v="0"/>
    <n v="22"/>
    <b v="1"/>
    <s v="music/rock"/>
    <n v="100"/>
    <n v="0"/>
    <x v="4"/>
    <s v="rock"/>
    <x v="1856"/>
    <d v="2014-08-13T13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x v="0"/>
    <x v="1857"/>
    <n v="1318826921"/>
    <b v="0"/>
    <n v="149"/>
    <b v="1"/>
    <s v="music/rock"/>
    <n v="108.74800874800874"/>
    <n v="486"/>
    <x v="4"/>
    <s v="rock"/>
    <x v="1857"/>
    <d v="2011-10-16T23:48:41"/>
  </r>
  <r>
    <n v="1859"/>
    <s v="Queen Kwong Tour to London and Paris"/>
    <s v="Queen Kwong is going ON TOUR to London and Paris!"/>
    <n v="3000"/>
    <n v="3955"/>
    <x v="0"/>
    <s v="US"/>
    <x v="0"/>
    <x v="1858"/>
    <n v="1314124129"/>
    <b v="0"/>
    <n v="56"/>
    <b v="1"/>
    <s v="music/rock"/>
    <n v="131.83333333333334"/>
    <n v="955"/>
    <x v="4"/>
    <s v="rock"/>
    <x v="1858"/>
    <d v="2011-08-23T13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x v="0"/>
    <x v="1859"/>
    <n v="1389891684"/>
    <b v="0"/>
    <n v="19"/>
    <b v="1"/>
    <s v="music/rock"/>
    <n v="133.46666666666667"/>
    <n v="251"/>
    <x v="4"/>
    <s v="rock"/>
    <x v="1859"/>
    <d v="2014-01-16T12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x v="1"/>
    <x v="1860"/>
    <n v="1419664341"/>
    <b v="0"/>
    <n v="0"/>
    <b v="0"/>
    <s v="games/mobile games"/>
    <n v="0"/>
    <n v="-250000"/>
    <x v="6"/>
    <s v="mobile games"/>
    <x v="1860"/>
    <d v="2014-12-27T02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x v="0"/>
    <x v="1861"/>
    <n v="1484912974"/>
    <b v="0"/>
    <n v="16"/>
    <b v="0"/>
    <s v="games/mobile games"/>
    <n v="8.0833333333333321"/>
    <n v="-16545"/>
    <x v="6"/>
    <s v="mobile games"/>
    <x v="1861"/>
    <d v="2017-01-20T06:49:34"/>
  </r>
  <r>
    <n v="1863"/>
    <s v="Project: 20M813"/>
    <s v="This is an Android game where you take control of the zombies and try to eat your way to world domination!"/>
    <n v="2500"/>
    <n v="10"/>
    <x v="2"/>
    <s v="US"/>
    <x v="0"/>
    <x v="1862"/>
    <n v="1400008085"/>
    <b v="0"/>
    <n v="2"/>
    <b v="0"/>
    <s v="games/mobile games"/>
    <n v="0.4"/>
    <n v="-2490"/>
    <x v="6"/>
    <s v="mobile games"/>
    <x v="1862"/>
    <d v="2014-05-13T14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x v="0"/>
    <x v="1863"/>
    <n v="1396631500"/>
    <b v="0"/>
    <n v="48"/>
    <b v="0"/>
    <s v="games/mobile games"/>
    <n v="42.892307692307689"/>
    <n v="-3712"/>
    <x v="6"/>
    <s v="mobile games"/>
    <x v="1863"/>
    <d v="2014-04-04T12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x v="1"/>
    <x v="1864"/>
    <n v="1475398147"/>
    <b v="0"/>
    <n v="2"/>
    <b v="0"/>
    <s v="games/mobile games"/>
    <n v="3.6363636363636364E-3"/>
    <n v="-109996"/>
    <x v="6"/>
    <s v="mobile games"/>
    <x v="1864"/>
    <d v="2016-10-02T03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x v="0"/>
    <x v="1865"/>
    <n v="1483768497"/>
    <b v="0"/>
    <n v="2"/>
    <b v="0"/>
    <s v="games/mobile games"/>
    <n v="0.5"/>
    <n v="-24875"/>
    <x v="6"/>
    <s v="mobile games"/>
    <x v="1865"/>
    <d v="2017-01-07T00:54:57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x v="0"/>
    <x v="1866"/>
    <n v="1475791912"/>
    <b v="0"/>
    <n v="1"/>
    <b v="0"/>
    <s v="games/mobile games"/>
    <n v="0.05"/>
    <n v="-19990"/>
    <x v="6"/>
    <s v="mobile games"/>
    <x v="1866"/>
    <d v="2016-10-06T17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x v="0"/>
    <x v="1867"/>
    <n v="1448044925"/>
    <b v="0"/>
    <n v="17"/>
    <b v="0"/>
    <s v="games/mobile games"/>
    <n v="4.8680000000000003"/>
    <n v="-23783"/>
    <x v="6"/>
    <s v="mobile games"/>
    <x v="1867"/>
    <d v="2015-11-20T13:42:05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x v="0"/>
    <x v="1868"/>
    <n v="1480896249"/>
    <b v="0"/>
    <n v="0"/>
    <b v="0"/>
    <s v="games/mobile games"/>
    <n v="0"/>
    <n v="-10000"/>
    <x v="6"/>
    <s v="mobile games"/>
    <x v="1868"/>
    <d v="2016-12-04T19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x v="0"/>
    <x v="1869"/>
    <n v="1451723535"/>
    <b v="0"/>
    <n v="11"/>
    <b v="0"/>
    <s v="games/mobile games"/>
    <n v="10.314285714285715"/>
    <n v="-3139"/>
    <x v="6"/>
    <s v="mobile games"/>
    <x v="1869"/>
    <d v="2016-01-02T03:32:15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x v="0"/>
    <x v="1870"/>
    <n v="1413053301"/>
    <b v="0"/>
    <n v="95"/>
    <b v="0"/>
    <s v="games/mobile games"/>
    <n v="71.784615384615378"/>
    <n v="-1834"/>
    <x v="6"/>
    <s v="mobile games"/>
    <x v="1870"/>
    <d v="2014-10-11T13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x v="0"/>
    <x v="1871"/>
    <n v="1433041602"/>
    <b v="0"/>
    <n v="13"/>
    <b v="0"/>
    <s v="games/mobile games"/>
    <n v="1.06"/>
    <n v="-19788"/>
    <x v="6"/>
    <s v="mobile games"/>
    <x v="1871"/>
    <d v="2015-05-30T22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x v="5"/>
    <x v="1872"/>
    <n v="1433861210"/>
    <b v="0"/>
    <n v="2"/>
    <b v="0"/>
    <s v="games/mobile games"/>
    <n v="0.44999999999999996"/>
    <n v="-7964"/>
    <x v="6"/>
    <s v="mobile games"/>
    <x v="1872"/>
    <d v="2015-06-09T09:46:5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x v="0"/>
    <x v="1873"/>
    <n v="1465427733"/>
    <b v="0"/>
    <n v="2"/>
    <b v="0"/>
    <s v="games/mobile games"/>
    <n v="1.6250000000000001E-2"/>
    <n v="-159974"/>
    <x v="6"/>
    <s v="mobile games"/>
    <x v="1873"/>
    <d v="2016-06-08T18:15:33"/>
  </r>
  <r>
    <n v="1875"/>
    <s v="Claws &amp; Fins"/>
    <s v="Sea opposition of Crab's family and angry fishes. Who is going to win, and who is going to loose ?!"/>
    <n v="10000"/>
    <n v="51"/>
    <x v="2"/>
    <s v="US"/>
    <x v="0"/>
    <x v="1874"/>
    <n v="1465335308"/>
    <b v="0"/>
    <n v="3"/>
    <b v="0"/>
    <s v="games/mobile games"/>
    <n v="0.51"/>
    <n v="-9949"/>
    <x v="6"/>
    <s v="mobile games"/>
    <x v="1874"/>
    <d v="2016-06-07T16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x v="2"/>
    <x v="1875"/>
    <n v="1400309405"/>
    <b v="0"/>
    <n v="0"/>
    <b v="0"/>
    <s v="games/mobile games"/>
    <n v="0"/>
    <n v="-280"/>
    <x v="6"/>
    <s v="mobile games"/>
    <x v="1875"/>
    <d v="2014-05-17T01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x v="0"/>
    <x v="1876"/>
    <n v="1422664925"/>
    <b v="0"/>
    <n v="0"/>
    <b v="0"/>
    <s v="games/mobile games"/>
    <n v="0"/>
    <n v="-60"/>
    <x v="6"/>
    <s v="mobile games"/>
    <x v="1876"/>
    <d v="2015-01-30T19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x v="2"/>
    <x v="1877"/>
    <n v="1400026355"/>
    <b v="0"/>
    <n v="0"/>
    <b v="0"/>
    <s v="games/mobile games"/>
    <n v="0"/>
    <n v="-8000"/>
    <x v="6"/>
    <s v="mobile games"/>
    <x v="1877"/>
    <d v="2014-05-13T19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x v="3"/>
    <x v="1878"/>
    <n v="1455377729"/>
    <b v="0"/>
    <n v="2"/>
    <b v="0"/>
    <s v="games/mobile games"/>
    <n v="0.12"/>
    <n v="-4994"/>
    <x v="6"/>
    <s v="mobile games"/>
    <x v="1878"/>
    <d v="2016-02-13T10:35:29"/>
  </r>
  <r>
    <n v="1880"/>
    <s v="Sim Betting Football"/>
    <s v="Sim Betting Football is the only football (soccer) betting simulation  game."/>
    <n v="5000"/>
    <n v="1004"/>
    <x v="2"/>
    <s v="GB"/>
    <x v="1"/>
    <x v="1879"/>
    <n v="1456839380"/>
    <b v="0"/>
    <n v="24"/>
    <b v="0"/>
    <s v="games/mobile games"/>
    <n v="20.080000000000002"/>
    <n v="-3996"/>
    <x v="6"/>
    <s v="mobile games"/>
    <x v="1879"/>
    <d v="2016-03-01T08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x v="0"/>
    <x v="1880"/>
    <n v="1423366789"/>
    <b v="0"/>
    <n v="70"/>
    <b v="1"/>
    <s v="music/indie rock"/>
    <n v="172.68449999999999"/>
    <n v="1453.69"/>
    <x v="4"/>
    <s v="indie rock"/>
    <x v="1880"/>
    <d v="2015-02-07T2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x v="0"/>
    <x v="1881"/>
    <n v="1339109212"/>
    <b v="0"/>
    <n v="81"/>
    <b v="1"/>
    <s v="music/indie rock"/>
    <n v="100.8955223880597"/>
    <n v="30"/>
    <x v="4"/>
    <s v="indie rock"/>
    <x v="1881"/>
    <d v="2012-06-07T17:46:52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x v="0"/>
    <x v="1882"/>
    <n v="1331333108"/>
    <b v="0"/>
    <n v="32"/>
    <b v="1"/>
    <s v="music/indie rock"/>
    <n v="104.8048048048048"/>
    <n v="48"/>
    <x v="4"/>
    <s v="indie rock"/>
    <x v="1882"/>
    <d v="2012-03-09T17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x v="0"/>
    <x v="1883"/>
    <n v="1350967535"/>
    <b v="0"/>
    <n v="26"/>
    <b v="1"/>
    <s v="music/indie rock"/>
    <n v="135.1"/>
    <n v="351"/>
    <x v="4"/>
    <s v="indie rock"/>
    <x v="1883"/>
    <d v="2012-10-22T23:45:3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x v="0"/>
    <x v="1884"/>
    <n v="1341800110"/>
    <b v="0"/>
    <n v="105"/>
    <b v="1"/>
    <s v="music/indie rock"/>
    <n v="116.32786885245903"/>
    <n v="747"/>
    <x v="4"/>
    <s v="indie rock"/>
    <x v="1884"/>
    <d v="2012-07-08T21:15:1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x v="0"/>
    <x v="1885"/>
    <n v="1413236738"/>
    <b v="0"/>
    <n v="29"/>
    <b v="1"/>
    <s v="music/indie rock"/>
    <n v="102.08333333333333"/>
    <n v="25"/>
    <x v="4"/>
    <s v="indie rock"/>
    <x v="1885"/>
    <d v="2014-10-13T16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x v="3"/>
    <x v="1886"/>
    <n v="1447614732"/>
    <b v="0"/>
    <n v="8"/>
    <b v="1"/>
    <s v="music/indie rock"/>
    <n v="111.16666666666666"/>
    <n v="335"/>
    <x v="4"/>
    <s v="indie rock"/>
    <x v="1886"/>
    <d v="2015-11-15T14:12:12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x v="0"/>
    <x v="1887"/>
    <n v="1272692732"/>
    <b v="0"/>
    <n v="89"/>
    <b v="1"/>
    <s v="music/indie rock"/>
    <n v="166.08"/>
    <n v="1652"/>
    <x v="4"/>
    <s v="indie rock"/>
    <x v="1887"/>
    <d v="2010-05-01T00:45:32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x v="0"/>
    <x v="1888"/>
    <n v="1359140546"/>
    <b v="0"/>
    <n v="44"/>
    <b v="1"/>
    <s v="music/indie rock"/>
    <n v="106.60000000000001"/>
    <n v="132"/>
    <x v="4"/>
    <s v="indie rock"/>
    <x v="1888"/>
    <d v="2013-01-25T14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x v="0"/>
    <x v="1889"/>
    <n v="1353005528"/>
    <b v="0"/>
    <n v="246"/>
    <b v="1"/>
    <s v="music/indie rock"/>
    <n v="144.58441666666667"/>
    <n v="5350.130000000001"/>
    <x v="4"/>
    <s v="indie rock"/>
    <x v="1889"/>
    <d v="2012-11-15T13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x v="0"/>
    <x v="1890"/>
    <n v="1275851354"/>
    <b v="0"/>
    <n v="120"/>
    <b v="1"/>
    <s v="music/indie rock"/>
    <n v="105.55000000000001"/>
    <n v="555"/>
    <x v="4"/>
    <s v="indie rock"/>
    <x v="1890"/>
    <d v="2010-06-06T14:09:14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x v="0"/>
    <x v="1891"/>
    <n v="1304867881"/>
    <b v="0"/>
    <n v="26"/>
    <b v="1"/>
    <s v="music/indie rock"/>
    <n v="136.60000000000002"/>
    <n v="183"/>
    <x v="4"/>
    <s v="indie rock"/>
    <x v="1891"/>
    <d v="2011-05-08T10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x v="0"/>
    <x v="1892"/>
    <n v="1301524585"/>
    <b v="0"/>
    <n v="45"/>
    <b v="1"/>
    <s v="music/indie rock"/>
    <n v="104"/>
    <n v="100"/>
    <x v="4"/>
    <s v="indie rock"/>
    <x v="1892"/>
    <d v="2011-03-30T17:36:25"/>
  </r>
  <r>
    <n v="1894"/>
    <s v="Help me release my first 3 song EP!!"/>
    <s v="Im trying to raise $1000 for a 3 song EP in a studio!"/>
    <n v="1000"/>
    <n v="1145"/>
    <x v="0"/>
    <s v="US"/>
    <x v="0"/>
    <x v="1893"/>
    <n v="1326404583"/>
    <b v="0"/>
    <n v="20"/>
    <b v="1"/>
    <s v="music/indie rock"/>
    <n v="114.5"/>
    <n v="145"/>
    <x v="4"/>
    <s v="indie rock"/>
    <x v="1893"/>
    <d v="2012-01-12T16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x v="0"/>
    <x v="1894"/>
    <n v="1442771722"/>
    <b v="0"/>
    <n v="47"/>
    <b v="1"/>
    <s v="music/indie rock"/>
    <n v="101.71957671957672"/>
    <n v="156"/>
    <x v="4"/>
    <s v="indie rock"/>
    <x v="1894"/>
    <d v="2015-09-20T12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x v="0"/>
    <x v="1895"/>
    <n v="1331658165"/>
    <b v="0"/>
    <n v="13"/>
    <b v="1"/>
    <s v="music/indie rock"/>
    <n v="123.94678492239468"/>
    <n v="108"/>
    <x v="4"/>
    <s v="indie rock"/>
    <x v="1895"/>
    <d v="2012-03-13T12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x v="0"/>
    <x v="1896"/>
    <n v="1392040806"/>
    <b v="0"/>
    <n v="183"/>
    <b v="1"/>
    <s v="music/indie rock"/>
    <n v="102.45669291338582"/>
    <n v="156"/>
    <x v="4"/>
    <s v="indie rock"/>
    <x v="1896"/>
    <d v="2014-02-10T09:00:06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x v="0"/>
    <x v="1897"/>
    <n v="1451277473"/>
    <b v="0"/>
    <n v="21"/>
    <b v="1"/>
    <s v="music/indie rock"/>
    <n v="144.5"/>
    <n v="445"/>
    <x v="4"/>
    <s v="indie rock"/>
    <x v="1897"/>
    <d v="2015-12-27T23:37:53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x v="0"/>
    <x v="1898"/>
    <n v="1424730966"/>
    <b v="0"/>
    <n v="42"/>
    <b v="1"/>
    <s v="music/indie rock"/>
    <n v="133.33333333333331"/>
    <n v="300"/>
    <x v="4"/>
    <s v="indie rock"/>
    <x v="1898"/>
    <d v="2015-02-23T17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x v="0"/>
    <x v="1899"/>
    <n v="1347137731"/>
    <b v="0"/>
    <n v="54"/>
    <b v="1"/>
    <s v="music/indie rock"/>
    <n v="109.3644"/>
    <n v="234.11000000000013"/>
    <x v="4"/>
    <s v="indie rock"/>
    <x v="1899"/>
    <d v="2012-09-08T15:55:31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x v="1"/>
    <x v="1900"/>
    <n v="1429707729"/>
    <b v="0"/>
    <n v="25"/>
    <b v="0"/>
    <s v="technology/gadgets"/>
    <n v="2.6969696969696968"/>
    <n v="-96330"/>
    <x v="2"/>
    <s v="gadgets"/>
    <x v="1900"/>
    <d v="2015-04-22T08:02:09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x v="3"/>
    <x v="1901"/>
    <n v="1422903447"/>
    <b v="0"/>
    <n v="3"/>
    <b v="0"/>
    <s v="technology/gadgets"/>
    <n v="1.2"/>
    <n v="-988"/>
    <x v="2"/>
    <s v="gadgets"/>
    <x v="1901"/>
    <d v="2015-02-02T13:57:27"/>
  </r>
  <r>
    <n v="1903"/>
    <s v="MiPointer"/>
    <s v="A cool smart laser pointer for presenting professionals. Unique by design, widest functional coverage for both IOS and Android."/>
    <n v="3000"/>
    <n v="1398"/>
    <x v="2"/>
    <s v="US"/>
    <x v="0"/>
    <x v="1902"/>
    <n v="1480357791"/>
    <b v="0"/>
    <n v="41"/>
    <b v="0"/>
    <s v="technology/gadgets"/>
    <n v="46.6"/>
    <n v="-1602"/>
    <x v="2"/>
    <s v="gadgets"/>
    <x v="1902"/>
    <d v="2016-11-28T13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x v="0"/>
    <x v="1903"/>
    <n v="1447864021"/>
    <b v="0"/>
    <n v="2"/>
    <b v="0"/>
    <s v="technology/gadgets"/>
    <n v="0.1"/>
    <n v="-49950"/>
    <x v="2"/>
    <s v="gadgets"/>
    <x v="1903"/>
    <d v="2015-11-18T11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x v="0"/>
    <x v="1904"/>
    <n v="1407535994"/>
    <b v="0"/>
    <n v="4"/>
    <b v="0"/>
    <s v="technology/gadgets"/>
    <n v="0.16800000000000001"/>
    <n v="-24958"/>
    <x v="2"/>
    <s v="gadgets"/>
    <x v="1904"/>
    <d v="2014-08-08T17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x v="0"/>
    <x v="1905"/>
    <n v="1464105983"/>
    <b v="0"/>
    <n v="99"/>
    <b v="0"/>
    <s v="technology/gadgets"/>
    <n v="42.76"/>
    <n v="-28620"/>
    <x v="2"/>
    <s v="gadgets"/>
    <x v="1905"/>
    <d v="2016-05-24T11:06:23"/>
  </r>
  <r>
    <n v="1907"/>
    <s v="Litter-Buddy"/>
    <s v="Litter-Buddy is great economical alternative to leading pet waste disposal systems with cartridge bag elements."/>
    <n v="30000"/>
    <n v="85"/>
    <x v="2"/>
    <s v="US"/>
    <x v="0"/>
    <x v="1906"/>
    <n v="1399557925"/>
    <b v="0"/>
    <n v="4"/>
    <b v="0"/>
    <s v="technology/gadgets"/>
    <n v="0.28333333333333333"/>
    <n v="-29915"/>
    <x v="2"/>
    <s v="gadgets"/>
    <x v="1906"/>
    <d v="2014-05-08T09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x v="0"/>
    <x v="1907"/>
    <n v="1480456900"/>
    <b v="0"/>
    <n v="4"/>
    <b v="0"/>
    <s v="technology/gadgets"/>
    <n v="1.7319999999999998"/>
    <n v="-24567"/>
    <x v="2"/>
    <s v="gadgets"/>
    <x v="1907"/>
    <d v="2016-11-29T17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x v="0"/>
    <x v="1908"/>
    <n v="1411467479"/>
    <b v="0"/>
    <n v="38"/>
    <b v="0"/>
    <s v="technology/gadgets"/>
    <n v="14.111428571428572"/>
    <n v="-30061"/>
    <x v="2"/>
    <s v="gadgets"/>
    <x v="1908"/>
    <d v="2014-09-23T05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x v="3"/>
    <x v="1909"/>
    <n v="1442531217"/>
    <b v="0"/>
    <n v="285"/>
    <b v="0"/>
    <s v="technology/gadgets"/>
    <n v="39.395294117647055"/>
    <n v="-51514"/>
    <x v="2"/>
    <s v="gadgets"/>
    <x v="1909"/>
    <d v="2015-09-17T18:06:57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x v="4"/>
    <x v="1910"/>
    <n v="1404953334"/>
    <b v="0"/>
    <n v="1"/>
    <b v="0"/>
    <s v="technology/gadgets"/>
    <n v="2.3529411764705882E-2"/>
    <n v="-42490"/>
    <x v="2"/>
    <s v="gadgets"/>
    <x v="1910"/>
    <d v="2014-07-09T19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x v="0"/>
    <x v="1911"/>
    <n v="1430803560"/>
    <b v="0"/>
    <n v="42"/>
    <b v="0"/>
    <s v="technology/gadgets"/>
    <n v="59.3"/>
    <n v="-2035"/>
    <x v="2"/>
    <s v="gadgets"/>
    <x v="1911"/>
    <d v="2015-05-05T00:26:00"/>
  </r>
  <r>
    <n v="1913"/>
    <s v="Tibio - Spreading warmth in everyones home"/>
    <s v="Tibio is a revolutionary new product designed to solve an age old problem."/>
    <n v="48000"/>
    <n v="637"/>
    <x v="2"/>
    <s v="GB"/>
    <x v="1"/>
    <x v="1912"/>
    <n v="1410178578"/>
    <b v="0"/>
    <n v="26"/>
    <b v="0"/>
    <s v="technology/gadgets"/>
    <n v="1.3270833333333334"/>
    <n v="-47363"/>
    <x v="2"/>
    <s v="gadgets"/>
    <x v="1912"/>
    <d v="2014-09-08T07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x v="0"/>
    <x v="1913"/>
    <n v="1413519073"/>
    <b v="0"/>
    <n v="2"/>
    <b v="0"/>
    <s v="technology/gadgets"/>
    <n v="9.0090090090090094"/>
    <n v="-606"/>
    <x v="2"/>
    <s v="gadgets"/>
    <x v="1913"/>
    <d v="2014-10-16T23:11:1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x v="0"/>
    <x v="1914"/>
    <n v="1407892222"/>
    <b v="0"/>
    <n v="4"/>
    <b v="0"/>
    <s v="technology/gadgets"/>
    <n v="1.6"/>
    <n v="-492"/>
    <x v="2"/>
    <s v="gadgets"/>
    <x v="1914"/>
    <d v="2014-08-12T20:10:22"/>
  </r>
  <r>
    <n v="1916"/>
    <s v="The Paint Can Holder by U.S. Green Products"/>
    <s v="The Paint Can Holder Makes Painting Easier and Safer on Extension Ladders."/>
    <n v="20000"/>
    <n v="102"/>
    <x v="2"/>
    <s v="US"/>
    <x v="0"/>
    <x v="1915"/>
    <n v="1476378775"/>
    <b v="0"/>
    <n v="6"/>
    <b v="0"/>
    <s v="technology/gadgets"/>
    <n v="0.51"/>
    <n v="-19898"/>
    <x v="2"/>
    <s v="gadgets"/>
    <x v="1915"/>
    <d v="2016-10-13T12:12:55"/>
  </r>
  <r>
    <n v="1917"/>
    <s v="Chronovisor:The MOST innovative watch for night time reading"/>
    <s v="Let's build a legendary brand altogether"/>
    <n v="390000"/>
    <n v="205025"/>
    <x v="2"/>
    <s v="HK"/>
    <x v="6"/>
    <x v="1916"/>
    <n v="1484116133"/>
    <b v="0"/>
    <n v="70"/>
    <b v="0"/>
    <s v="technology/gadgets"/>
    <n v="52.570512820512818"/>
    <n v="-184975"/>
    <x v="2"/>
    <s v="gadgets"/>
    <x v="1916"/>
    <d v="2017-01-11T01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x v="0"/>
    <x v="1917"/>
    <n v="1404845851"/>
    <b v="0"/>
    <n v="9"/>
    <b v="0"/>
    <s v="technology/gadgets"/>
    <n v="1.04"/>
    <n v="-24740"/>
    <x v="2"/>
    <s v="gadgets"/>
    <x v="1917"/>
    <d v="2014-07-08T13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x v="0"/>
    <x v="1918"/>
    <n v="1429477249"/>
    <b v="0"/>
    <n v="8"/>
    <b v="0"/>
    <s v="technology/gadgets"/>
    <n v="47.4"/>
    <n v="-263"/>
    <x v="2"/>
    <s v="gadgets"/>
    <x v="1918"/>
    <d v="2015-04-19T16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x v="1"/>
    <x v="1919"/>
    <n v="1443042061"/>
    <b v="0"/>
    <n v="105"/>
    <b v="0"/>
    <s v="technology/gadgets"/>
    <n v="43.03"/>
    <n v="-5697"/>
    <x v="2"/>
    <s v="gadgets"/>
    <x v="1919"/>
    <d v="2015-09-23T16:01:01"/>
  </r>
  <r>
    <n v="1921"/>
    <s v="The Fine Spirits are making an album!"/>
    <s v="The Fine Spirits are making an album, but we need your help!"/>
    <n v="1500"/>
    <n v="2052"/>
    <x v="0"/>
    <s v="US"/>
    <x v="0"/>
    <x v="1920"/>
    <n v="1339651143"/>
    <b v="0"/>
    <n v="38"/>
    <b v="1"/>
    <s v="music/indie rock"/>
    <n v="136.80000000000001"/>
    <n v="552"/>
    <x v="4"/>
    <s v="indie rock"/>
    <x v="1920"/>
    <d v="2012-06-14T00:19:03"/>
  </r>
  <r>
    <n v="1922"/>
    <s v="Low Weather // Debut Album"/>
    <s v="Low Weather's debut album is halfway finished.  With your help and your help alone we can record the rest!"/>
    <n v="2000"/>
    <n v="2311"/>
    <x v="0"/>
    <s v="US"/>
    <x v="0"/>
    <x v="1921"/>
    <n v="1384236507"/>
    <b v="0"/>
    <n v="64"/>
    <b v="1"/>
    <s v="music/indie rock"/>
    <n v="115.55"/>
    <n v="311"/>
    <x v="4"/>
    <s v="indie rock"/>
    <x v="1921"/>
    <d v="2013-11-12T01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x v="0"/>
    <x v="1922"/>
    <n v="1313612532"/>
    <b v="0"/>
    <n v="13"/>
    <b v="1"/>
    <s v="music/indie rock"/>
    <n v="240.79999999999998"/>
    <n v="176"/>
    <x v="4"/>
    <s v="indie rock"/>
    <x v="1922"/>
    <d v="2011-08-17T15:22:12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x v="0"/>
    <x v="1923"/>
    <n v="1387390555"/>
    <b v="0"/>
    <n v="33"/>
    <b v="1"/>
    <s v="music/indie rock"/>
    <n v="114.39999999999999"/>
    <n v="432"/>
    <x v="4"/>
    <s v="indie rock"/>
    <x v="1923"/>
    <d v="2013-12-18T13:15:55"/>
  </r>
  <r>
    <n v="1925"/>
    <s v="The Freakniks Debut Album: Infinite Love"/>
    <s v="The Freakniks are making their psychedelic freak-folk debut studio album and they need your help."/>
    <n v="1500"/>
    <n v="1655"/>
    <x v="0"/>
    <s v="US"/>
    <x v="0"/>
    <x v="1924"/>
    <n v="1379540288"/>
    <b v="0"/>
    <n v="52"/>
    <b v="1"/>
    <s v="music/indie rock"/>
    <n v="110.33333333333333"/>
    <n v="155"/>
    <x v="4"/>
    <s v="indie rock"/>
    <x v="1924"/>
    <d v="2013-09-18T16:38:08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x v="0"/>
    <x v="1925"/>
    <n v="1286319256"/>
    <b v="0"/>
    <n v="107"/>
    <b v="1"/>
    <s v="music/indie rock"/>
    <n v="195.37933333333334"/>
    <n v="1430.69"/>
    <x v="4"/>
    <s v="indie rock"/>
    <x v="1925"/>
    <d v="2010-10-05T17:54:16"/>
  </r>
  <r>
    <n v="1927"/>
    <s v="GBS Detroit Presents Hampshire"/>
    <s v="Hampshire is headed to GBS Detroit."/>
    <n v="600"/>
    <n v="620"/>
    <x v="0"/>
    <s v="US"/>
    <x v="0"/>
    <x v="1926"/>
    <n v="1329856839"/>
    <b v="0"/>
    <n v="11"/>
    <b v="1"/>
    <s v="music/indie rock"/>
    <n v="103.33333333333334"/>
    <n v="20"/>
    <x v="4"/>
    <s v="indie rock"/>
    <x v="1926"/>
    <d v="2012-02-21T15:40:39"/>
  </r>
  <r>
    <n v="1928"/>
    <s v="Jollyheads Circus Debut Album &quot;The Kaleidoscope Dawn&quot;"/>
    <s v="Help us master and release our debut album &quot;The Kaleidoscope Dawn&quot;"/>
    <n v="2550"/>
    <n v="2630"/>
    <x v="0"/>
    <s v="US"/>
    <x v="0"/>
    <x v="1927"/>
    <n v="1365348794"/>
    <b v="0"/>
    <n v="34"/>
    <b v="1"/>
    <s v="music/indie rock"/>
    <n v="103.1372549019608"/>
    <n v="80"/>
    <x v="4"/>
    <s v="indie rock"/>
    <x v="1927"/>
    <d v="2013-04-07T10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x v="0"/>
    <x v="1928"/>
    <n v="1306197066"/>
    <b v="0"/>
    <n v="75"/>
    <b v="1"/>
    <s v="music/indie rock"/>
    <n v="100.3125"/>
    <n v="10"/>
    <x v="4"/>
    <s v="indie rock"/>
    <x v="1928"/>
    <d v="2011-05-23T19:31:06"/>
  </r>
  <r>
    <n v="1930"/>
    <s v="Magnetic Flowers Presents: Old, Cold. Losing It."/>
    <s v="We're nearly done recording, but we're out of money! Help us release the record!!!"/>
    <n v="1000"/>
    <n v="1270"/>
    <x v="0"/>
    <s v="US"/>
    <x v="0"/>
    <x v="1929"/>
    <n v="1368019482"/>
    <b v="0"/>
    <n v="26"/>
    <b v="1"/>
    <s v="music/indie rock"/>
    <n v="127"/>
    <n v="270"/>
    <x v="4"/>
    <s v="indie rock"/>
    <x v="1929"/>
    <d v="2013-05-08T08:24:42"/>
  </r>
  <r>
    <n v="1931"/>
    <s v="New Lions After Dark EP!"/>
    <s v="We're an indie rock band from Clearwater, FL headed back into the studio to finish our latest EP."/>
    <n v="2000"/>
    <n v="2412.02"/>
    <x v="0"/>
    <s v="US"/>
    <x v="0"/>
    <x v="1930"/>
    <n v="1336512309"/>
    <b v="0"/>
    <n v="50"/>
    <b v="1"/>
    <s v="music/indie rock"/>
    <n v="120.601"/>
    <n v="412.02"/>
    <x v="4"/>
    <s v="indie rock"/>
    <x v="1930"/>
    <d v="2012-05-08T16:25:09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x v="0"/>
    <x v="1931"/>
    <n v="1325618773"/>
    <b v="0"/>
    <n v="80"/>
    <b v="1"/>
    <s v="music/indie rock"/>
    <n v="106.99047619047619"/>
    <n v="367"/>
    <x v="4"/>
    <s v="indie rock"/>
    <x v="1931"/>
    <d v="2012-01-03T14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x v="0"/>
    <x v="1932"/>
    <n v="1409195307"/>
    <b v="0"/>
    <n v="110"/>
    <b v="1"/>
    <s v="music/indie rock"/>
    <n v="172.43333333333334"/>
    <n v="4346"/>
    <x v="4"/>
    <s v="indie rock"/>
    <x v="1932"/>
    <d v="2014-08-27T22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x v="0"/>
    <x v="1933"/>
    <n v="1321649321"/>
    <b v="0"/>
    <n v="77"/>
    <b v="1"/>
    <s v="music/indie rock"/>
    <n v="123.61999999999999"/>
    <n v="1181"/>
    <x v="4"/>
    <s v="indie rock"/>
    <x v="1933"/>
    <d v="2011-11-18T15:48:41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x v="0"/>
    <x v="1934"/>
    <n v="1400106171"/>
    <b v="0"/>
    <n v="50"/>
    <b v="1"/>
    <s v="music/indie rock"/>
    <n v="108.4"/>
    <n v="210"/>
    <x v="4"/>
    <s v="indie rock"/>
    <x v="1934"/>
    <d v="2014-05-14T17:22:51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x v="0"/>
    <x v="1935"/>
    <n v="1320528070"/>
    <b v="0"/>
    <n v="145"/>
    <b v="1"/>
    <s v="music/indie rock"/>
    <n v="116.52013333333333"/>
    <n v="1239.0100000000002"/>
    <x v="4"/>
    <s v="indie rock"/>
    <x v="1935"/>
    <d v="2011-11-05T16:21:1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x v="0"/>
    <x v="1936"/>
    <n v="1338346281"/>
    <b v="0"/>
    <n v="29"/>
    <b v="1"/>
    <s v="music/indie rock"/>
    <n v="187.245"/>
    <n v="523.47"/>
    <x v="4"/>
    <s v="indie rock"/>
    <x v="1936"/>
    <d v="2012-05-29T21:51:21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x v="0"/>
    <x v="1937"/>
    <n v="1370067231"/>
    <b v="0"/>
    <n v="114"/>
    <b v="1"/>
    <s v="music/indie rock"/>
    <n v="115.93333333333334"/>
    <n v="2390"/>
    <x v="4"/>
    <s v="indie rock"/>
    <x v="1937"/>
    <d v="2013-06-01T01:13:51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x v="0"/>
    <x v="1938"/>
    <n v="1360366708"/>
    <b v="0"/>
    <n v="96"/>
    <b v="1"/>
    <s v="music/indie rock"/>
    <n v="110.7"/>
    <n v="1070"/>
    <x v="4"/>
    <s v="indie rock"/>
    <x v="1938"/>
    <d v="2013-02-08T18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x v="0"/>
    <x v="1939"/>
    <n v="1304770233"/>
    <b v="0"/>
    <n v="31"/>
    <b v="1"/>
    <s v="music/indie rock"/>
    <n v="170.92307692307693"/>
    <n v="461"/>
    <x v="4"/>
    <s v="indie rock"/>
    <x v="1939"/>
    <d v="2011-05-07T07:10:33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x v="0"/>
    <x v="1940"/>
    <n v="1397545131"/>
    <b v="1"/>
    <n v="4883"/>
    <b v="1"/>
    <s v="technology/hardware"/>
    <n v="126.11835600000001"/>
    <n v="65295.890000000014"/>
    <x v="2"/>
    <s v="hardware"/>
    <x v="1940"/>
    <d v="2014-04-15T01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x v="0"/>
    <x v="1941"/>
    <n v="1302033140"/>
    <b v="1"/>
    <n v="95"/>
    <b v="1"/>
    <s v="technology/hardware"/>
    <n v="138.44033333333334"/>
    <n v="2306.42"/>
    <x v="2"/>
    <s v="hardware"/>
    <x v="1941"/>
    <d v="2011-04-05T14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x v="0"/>
    <x v="1942"/>
    <n v="1467008916"/>
    <b v="1"/>
    <n v="2478"/>
    <b v="1"/>
    <s v="technology/hardware"/>
    <n v="1705.2499999999998"/>
    <n v="160525"/>
    <x v="2"/>
    <s v="hardware"/>
    <x v="1942"/>
    <d v="2016-06-27T01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x v="0"/>
    <x v="1943"/>
    <n v="1396360890"/>
    <b v="1"/>
    <n v="1789"/>
    <b v="1"/>
    <s v="technology/hardware"/>
    <n v="788.05550000000005"/>
    <n v="275222.2"/>
    <x v="2"/>
    <s v="hardware"/>
    <x v="1943"/>
    <d v="2014-04-01T09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x v="3"/>
    <x v="1944"/>
    <n v="1433224958"/>
    <b v="1"/>
    <n v="680"/>
    <b v="1"/>
    <s v="technology/hardware"/>
    <n v="348.01799999999997"/>
    <n v="248018"/>
    <x v="2"/>
    <s v="hardware"/>
    <x v="1944"/>
    <d v="2015-06-02T01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x v="0"/>
    <x v="1945"/>
    <n v="1392780961"/>
    <b v="1"/>
    <n v="70"/>
    <b v="1"/>
    <s v="technology/hardware"/>
    <n v="149.74666666666667"/>
    <n v="3731"/>
    <x v="2"/>
    <s v="hardware"/>
    <x v="1945"/>
    <d v="2014-02-18T2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x v="0"/>
    <x v="1946"/>
    <n v="1255730520"/>
    <b v="1"/>
    <n v="23"/>
    <b v="1"/>
    <s v="technology/hardware"/>
    <n v="100.63375000000001"/>
    <n v="5.07000000000005"/>
    <x v="2"/>
    <s v="hardware"/>
    <x v="1946"/>
    <d v="2009-10-16T17:02:00"/>
  </r>
  <r>
    <n v="1948"/>
    <s v="UDOO X86: The Most Powerful Maker Board Ever"/>
    <s v="10 times more powerful than Raspberry Pi 3, x86 64-bit architecture"/>
    <n v="100000"/>
    <n v="800211"/>
    <x v="0"/>
    <s v="US"/>
    <x v="0"/>
    <x v="1947"/>
    <n v="1460557809"/>
    <b v="1"/>
    <n v="4245"/>
    <b v="1"/>
    <s v="technology/hardware"/>
    <n v="800.21100000000001"/>
    <n v="700211"/>
    <x v="2"/>
    <s v="hardware"/>
    <x v="1947"/>
    <d v="2016-04-13T09:30:09"/>
  </r>
  <r>
    <n v="1949"/>
    <s v="Shake Your Power"/>
    <s v="#ShakeYourPower brings clean energy to places in the world without electricity through the power of music."/>
    <n v="50000"/>
    <n v="53001.3"/>
    <x v="0"/>
    <s v="GB"/>
    <x v="1"/>
    <x v="1948"/>
    <n v="1402394951"/>
    <b v="1"/>
    <n v="943"/>
    <b v="1"/>
    <s v="technology/hardware"/>
    <n v="106.00260000000002"/>
    <n v="3001.3000000000029"/>
    <x v="2"/>
    <s v="hardware"/>
    <x v="1948"/>
    <d v="2014-06-10T05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x v="0"/>
    <x v="1949"/>
    <n v="1300767673"/>
    <b v="1"/>
    <n v="1876"/>
    <b v="1"/>
    <s v="technology/hardware"/>
    <n v="200.51866666666669"/>
    <n v="48248.960000000006"/>
    <x v="2"/>
    <s v="hardware"/>
    <x v="1949"/>
    <d v="2011-03-21T23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x v="0"/>
    <x v="1950"/>
    <n v="1475921137"/>
    <b v="1"/>
    <n v="834"/>
    <b v="1"/>
    <s v="technology/hardware"/>
    <n v="212.44399999999999"/>
    <n v="56222"/>
    <x v="2"/>
    <s v="hardware"/>
    <x v="1950"/>
    <d v="2016-10-08T05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x v="5"/>
    <x v="1951"/>
    <n v="1378737215"/>
    <b v="1"/>
    <n v="682"/>
    <b v="1"/>
    <s v="technology/hardware"/>
    <n v="198.47237142857145"/>
    <n v="34465.33"/>
    <x v="2"/>
    <s v="hardware"/>
    <x v="1951"/>
    <d v="2013-09-09T09:33:35"/>
  </r>
  <r>
    <n v="1953"/>
    <s v="NTH Music Synthesizer"/>
    <s v="The NTH is an open source music synthesizer featuring instant fun, awesome sound, and a hackable design."/>
    <n v="15000"/>
    <n v="33892"/>
    <x v="0"/>
    <s v="US"/>
    <x v="0"/>
    <x v="1952"/>
    <n v="1328158065"/>
    <b v="1"/>
    <n v="147"/>
    <b v="1"/>
    <s v="technology/hardware"/>
    <n v="225.94666666666666"/>
    <n v="18892"/>
    <x v="2"/>
    <s v="hardware"/>
    <x v="1952"/>
    <d v="2012-02-01T23:47:45"/>
  </r>
  <r>
    <n v="1954"/>
    <s v="Orison â€“ Rethink the Power of Energy"/>
    <s v="The First Home Battery System You Simply Plug in to Install"/>
    <n v="50000"/>
    <n v="349474"/>
    <x v="0"/>
    <s v="US"/>
    <x v="0"/>
    <x v="1953"/>
    <n v="1453730176"/>
    <b v="1"/>
    <n v="415"/>
    <b v="1"/>
    <s v="technology/hardware"/>
    <n v="698.94800000000009"/>
    <n v="299474"/>
    <x v="2"/>
    <s v="hardware"/>
    <x v="1953"/>
    <d v="2016-01-25T08:56:16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x v="0"/>
    <x v="1954"/>
    <n v="1334989881"/>
    <b v="1"/>
    <n v="290"/>
    <b v="1"/>
    <s v="technology/hardware"/>
    <n v="398.59528571428569"/>
    <n v="125410.01999999999"/>
    <x v="2"/>
    <s v="hardware"/>
    <x v="1954"/>
    <d v="2012-04-21T01:31:21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x v="0"/>
    <x v="1955"/>
    <n v="1425507005"/>
    <b v="1"/>
    <n v="365"/>
    <b v="1"/>
    <s v="technology/hardware"/>
    <n v="294.0333333333333"/>
    <n v="116420"/>
    <x v="2"/>
    <s v="hardware"/>
    <x v="1955"/>
    <d v="2015-03-04T17:10:05"/>
  </r>
  <r>
    <n v="1957"/>
    <s v="freeSoC and freeSoC Mini"/>
    <s v="An open hardware platform for the best microcontroller in the world."/>
    <n v="30000"/>
    <n v="50251.41"/>
    <x v="0"/>
    <s v="US"/>
    <x v="0"/>
    <x v="1956"/>
    <n v="1348712513"/>
    <b v="1"/>
    <n v="660"/>
    <b v="1"/>
    <s v="technology/hardware"/>
    <n v="167.50470000000001"/>
    <n v="20251.410000000003"/>
    <x v="2"/>
    <s v="hardware"/>
    <x v="1956"/>
    <d v="2012-09-26T21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x v="0"/>
    <x v="1957"/>
    <n v="1361490161"/>
    <b v="1"/>
    <n v="1356"/>
    <b v="1"/>
    <s v="technology/hardware"/>
    <n v="1435.5717142857143"/>
    <n v="93490.02"/>
    <x v="2"/>
    <s v="hardware"/>
    <x v="1957"/>
    <d v="2013-02-21T18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x v="0"/>
    <x v="1958"/>
    <n v="1408565860"/>
    <b v="1"/>
    <n v="424"/>
    <b v="1"/>
    <s v="technology/hardware"/>
    <n v="156.73439999999999"/>
    <n v="5673.4400000000005"/>
    <x v="2"/>
    <s v="hardware"/>
    <x v="1958"/>
    <d v="2014-08-20T15:17:40"/>
  </r>
  <r>
    <n v="1960"/>
    <s v="TREKKAYAK"/>
    <s v="Trekkayak is an ultralight, durable and inflatable boat to be carried in your backpack to cross a lake or paddle down a river."/>
    <n v="70000"/>
    <n v="82532"/>
    <x v="0"/>
    <s v="SE"/>
    <x v="9"/>
    <x v="1959"/>
    <n v="1416559341"/>
    <b v="1"/>
    <n v="33"/>
    <b v="1"/>
    <s v="technology/hardware"/>
    <n v="117.90285714285716"/>
    <n v="12532"/>
    <x v="2"/>
    <s v="hardware"/>
    <x v="1959"/>
    <d v="2014-11-21T03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x v="0"/>
    <x v="1960"/>
    <n v="1346042417"/>
    <b v="1"/>
    <n v="1633"/>
    <b v="1"/>
    <s v="technology/hardware"/>
    <n v="1105.3811999999998"/>
    <n v="100538.12"/>
    <x v="2"/>
    <s v="hardware"/>
    <x v="1960"/>
    <d v="2012-08-26T23:40:17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x v="0"/>
    <x v="1961"/>
    <n v="1397414636"/>
    <b v="1"/>
    <n v="306"/>
    <b v="1"/>
    <s v="technology/hardware"/>
    <n v="192.92499999999998"/>
    <n v="9292.5"/>
    <x v="2"/>
    <s v="hardware"/>
    <x v="1961"/>
    <d v="2014-04-13T13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x v="1"/>
    <x v="1962"/>
    <n v="1407838734"/>
    <b v="1"/>
    <n v="205"/>
    <b v="1"/>
    <s v="technology/hardware"/>
    <n v="126.8842105263158"/>
    <n v="5108"/>
    <x v="2"/>
    <s v="hardware"/>
    <x v="1962"/>
    <d v="2014-08-12T05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x v="3"/>
    <x v="1963"/>
    <n v="1458714772"/>
    <b v="1"/>
    <n v="1281"/>
    <b v="1"/>
    <s v="technology/hardware"/>
    <n v="259.57748878923763"/>
    <n v="142343.12"/>
    <x v="2"/>
    <s v="hardware"/>
    <x v="1963"/>
    <d v="2016-03-23T01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x v="0"/>
    <x v="1964"/>
    <n v="1324433310"/>
    <b v="1"/>
    <n v="103"/>
    <b v="1"/>
    <s v="technology/hardware"/>
    <n v="262.27999999999997"/>
    <n v="8114"/>
    <x v="2"/>
    <s v="hardware"/>
    <x v="1964"/>
    <d v="2011-12-20T21:08: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x v="0"/>
    <x v="1965"/>
    <n v="1405429098"/>
    <b v="1"/>
    <n v="1513"/>
    <b v="1"/>
    <s v="technology/hardware"/>
    <n v="206.74309000000002"/>
    <n v="106743.09"/>
    <x v="2"/>
    <s v="hardware"/>
    <x v="1965"/>
    <d v="2014-07-15T07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x v="0"/>
    <x v="1966"/>
    <n v="1396367729"/>
    <b v="1"/>
    <n v="405"/>
    <b v="1"/>
    <s v="technology/hardware"/>
    <n v="370.13"/>
    <n v="54026"/>
    <x v="2"/>
    <s v="hardware"/>
    <x v="1966"/>
    <d v="2014-04-01T10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x v="0"/>
    <x v="1967"/>
    <n v="1478095515"/>
    <b v="1"/>
    <n v="510"/>
    <b v="1"/>
    <s v="technology/hardware"/>
    <n v="284.96600000000001"/>
    <n v="92483"/>
    <x v="2"/>
    <s v="hardware"/>
    <x v="1967"/>
    <d v="2016-11-02T09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x v="1"/>
    <x v="1968"/>
    <n v="1467831668"/>
    <b v="1"/>
    <n v="1887"/>
    <b v="1"/>
    <s v="technology/hardware"/>
    <n v="579.08000000000004"/>
    <n v="95816"/>
    <x v="2"/>
    <s v="hardware"/>
    <x v="1968"/>
    <d v="2016-07-06T14:01:08"/>
  </r>
  <r>
    <n v="1970"/>
    <s v="APOC: Mini Radiation Detector"/>
    <s v="The APOC is a gamma particle detector that will help you learn about radiation and find radioactive things!"/>
    <n v="5000"/>
    <n v="56590"/>
    <x v="0"/>
    <s v="US"/>
    <x v="0"/>
    <x v="1969"/>
    <n v="1361248701"/>
    <b v="1"/>
    <n v="701"/>
    <b v="1"/>
    <s v="technology/hardware"/>
    <n v="1131.8"/>
    <n v="51590"/>
    <x v="2"/>
    <s v="hardware"/>
    <x v="1969"/>
    <d v="2013-02-18T2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x v="0"/>
    <x v="1970"/>
    <n v="1381752061"/>
    <b v="1"/>
    <n v="3863"/>
    <b v="1"/>
    <s v="technology/hardware"/>
    <n v="263.02771750000005"/>
    <n v="652110.87000000011"/>
    <x v="2"/>
    <s v="hardware"/>
    <x v="1970"/>
    <d v="2013-10-14T07:01:01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x v="0"/>
    <x v="1971"/>
    <n v="1350605844"/>
    <b v="1"/>
    <n v="238"/>
    <b v="1"/>
    <s v="technology/hardware"/>
    <n v="674.48"/>
    <n v="14362"/>
    <x v="2"/>
    <s v="hardware"/>
    <x v="1971"/>
    <d v="2012-10-18T19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x v="0"/>
    <x v="1972"/>
    <n v="1467134464"/>
    <b v="1"/>
    <n v="2051"/>
    <b v="1"/>
    <s v="technology/hardware"/>
    <n v="256.83081313131316"/>
    <n v="310525.01"/>
    <x v="2"/>
    <s v="hardware"/>
    <x v="1972"/>
    <d v="2016-06-28T12:21:04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x v="1"/>
    <x v="1973"/>
    <n v="1371715269"/>
    <b v="1"/>
    <n v="402"/>
    <b v="1"/>
    <s v="technology/hardware"/>
    <n v="375.49599999999998"/>
    <n v="55099.199999999997"/>
    <x v="2"/>
    <s v="hardware"/>
    <x v="1973"/>
    <d v="2013-06-20T03:01:09"/>
  </r>
  <r>
    <n v="1975"/>
    <s v="Bugle2: A DIY Phono Preamp"/>
    <s v="The Bugle2 is a second generation DIY kit phono preamplifier for vinyl playback."/>
    <n v="16000"/>
    <n v="33393.339999999997"/>
    <x v="0"/>
    <s v="US"/>
    <x v="0"/>
    <x v="1974"/>
    <n v="1360346851"/>
    <b v="1"/>
    <n v="253"/>
    <b v="1"/>
    <s v="technology/hardware"/>
    <n v="208.70837499999996"/>
    <n v="17393.339999999997"/>
    <x v="2"/>
    <s v="hardware"/>
    <x v="1974"/>
    <d v="2013-02-08T13:07:31"/>
  </r>
  <r>
    <n v="1976"/>
    <s v="Pi Lite white - Bright white LED display for Raspberry Pi"/>
    <s v="Can you help us make an ultra bright white one a reality?"/>
    <n v="4000"/>
    <n v="13864"/>
    <x v="0"/>
    <s v="GB"/>
    <x v="1"/>
    <x v="1975"/>
    <n v="1371159325"/>
    <b v="1"/>
    <n v="473"/>
    <b v="1"/>
    <s v="technology/hardware"/>
    <n v="346.6"/>
    <n v="9864"/>
    <x v="2"/>
    <s v="hardware"/>
    <x v="1975"/>
    <d v="2013-06-13T16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x v="0"/>
    <x v="1976"/>
    <n v="1446527540"/>
    <b v="1"/>
    <n v="821"/>
    <b v="1"/>
    <s v="technology/hardware"/>
    <n v="402.33"/>
    <n v="151165"/>
    <x v="2"/>
    <s v="hardware"/>
    <x v="1976"/>
    <d v="2015-11-03T00:12:2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x v="0"/>
    <x v="1977"/>
    <n v="1336627492"/>
    <b v="1"/>
    <n v="388"/>
    <b v="1"/>
    <s v="technology/hardware"/>
    <n v="1026.8451399999999"/>
    <n v="463422.57"/>
    <x v="2"/>
    <s v="hardware"/>
    <x v="1977"/>
    <d v="2012-05-10T00:24:52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x v="0"/>
    <x v="1978"/>
    <n v="1444734146"/>
    <b v="1"/>
    <n v="813"/>
    <b v="1"/>
    <s v="technology/hardware"/>
    <n v="114.901155"/>
    <n v="29802.309999999998"/>
    <x v="2"/>
    <s v="hardware"/>
    <x v="1978"/>
    <d v="2015-10-13T06:02:26"/>
  </r>
  <r>
    <n v="1980"/>
    <s v="YOUMO - Your Smart Modular Power Strip"/>
    <s v="Multi-power charging that is smarter, stylish and designed for you."/>
    <n v="50000"/>
    <n v="177412.01"/>
    <x v="0"/>
    <s v="DE"/>
    <x v="3"/>
    <x v="1979"/>
    <n v="1456232462"/>
    <b v="1"/>
    <n v="1945"/>
    <b v="1"/>
    <s v="technology/hardware"/>
    <n v="354.82402000000002"/>
    <n v="127412.01000000001"/>
    <x v="2"/>
    <s v="hardware"/>
    <x v="1979"/>
    <d v="2016-02-23T08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x v="5"/>
    <x v="1980"/>
    <n v="1402334665"/>
    <b v="0"/>
    <n v="12"/>
    <b v="0"/>
    <s v="photography/people"/>
    <n v="5.08"/>
    <n v="-7119"/>
    <x v="8"/>
    <s v="people"/>
    <x v="1980"/>
    <d v="2014-06-09T12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x v="6"/>
    <x v="1981"/>
    <n v="1478268287"/>
    <b v="0"/>
    <n v="0"/>
    <b v="0"/>
    <s v="photography/people"/>
    <n v="0"/>
    <n v="-180000"/>
    <x v="8"/>
    <s v="people"/>
    <x v="1981"/>
    <d v="2016-11-04T09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x v="0"/>
    <x v="1982"/>
    <n v="1470874618"/>
    <b v="0"/>
    <n v="16"/>
    <b v="0"/>
    <s v="photography/people"/>
    <n v="4.3"/>
    <n v="-31581"/>
    <x v="8"/>
    <s v="people"/>
    <x v="1982"/>
    <d v="2016-08-10T19:16:58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x v="0"/>
    <x v="1983"/>
    <n v="1412189881"/>
    <b v="0"/>
    <n v="7"/>
    <b v="0"/>
    <s v="photography/people"/>
    <n v="21.146666666666665"/>
    <n v="-11828"/>
    <x v="8"/>
    <s v="people"/>
    <x v="1983"/>
    <d v="2014-10-01T13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x v="1"/>
    <x v="1984"/>
    <n v="1467650771"/>
    <b v="0"/>
    <n v="4"/>
    <b v="0"/>
    <s v="photography/people"/>
    <n v="3.1875"/>
    <n v="-1549"/>
    <x v="8"/>
    <s v="people"/>
    <x v="1984"/>
    <d v="2016-07-04T11:46:1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x v="1"/>
    <x v="1985"/>
    <n v="1455359083"/>
    <b v="0"/>
    <n v="1"/>
    <b v="0"/>
    <s v="photography/people"/>
    <n v="0.05"/>
    <n v="-1999"/>
    <x v="8"/>
    <s v="people"/>
    <x v="1985"/>
    <d v="2016-02-13T05:24:43"/>
  </r>
  <r>
    <n v="1987"/>
    <s v="Ethiopia: Beheld"/>
    <s v="A collection of images that depicts the beauty and diversity within Ethiopia"/>
    <n v="5500"/>
    <n v="2336"/>
    <x v="2"/>
    <s v="GB"/>
    <x v="1"/>
    <x v="1986"/>
    <n v="1422631276"/>
    <b v="0"/>
    <n v="28"/>
    <b v="0"/>
    <s v="photography/people"/>
    <n v="42.472727272727276"/>
    <n v="-3164"/>
    <x v="8"/>
    <s v="people"/>
    <x v="1986"/>
    <d v="2015-01-30T10:21:16"/>
  </r>
  <r>
    <n v="1988"/>
    <s v="Phillip Michael Photography"/>
    <s v="Expressing art in an image!"/>
    <n v="6000"/>
    <n v="25"/>
    <x v="2"/>
    <s v="US"/>
    <x v="0"/>
    <x v="1987"/>
    <n v="1437502742"/>
    <b v="0"/>
    <n v="1"/>
    <b v="0"/>
    <s v="photography/people"/>
    <n v="0.41666666666666669"/>
    <n v="-5975"/>
    <x v="8"/>
    <s v="people"/>
    <x v="1987"/>
    <d v="2015-07-21T13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x v="0"/>
    <x v="1988"/>
    <n v="1478881208"/>
    <b v="0"/>
    <n v="1"/>
    <b v="0"/>
    <s v="photography/people"/>
    <n v="1"/>
    <n v="-4950"/>
    <x v="8"/>
    <s v="people"/>
    <x v="1988"/>
    <d v="2016-11-11T11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x v="0"/>
    <x v="1989"/>
    <n v="1454042532"/>
    <b v="0"/>
    <n v="5"/>
    <b v="0"/>
    <s v="photography/people"/>
    <n v="16.966666666666665"/>
    <n v="-2491"/>
    <x v="8"/>
    <s v="people"/>
    <x v="1989"/>
    <d v="2016-01-28T23:42:12"/>
  </r>
  <r>
    <n v="1991"/>
    <s v="Portraits of Resilience"/>
    <s v="Taking (and giving) professional portraits of survivors of human trafficking in Myanmar."/>
    <n v="2000"/>
    <n v="140"/>
    <x v="2"/>
    <s v="US"/>
    <x v="0"/>
    <x v="1990"/>
    <n v="1434144386"/>
    <b v="0"/>
    <n v="3"/>
    <b v="0"/>
    <s v="photography/people"/>
    <n v="7.0000000000000009"/>
    <n v="-1860"/>
    <x v="8"/>
    <s v="people"/>
    <x v="1990"/>
    <d v="2015-06-12T16:26:26"/>
  </r>
  <r>
    <n v="1992"/>
    <s v="The Wonderful World of Princes &amp; Princesses"/>
    <s v="A complete revamp of all the Disney Princes &amp; Princesses!"/>
    <n v="1500"/>
    <n v="2"/>
    <x v="2"/>
    <s v="US"/>
    <x v="0"/>
    <x v="1991"/>
    <n v="1421637991"/>
    <b v="0"/>
    <n v="2"/>
    <b v="0"/>
    <s v="photography/people"/>
    <n v="0.13333333333333333"/>
    <n v="-1498"/>
    <x v="8"/>
    <s v="people"/>
    <x v="1991"/>
    <d v="2015-01-18T22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x v="1"/>
    <x v="1992"/>
    <n v="1448114837"/>
    <b v="0"/>
    <n v="0"/>
    <b v="0"/>
    <s v="photography/people"/>
    <n v="0"/>
    <n v="-2000"/>
    <x v="8"/>
    <s v="people"/>
    <x v="1992"/>
    <d v="2015-11-21T09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x v="0"/>
    <x v="1993"/>
    <n v="1475885342"/>
    <b v="0"/>
    <n v="0"/>
    <b v="0"/>
    <s v="photography/people"/>
    <n v="0"/>
    <n v="-3200"/>
    <x v="8"/>
    <s v="people"/>
    <x v="1993"/>
    <d v="2016-10-07T19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x v="5"/>
    <x v="1994"/>
    <n v="1435354736"/>
    <b v="0"/>
    <n v="3"/>
    <b v="0"/>
    <s v="photography/people"/>
    <n v="7.8"/>
    <n v="-922"/>
    <x v="8"/>
    <s v="people"/>
    <x v="1994"/>
    <d v="2015-06-26T16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x v="0"/>
    <x v="1995"/>
    <n v="1402429211"/>
    <b v="0"/>
    <n v="0"/>
    <b v="0"/>
    <s v="photography/people"/>
    <n v="0"/>
    <n v="-133800"/>
    <x v="8"/>
    <s v="people"/>
    <x v="1995"/>
    <d v="2014-06-10T14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x v="0"/>
    <x v="1996"/>
    <n v="1406499612"/>
    <b v="0"/>
    <n v="0"/>
    <b v="0"/>
    <s v="photography/people"/>
    <n v="0"/>
    <n v="-6500"/>
    <x v="8"/>
    <s v="people"/>
    <x v="1996"/>
    <d v="2014-07-27T17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x v="0"/>
    <x v="1997"/>
    <n v="1402973438"/>
    <b v="0"/>
    <n v="3"/>
    <b v="0"/>
    <s v="photography/people"/>
    <n v="26.200000000000003"/>
    <n v="-1845"/>
    <x v="8"/>
    <s v="people"/>
    <x v="1997"/>
    <d v="2014-06-16T21:50:38"/>
  </r>
  <r>
    <n v="1999"/>
    <s v="Planet Venus"/>
    <s v="This is a portrait photo project aiming to inspire women to explore themselves and live their passion"/>
    <n v="31000"/>
    <n v="236"/>
    <x v="2"/>
    <s v="GB"/>
    <x v="1"/>
    <x v="1998"/>
    <n v="1413286508"/>
    <b v="0"/>
    <n v="7"/>
    <b v="0"/>
    <s v="photography/people"/>
    <n v="0.76129032258064511"/>
    <n v="-30764"/>
    <x v="8"/>
    <s v="people"/>
    <x v="1998"/>
    <d v="2014-10-14T06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x v="5"/>
    <x v="1999"/>
    <n v="1449528613"/>
    <b v="0"/>
    <n v="25"/>
    <b v="0"/>
    <s v="photography/people"/>
    <n v="12.5"/>
    <n v="-4375"/>
    <x v="8"/>
    <s v="people"/>
    <x v="1999"/>
    <d v="2015-12-07T17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x v="3"/>
    <x v="2000"/>
    <n v="1431406916"/>
    <b v="1"/>
    <n v="1637"/>
    <b v="1"/>
    <s v="technology/hardware"/>
    <n v="382.12909090909091"/>
    <n v="155171"/>
    <x v="2"/>
    <s v="hardware"/>
    <x v="2000"/>
    <d v="2015-05-12T00:01:56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x v="0"/>
    <x v="2001"/>
    <n v="1482599143"/>
    <b v="1"/>
    <n v="1375"/>
    <b v="1"/>
    <s v="technology/hardware"/>
    <n v="216.79422000000002"/>
    <n v="58397.11"/>
    <x v="2"/>
    <s v="hardware"/>
    <x v="2001"/>
    <d v="2016-12-24T12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x v="0"/>
    <x v="2002"/>
    <n v="1276830052"/>
    <b v="1"/>
    <n v="17"/>
    <b v="1"/>
    <s v="technology/hardware"/>
    <n v="312"/>
    <n v="1060"/>
    <x v="2"/>
    <s v="hardware"/>
    <x v="2002"/>
    <d v="2010-06-17T22:00:52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x v="0"/>
    <x v="2003"/>
    <n v="1402410663"/>
    <b v="1"/>
    <n v="354"/>
    <b v="1"/>
    <s v="technology/hardware"/>
    <n v="234.42048"/>
    <n v="67210.240000000005"/>
    <x v="2"/>
    <s v="hardware"/>
    <x v="2003"/>
    <d v="2014-06-10T09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x v="0"/>
    <x v="2004"/>
    <n v="1379532618"/>
    <b v="1"/>
    <n v="191"/>
    <b v="1"/>
    <s v="technology/hardware"/>
    <n v="123.68010000000001"/>
    <n v="7104.0299999999988"/>
    <x v="2"/>
    <s v="hardware"/>
    <x v="2004"/>
    <d v="2013-09-18T14:30:18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x v="0"/>
    <x v="2005"/>
    <n v="1414584045"/>
    <b v="1"/>
    <n v="303"/>
    <b v="1"/>
    <s v="technology/hardware"/>
    <n v="247.84"/>
    <n v="73920"/>
    <x v="2"/>
    <s v="hardware"/>
    <x v="2005"/>
    <d v="2014-10-29T07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x v="0"/>
    <x v="2006"/>
    <n v="1276891586"/>
    <b v="1"/>
    <n v="137"/>
    <b v="1"/>
    <s v="technology/hardware"/>
    <n v="115.7092"/>
    <n v="1570.92"/>
    <x v="2"/>
    <s v="hardware"/>
    <x v="2006"/>
    <d v="2010-06-18T15:06:26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x v="0"/>
    <x v="2007"/>
    <n v="1312641022"/>
    <b v="1"/>
    <n v="41"/>
    <b v="1"/>
    <s v="technology/hardware"/>
    <n v="117.07484768810599"/>
    <n v="268.21000000000004"/>
    <x v="2"/>
    <s v="hardware"/>
    <x v="2007"/>
    <d v="2011-08-06T09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x v="3"/>
    <x v="2008"/>
    <n v="1476776743"/>
    <b v="1"/>
    <n v="398"/>
    <b v="1"/>
    <s v="technology/hardware"/>
    <n v="305.15800000000002"/>
    <n v="102579"/>
    <x v="2"/>
    <s v="hardware"/>
    <x v="2008"/>
    <d v="2016-10-18T02:45:43"/>
  </r>
  <r>
    <n v="2010"/>
    <s v="Weighitz: Weigh Smarter"/>
    <s v="Weighitz are miniature smart scales designed to weigh anything in the home."/>
    <n v="30000"/>
    <n v="96015.9"/>
    <x v="0"/>
    <s v="US"/>
    <x v="0"/>
    <x v="2009"/>
    <n v="1468972491"/>
    <b v="1"/>
    <n v="1737"/>
    <b v="1"/>
    <s v="technology/hardware"/>
    <n v="320.05299999999994"/>
    <n v="66015.899999999994"/>
    <x v="2"/>
    <s v="hardware"/>
    <x v="2009"/>
    <d v="2016-07-19T18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x v="3"/>
    <x v="2010"/>
    <n v="1449650173"/>
    <b v="1"/>
    <n v="971"/>
    <b v="1"/>
    <s v="technology/hardware"/>
    <n v="819.56399999999996"/>
    <n v="359782"/>
    <x v="2"/>
    <s v="hardware"/>
    <x v="2010"/>
    <d v="2015-12-09T03:36:13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x v="0"/>
    <x v="2011"/>
    <n v="1420573441"/>
    <b v="1"/>
    <n v="183"/>
    <b v="1"/>
    <s v="technology/hardware"/>
    <n v="234.90000000000003"/>
    <n v="6745"/>
    <x v="2"/>
    <s v="hardware"/>
    <x v="2011"/>
    <d v="2015-01-06T14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x v="0"/>
    <x v="2012"/>
    <n v="1462835014"/>
    <b v="1"/>
    <n v="4562"/>
    <b v="1"/>
    <s v="technology/hardware"/>
    <n v="494.91374999999999"/>
    <n v="631862"/>
    <x v="2"/>
    <s v="hardware"/>
    <x v="2012"/>
    <d v="2016-05-09T18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x v="0"/>
    <x v="2013"/>
    <n v="1361250539"/>
    <b v="1"/>
    <n v="26457"/>
    <b v="1"/>
    <s v="technology/hardware"/>
    <n v="7813.7822333333334"/>
    <n v="2314134.67"/>
    <x v="2"/>
    <s v="hardware"/>
    <x v="2013"/>
    <d v="2013-02-19T00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x v="0"/>
    <x v="2014"/>
    <n v="1313010163"/>
    <b v="1"/>
    <n v="162"/>
    <b v="1"/>
    <s v="technology/hardware"/>
    <n v="113.00013888888888"/>
    <n v="936.01000000000022"/>
    <x v="2"/>
    <s v="hardware"/>
    <x v="2014"/>
    <d v="2011-08-10T16:02:43"/>
  </r>
  <r>
    <n v="2016"/>
    <s v="Hydra: a triple-output power supply for electronics projects"/>
    <s v="A smart, compact power supply designed to power anything, anywhere"/>
    <n v="10000"/>
    <n v="92154.22"/>
    <x v="0"/>
    <s v="US"/>
    <x v="0"/>
    <x v="2015"/>
    <n v="1360271299"/>
    <b v="1"/>
    <n v="479"/>
    <b v="1"/>
    <s v="technology/hardware"/>
    <n v="921.54219999999998"/>
    <n v="82154.22"/>
    <x v="2"/>
    <s v="hardware"/>
    <x v="2015"/>
    <d v="2013-02-07T16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x v="0"/>
    <x v="2016"/>
    <n v="1329873755"/>
    <b v="1"/>
    <n v="426"/>
    <b v="1"/>
    <s v="technology/hardware"/>
    <n v="125.10239999999999"/>
    <n v="6275.5999999999985"/>
    <x v="2"/>
    <s v="hardware"/>
    <x v="2016"/>
    <d v="2012-02-21T20:22:3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x v="3"/>
    <x v="2017"/>
    <n v="1436863609"/>
    <b v="1"/>
    <n v="450"/>
    <b v="1"/>
    <s v="technology/hardware"/>
    <n v="102.24343076923077"/>
    <n v="1458.2299999999959"/>
    <x v="2"/>
    <s v="hardware"/>
    <x v="2017"/>
    <d v="2015-07-14T03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x v="0"/>
    <x v="2018"/>
    <n v="1471971621"/>
    <b v="1"/>
    <n v="1780"/>
    <b v="1"/>
    <s v="technology/hardware"/>
    <n v="484.90975000000003"/>
    <n v="153963.9"/>
    <x v="2"/>
    <s v="hardware"/>
    <x v="2018"/>
    <d v="2016-08-23T12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x v="0"/>
    <x v="2019"/>
    <n v="1396923624"/>
    <b v="1"/>
    <n v="122"/>
    <b v="1"/>
    <s v="technology/hardware"/>
    <n v="192.33333333333334"/>
    <n v="1385"/>
    <x v="2"/>
    <s v="hardware"/>
    <x v="2019"/>
    <d v="2014-04-07T21:20:24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x v="0"/>
    <x v="2020"/>
    <n v="1407634897"/>
    <b v="1"/>
    <n v="95"/>
    <b v="1"/>
    <s v="technology/hardware"/>
    <n v="281.10000000000002"/>
    <n v="9055"/>
    <x v="2"/>
    <s v="hardware"/>
    <x v="2020"/>
    <d v="2014-08-09T20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x v="0"/>
    <x v="2021"/>
    <n v="1463060372"/>
    <b v="1"/>
    <n v="325"/>
    <b v="1"/>
    <s v="technology/hardware"/>
    <n v="125.13700000000001"/>
    <n v="25137"/>
    <x v="2"/>
    <s v="hardware"/>
    <x v="2021"/>
    <d v="2016-05-12T08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x v="0"/>
    <x v="2022"/>
    <n v="1431425153"/>
    <b v="1"/>
    <n v="353"/>
    <b v="1"/>
    <s v="technology/hardware"/>
    <n v="161.459"/>
    <n v="61459"/>
    <x v="2"/>
    <s v="hardware"/>
    <x v="2022"/>
    <d v="2015-05-12T05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x v="0"/>
    <x v="2023"/>
    <n v="1341875544"/>
    <b v="1"/>
    <n v="105"/>
    <b v="1"/>
    <s v="technology/hardware"/>
    <n v="585.35"/>
    <n v="19414"/>
    <x v="2"/>
    <s v="hardware"/>
    <x v="2023"/>
    <d v="2012-07-09T18:12:24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x v="3"/>
    <x v="2024"/>
    <n v="1431404746"/>
    <b v="1"/>
    <n v="729"/>
    <b v="1"/>
    <s v="technology/hardware"/>
    <n v="201.14999999999998"/>
    <n v="80920"/>
    <x v="2"/>
    <s v="hardware"/>
    <x v="2024"/>
    <d v="2015-05-11T23:25:46"/>
  </r>
  <r>
    <n v="2026"/>
    <s v="MIDI Sprout - Biodata Sonification Device"/>
    <s v="MIDI Sprout enables plants to play synthesizers in real time."/>
    <n v="25000"/>
    <n v="33370.769999999997"/>
    <x v="0"/>
    <s v="US"/>
    <x v="0"/>
    <x v="2025"/>
    <n v="1394127585"/>
    <b v="1"/>
    <n v="454"/>
    <b v="1"/>
    <s v="technology/hardware"/>
    <n v="133.48307999999997"/>
    <n v="8370.7699999999968"/>
    <x v="2"/>
    <s v="hardware"/>
    <x v="2025"/>
    <d v="2014-03-06T12:39:45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x v="0"/>
    <x v="2026"/>
    <n v="1423855919"/>
    <b v="1"/>
    <n v="539"/>
    <b v="1"/>
    <s v="technology/hardware"/>
    <n v="120.24900000000001"/>
    <n v="20249"/>
    <x v="2"/>
    <s v="hardware"/>
    <x v="2026"/>
    <d v="2015-02-13T14:31:59"/>
  </r>
  <r>
    <n v="2028"/>
    <s v="Building the Open Source Bussard Fusion Reactor "/>
    <s v="Building an open source Bussard fusion reactor, aka the Polywell."/>
    <n v="3000"/>
    <n v="3785"/>
    <x v="0"/>
    <s v="US"/>
    <x v="0"/>
    <x v="2027"/>
    <n v="1265493806"/>
    <b v="1"/>
    <n v="79"/>
    <b v="1"/>
    <s v="technology/hardware"/>
    <n v="126.16666666666667"/>
    <n v="785"/>
    <x v="2"/>
    <s v="hardware"/>
    <x v="2027"/>
    <d v="2010-02-06T17:03:26"/>
  </r>
  <r>
    <n v="2029"/>
    <s v="Lumin8 Pro"/>
    <s v="Lumin8 Pro is a fun and easy to use light controller that makes light dance to your favorite music."/>
    <n v="2500"/>
    <n v="9030"/>
    <x v="0"/>
    <s v="US"/>
    <x v="0"/>
    <x v="2028"/>
    <n v="1406507481"/>
    <b v="1"/>
    <n v="94"/>
    <b v="1"/>
    <s v="technology/hardware"/>
    <n v="361.2"/>
    <n v="6530"/>
    <x v="2"/>
    <s v="hardware"/>
    <x v="2028"/>
    <d v="2014-07-27T19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x v="1"/>
    <x v="2029"/>
    <n v="1351641296"/>
    <b v="1"/>
    <n v="625"/>
    <b v="1"/>
    <s v="technology/hardware"/>
    <n v="226.239013671875"/>
    <n v="41366"/>
    <x v="2"/>
    <s v="hardware"/>
    <x v="2029"/>
    <d v="2012-10-30T18:54:56"/>
  </r>
  <r>
    <n v="2031"/>
    <s v="Linkio: the $100 Smart Home Devices Solution"/>
    <s v="With Linkio you can use your smartphone to control every electronic you own- for only $100!"/>
    <n v="50000"/>
    <n v="60175"/>
    <x v="0"/>
    <s v="NL"/>
    <x v="3"/>
    <x v="2030"/>
    <n v="1417506853"/>
    <b v="1"/>
    <n v="508"/>
    <b v="1"/>
    <s v="technology/hardware"/>
    <n v="120.35"/>
    <n v="10175"/>
    <x v="2"/>
    <s v="hardware"/>
    <x v="2030"/>
    <d v="2014-12-02T02:54:1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x v="0"/>
    <x v="2031"/>
    <n v="1479216874"/>
    <b v="1"/>
    <n v="531"/>
    <b v="1"/>
    <s v="technology/hardware"/>
    <n v="304.18799999999999"/>
    <n v="51047"/>
    <x v="2"/>
    <s v="hardware"/>
    <x v="2031"/>
    <d v="2016-11-15T08:34:34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x v="0"/>
    <x v="2032"/>
    <n v="1395885518"/>
    <b v="1"/>
    <n v="158"/>
    <b v="1"/>
    <s v="technology/hardware"/>
    <n v="178.67599999999999"/>
    <n v="19669"/>
    <x v="2"/>
    <s v="hardware"/>
    <x v="2032"/>
    <d v="2014-03-26T20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x v="0"/>
    <x v="2033"/>
    <n v="1426216033"/>
    <b v="1"/>
    <n v="508"/>
    <b v="1"/>
    <s v="technology/hardware"/>
    <n v="386.81998717948721"/>
    <n v="223719.59000000003"/>
    <x v="2"/>
    <s v="hardware"/>
    <x v="2033"/>
    <d v="2015-03-12T22:07:13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x v="0"/>
    <x v="2034"/>
    <n v="1446562807"/>
    <b v="1"/>
    <n v="644"/>
    <b v="1"/>
    <s v="technology/hardware"/>
    <n v="211.03642500000004"/>
    <n v="88829.140000000014"/>
    <x v="2"/>
    <s v="hardware"/>
    <x v="2034"/>
    <d v="2015-11-03T10:00:07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x v="0"/>
    <x v="2035"/>
    <n v="1397076319"/>
    <b v="1"/>
    <n v="848"/>
    <b v="1"/>
    <s v="technology/hardware"/>
    <n v="131.66833333333335"/>
    <n v="9500.5"/>
    <x v="2"/>
    <s v="hardware"/>
    <x v="2035"/>
    <d v="2014-04-09T15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x v="0"/>
    <x v="2036"/>
    <n v="1383195753"/>
    <b v="1"/>
    <n v="429"/>
    <b v="1"/>
    <s v="technology/hardware"/>
    <n v="300.47639999999996"/>
    <n v="20047.64"/>
    <x v="2"/>
    <s v="hardware"/>
    <x v="2036"/>
    <d v="2013-10-31T00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x v="1"/>
    <x v="2037"/>
    <n v="1369895421"/>
    <b v="1"/>
    <n v="204"/>
    <b v="1"/>
    <s v="technology/hardware"/>
    <n v="420.51249999999999"/>
    <n v="25641"/>
    <x v="2"/>
    <s v="hardware"/>
    <x v="2037"/>
    <d v="2013-05-30T01:30:21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x v="0"/>
    <x v="2038"/>
    <n v="1477996325"/>
    <b v="1"/>
    <n v="379"/>
    <b v="1"/>
    <s v="technology/hardware"/>
    <n v="136.21680000000001"/>
    <n v="45271"/>
    <x v="2"/>
    <s v="hardware"/>
    <x v="2038"/>
    <d v="2016-11-01T05:32:05"/>
  </r>
  <r>
    <n v="2040"/>
    <s v="Programmable Capacitor"/>
    <s v="4.29 Billion+ Capacitor Combinations._x000a_No Coding Required."/>
    <n v="3000"/>
    <n v="7445.14"/>
    <x v="0"/>
    <s v="US"/>
    <x v="0"/>
    <x v="2039"/>
    <n v="1383257703"/>
    <b v="1"/>
    <n v="271"/>
    <b v="1"/>
    <s v="technology/hardware"/>
    <n v="248.17133333333334"/>
    <n v="4445.1400000000003"/>
    <x v="2"/>
    <s v="hardware"/>
    <x v="2039"/>
    <d v="2013-10-31T17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x v="0"/>
    <x v="2040"/>
    <n v="1476189427"/>
    <b v="0"/>
    <n v="120"/>
    <b v="1"/>
    <s v="technology/hardware"/>
    <n v="181.86315789473684"/>
    <n v="7777"/>
    <x v="2"/>
    <s v="hardware"/>
    <x v="2040"/>
    <d v="2016-10-11T07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x v="0"/>
    <x v="2041"/>
    <n v="1448297974"/>
    <b v="0"/>
    <n v="140"/>
    <b v="1"/>
    <s v="technology/hardware"/>
    <n v="123.53"/>
    <n v="2353"/>
    <x v="2"/>
    <s v="hardware"/>
    <x v="2041"/>
    <d v="2015-11-23T11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x v="0"/>
    <x v="2042"/>
    <n v="1476764077"/>
    <b v="0"/>
    <n v="193"/>
    <b v="1"/>
    <s v="technology/hardware"/>
    <n v="506.20938628158842"/>
    <n v="5626"/>
    <x v="2"/>
    <s v="hardware"/>
    <x v="2042"/>
    <d v="2016-10-17T23:14:37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x v="0"/>
    <x v="2043"/>
    <n v="1431620714"/>
    <b v="0"/>
    <n v="180"/>
    <b v="1"/>
    <s v="technology/hardware"/>
    <n v="108.21333333333334"/>
    <n v="1232"/>
    <x v="2"/>
    <s v="hardware"/>
    <x v="2043"/>
    <d v="2015-05-14T11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x v="0"/>
    <x v="2044"/>
    <n v="1339207647"/>
    <b v="0"/>
    <n v="263"/>
    <b v="1"/>
    <s v="technology/hardware"/>
    <n v="819.18387755102037"/>
    <n v="35240.01"/>
    <x v="2"/>
    <s v="hardware"/>
    <x v="2044"/>
    <d v="2012-06-08T21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x v="0"/>
    <x v="2045"/>
    <n v="1366690044"/>
    <b v="0"/>
    <n v="217"/>
    <b v="1"/>
    <s v="technology/hardware"/>
    <n v="121.10000000000001"/>
    <n v="2110"/>
    <x v="2"/>
    <s v="hardware"/>
    <x v="2045"/>
    <d v="2013-04-22T23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x v="2"/>
    <x v="2046"/>
    <n v="1426714870"/>
    <b v="0"/>
    <n v="443"/>
    <b v="1"/>
    <s v="technology/hardware"/>
    <n v="102.99897959183673"/>
    <n v="2939"/>
    <x v="2"/>
    <s v="hardware"/>
    <x v="2046"/>
    <d v="2015-03-18T16:41:1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x v="0"/>
    <x v="2047"/>
    <n v="1366731491"/>
    <b v="0"/>
    <n v="1373"/>
    <b v="1"/>
    <s v="technology/hardware"/>
    <n v="148.33229411764705"/>
    <n v="41082.449999999997"/>
    <x v="2"/>
    <s v="hardware"/>
    <x v="2047"/>
    <d v="2013-04-23T10:38:11"/>
  </r>
  <r>
    <n v="2049"/>
    <s v="LOCK8 - the World's First Smart Bike Lock"/>
    <s v="Keyless. Alarm secured. GPS tracking."/>
    <n v="50000"/>
    <n v="60095.35"/>
    <x v="0"/>
    <s v="GB"/>
    <x v="1"/>
    <x v="2048"/>
    <n v="1382963963"/>
    <b v="0"/>
    <n v="742"/>
    <b v="1"/>
    <s v="technology/hardware"/>
    <n v="120.19070000000001"/>
    <n v="10095.349999999999"/>
    <x v="2"/>
    <s v="hardware"/>
    <x v="2048"/>
    <d v="2013-10-28T07:39:23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x v="0"/>
    <x v="2049"/>
    <n v="1429580578"/>
    <b v="0"/>
    <n v="170"/>
    <b v="1"/>
    <s v="technology/hardware"/>
    <n v="473.27000000000004"/>
    <n v="37327"/>
    <x v="2"/>
    <s v="hardware"/>
    <x v="2049"/>
    <d v="2015-04-20T20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x v="0"/>
    <x v="2050"/>
    <n v="1385425937"/>
    <b v="0"/>
    <n v="242"/>
    <b v="1"/>
    <s v="technology/hardware"/>
    <n v="130.36250000000001"/>
    <n v="2429"/>
    <x v="2"/>
    <s v="hardware"/>
    <x v="2050"/>
    <d v="2013-11-25T19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x v="0"/>
    <x v="2051"/>
    <n v="1452045653"/>
    <b v="0"/>
    <n v="541"/>
    <b v="1"/>
    <s v="technology/hardware"/>
    <n v="353.048"/>
    <n v="126524"/>
    <x v="2"/>
    <s v="hardware"/>
    <x v="2051"/>
    <d v="2016-01-05T21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x v="0"/>
    <x v="2052"/>
    <n v="1445870951"/>
    <b v="0"/>
    <n v="121"/>
    <b v="1"/>
    <s v="technology/hardware"/>
    <n v="101.02"/>
    <n v="51"/>
    <x v="2"/>
    <s v="hardware"/>
    <x v="2052"/>
    <d v="2015-10-26T09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x v="1"/>
    <x v="2053"/>
    <n v="1396441810"/>
    <b v="0"/>
    <n v="621"/>
    <b v="1"/>
    <s v="technology/hardware"/>
    <n v="113.59142857142857"/>
    <n v="4757"/>
    <x v="2"/>
    <s v="hardware"/>
    <x v="2053"/>
    <d v="2014-04-02T07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x v="0"/>
    <x v="2054"/>
    <n v="1415031043"/>
    <b v="0"/>
    <n v="101"/>
    <b v="1"/>
    <s v="technology/hardware"/>
    <n v="167.41666666666666"/>
    <n v="4045"/>
    <x v="2"/>
    <s v="hardware"/>
    <x v="2054"/>
    <d v="2014-11-03T11:10:4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x v="0"/>
    <x v="2055"/>
    <n v="1363630542"/>
    <b v="0"/>
    <n v="554"/>
    <b v="1"/>
    <s v="technology/hardware"/>
    <n v="153.452"/>
    <n v="26726"/>
    <x v="2"/>
    <s v="hardware"/>
    <x v="2055"/>
    <d v="2013-03-18T13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x v="1"/>
    <x v="2056"/>
    <n v="1453895532"/>
    <b v="0"/>
    <n v="666"/>
    <b v="1"/>
    <s v="technology/hardware"/>
    <n v="202.23220000000001"/>
    <n v="15334.830000000002"/>
    <x v="2"/>
    <s v="hardware"/>
    <x v="2056"/>
    <d v="2016-01-27T06:52:12"/>
  </r>
  <r>
    <n v="2058"/>
    <s v="Raspberry Pi Debug Clip"/>
    <s v="Making using the serial terminal on the Raspberry Pi as easy as Pi!"/>
    <n v="2560"/>
    <n v="4308"/>
    <x v="0"/>
    <s v="GB"/>
    <x v="1"/>
    <x v="2057"/>
    <n v="1421916830"/>
    <b v="0"/>
    <n v="410"/>
    <b v="1"/>
    <s v="technology/hardware"/>
    <n v="168.28125"/>
    <n v="1748"/>
    <x v="2"/>
    <s v="hardware"/>
    <x v="2057"/>
    <d v="2015-01-22T03:53:5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x v="0"/>
    <x v="2058"/>
    <n v="1450880854"/>
    <b v="0"/>
    <n v="375"/>
    <b v="1"/>
    <s v="technology/hardware"/>
    <n v="143.45666666666668"/>
    <n v="13037"/>
    <x v="2"/>
    <s v="hardware"/>
    <x v="2058"/>
    <d v="2015-12-23T09:27:34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x v="0"/>
    <x v="2059"/>
    <n v="1400945150"/>
    <b v="0"/>
    <n v="1364"/>
    <b v="1"/>
    <s v="technology/hardware"/>
    <n v="196.4"/>
    <n v="24100"/>
    <x v="2"/>
    <s v="hardware"/>
    <x v="2059"/>
    <d v="2014-05-24T10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x v="0"/>
    <x v="2060"/>
    <n v="1480616454"/>
    <b v="0"/>
    <n v="35"/>
    <b v="1"/>
    <s v="technology/hardware"/>
    <n v="107.91999999999999"/>
    <n v="396"/>
    <x v="2"/>
    <s v="hardware"/>
    <x v="2060"/>
    <d v="2016-12-01T13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x v="7"/>
    <x v="2061"/>
    <n v="1456218698"/>
    <b v="0"/>
    <n v="203"/>
    <b v="1"/>
    <s v="technology/hardware"/>
    <n v="114.97699999999999"/>
    <n v="14977"/>
    <x v="2"/>
    <s v="hardware"/>
    <x v="2061"/>
    <d v="2016-02-23T04:11:38"/>
  </r>
  <r>
    <n v="2063"/>
    <s v="Up to 4 axis Beaglebone black based CNC control"/>
    <s v="Build a professional grade Linux CNC control with Beaglebone black and our CNC cape."/>
    <n v="4000"/>
    <n v="5922"/>
    <x v="0"/>
    <s v="DE"/>
    <x v="3"/>
    <x v="2062"/>
    <n v="1460482501"/>
    <b v="0"/>
    <n v="49"/>
    <b v="1"/>
    <s v="technology/hardware"/>
    <n v="148.04999999999998"/>
    <n v="1922"/>
    <x v="2"/>
    <s v="hardware"/>
    <x v="2062"/>
    <d v="2016-04-12T12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x v="0"/>
    <x v="2063"/>
    <n v="1366879523"/>
    <b v="0"/>
    <n v="5812"/>
    <b v="1"/>
    <s v="technology/hardware"/>
    <n v="191.16676082790633"/>
    <n v="238822.27000000002"/>
    <x v="2"/>
    <s v="hardware"/>
    <x v="2063"/>
    <d v="2013-04-25T03:45:23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x v="1"/>
    <x v="2064"/>
    <n v="1385366429"/>
    <b v="0"/>
    <n v="1556"/>
    <b v="1"/>
    <s v="technology/hardware"/>
    <n v="199.215125"/>
    <n v="39686.050000000003"/>
    <x v="2"/>
    <s v="hardware"/>
    <x v="2064"/>
    <d v="2013-11-25T03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x v="0"/>
    <x v="2065"/>
    <n v="1406226683"/>
    <b v="0"/>
    <n v="65"/>
    <b v="1"/>
    <s v="technology/hardware"/>
    <n v="218.6"/>
    <n v="2372"/>
    <x v="2"/>
    <s v="hardware"/>
    <x v="2065"/>
    <d v="2014-07-24T13:31:23"/>
  </r>
  <r>
    <n v="2067"/>
    <s v="Luminite (LED lighting)"/>
    <s v="The next generation of premium quality LED lighting. Extreme power efficiency in a small package."/>
    <n v="495"/>
    <n v="628"/>
    <x v="0"/>
    <s v="GB"/>
    <x v="1"/>
    <x v="2066"/>
    <n v="1429648176"/>
    <b v="0"/>
    <n v="10"/>
    <b v="1"/>
    <s v="technology/hardware"/>
    <n v="126.86868686868686"/>
    <n v="133"/>
    <x v="2"/>
    <s v="hardware"/>
    <x v="2066"/>
    <d v="2015-04-21T15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x v="0"/>
    <x v="2067"/>
    <n v="1474402315"/>
    <b v="0"/>
    <n v="76"/>
    <b v="1"/>
    <s v="technology/hardware"/>
    <n v="105.22388000000001"/>
    <n v="1305.9700000000012"/>
    <x v="2"/>
    <s v="hardware"/>
    <x v="2067"/>
    <d v="2016-09-20T15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x v="0"/>
    <x v="2068"/>
    <n v="1449098391"/>
    <b v="0"/>
    <n v="263"/>
    <b v="1"/>
    <s v="technology/hardware"/>
    <n v="128.40666000000002"/>
    <n v="14203.330000000002"/>
    <x v="2"/>
    <s v="hardware"/>
    <x v="2068"/>
    <d v="2015-12-02T18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x v="3"/>
    <x v="2069"/>
    <n v="1464536723"/>
    <b v="0"/>
    <n v="1530"/>
    <b v="1"/>
    <s v="technology/hardware"/>
    <n v="317.3272"/>
    <n v="271659"/>
    <x v="2"/>
    <s v="hardware"/>
    <x v="2069"/>
    <d v="2016-05-29T10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x v="0"/>
    <x v="2070"/>
    <n v="1471502484"/>
    <b v="0"/>
    <n v="278"/>
    <b v="1"/>
    <s v="technology/hardware"/>
    <n v="280.73"/>
    <n v="36146"/>
    <x v="2"/>
    <s v="hardware"/>
    <x v="2070"/>
    <d v="2016-08-18T01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x v="0"/>
    <x v="2071"/>
    <n v="1460037432"/>
    <b v="0"/>
    <n v="350"/>
    <b v="1"/>
    <s v="technology/hardware"/>
    <n v="110.73146853146854"/>
    <n v="7673"/>
    <x v="2"/>
    <s v="hardware"/>
    <x v="2071"/>
    <d v="2016-04-07T08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x v="0"/>
    <x v="2072"/>
    <n v="1427212918"/>
    <b v="0"/>
    <n v="470"/>
    <b v="1"/>
    <s v="technology/hardware"/>
    <n v="152.60429999999999"/>
    <n v="52604.299999999988"/>
    <x v="2"/>
    <s v="hardware"/>
    <x v="2072"/>
    <d v="2015-03-24T11:01:58"/>
  </r>
  <r>
    <n v="2074"/>
    <s v="Advanced Simulation Products - PC Gaming Controllers"/>
    <s v="Creating PC gaming controllers to bring your gaming experience to a new level."/>
    <n v="600"/>
    <n v="615"/>
    <x v="0"/>
    <s v="US"/>
    <x v="0"/>
    <x v="2073"/>
    <n v="1459972182"/>
    <b v="0"/>
    <n v="3"/>
    <b v="1"/>
    <s v="technology/hardware"/>
    <n v="102.49999999999999"/>
    <n v="15"/>
    <x v="2"/>
    <s v="hardware"/>
    <x v="2073"/>
    <d v="2016-04-06T14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x v="0"/>
    <x v="2074"/>
    <n v="1372177288"/>
    <b v="0"/>
    <n v="8200"/>
    <b v="1"/>
    <s v="technology/hardware"/>
    <n v="1678.3738373837384"/>
    <n v="157821.6"/>
    <x v="2"/>
    <s v="hardware"/>
    <x v="2074"/>
    <d v="2013-06-25T11:21:28"/>
  </r>
  <r>
    <n v="2076"/>
    <s v="Earin - The Worlds Smallest Wireless Earbuds"/>
    <s v="Wireless earbuds filled with sound, yet so small they are almost invisible!"/>
    <n v="179000"/>
    <n v="972594.99"/>
    <x v="0"/>
    <s v="GB"/>
    <x v="1"/>
    <x v="2075"/>
    <n v="1402693689"/>
    <b v="0"/>
    <n v="8359"/>
    <b v="1"/>
    <s v="technology/hardware"/>
    <n v="543.349156424581"/>
    <n v="793594.99"/>
    <x v="2"/>
    <s v="hardware"/>
    <x v="2075"/>
    <d v="2014-06-13T16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x v="0"/>
    <x v="2076"/>
    <n v="1428541276"/>
    <b v="0"/>
    <n v="188"/>
    <b v="1"/>
    <s v="technology/hardware"/>
    <n v="115.50800000000001"/>
    <n v="7754"/>
    <x v="2"/>
    <s v="hardware"/>
    <x v="2076"/>
    <d v="2015-04-08T20:01:16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x v="3"/>
    <x v="2077"/>
    <n v="1479493857"/>
    <b v="0"/>
    <n v="48"/>
    <b v="1"/>
    <s v="technology/hardware"/>
    <n v="131.20499999999998"/>
    <n v="6241"/>
    <x v="2"/>
    <s v="hardware"/>
    <x v="2077"/>
    <d v="2016-11-18T13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x v="1"/>
    <x v="2078"/>
    <n v="1432659793"/>
    <b v="0"/>
    <n v="607"/>
    <b v="1"/>
    <s v="technology/hardware"/>
    <n v="288.17"/>
    <n v="18817"/>
    <x v="2"/>
    <s v="hardware"/>
    <x v="2078"/>
    <d v="2015-05-26T12:03:13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x v="0"/>
    <x v="2079"/>
    <n v="1444690700"/>
    <b v="0"/>
    <n v="50"/>
    <b v="1"/>
    <s v="technology/hardware"/>
    <n v="507.8"/>
    <n v="4078"/>
    <x v="2"/>
    <s v="hardware"/>
    <x v="2079"/>
    <d v="2015-10-12T17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x v="0"/>
    <x v="2080"/>
    <n v="1333597555"/>
    <b v="0"/>
    <n v="55"/>
    <b v="1"/>
    <s v="music/indie rock"/>
    <n v="114.57142857142857"/>
    <n v="510"/>
    <x v="4"/>
    <s v="indie rock"/>
    <x v="2080"/>
    <d v="2012-04-04T22:45:5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x v="0"/>
    <x v="2081"/>
    <n v="1316919196"/>
    <b v="0"/>
    <n v="38"/>
    <b v="1"/>
    <s v="music/indie rock"/>
    <n v="110.73333333333333"/>
    <n v="161"/>
    <x v="4"/>
    <s v="indie rock"/>
    <x v="2081"/>
    <d v="2011-09-24T21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x v="0"/>
    <x v="2082"/>
    <n v="1336238395"/>
    <b v="0"/>
    <n v="25"/>
    <b v="1"/>
    <s v="music/indie rock"/>
    <n v="113.33333333333333"/>
    <n v="100"/>
    <x v="4"/>
    <s v="indie rock"/>
    <x v="2082"/>
    <d v="2012-05-05T12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x v="0"/>
    <x v="2083"/>
    <n v="1396468782"/>
    <b v="0"/>
    <n v="46"/>
    <b v="1"/>
    <s v="music/indie rock"/>
    <n v="108.33333333333333"/>
    <n v="250"/>
    <x v="4"/>
    <s v="indie rock"/>
    <x v="2083"/>
    <d v="2014-04-02T14:59:42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x v="0"/>
    <x v="2084"/>
    <n v="1339790587"/>
    <b v="0"/>
    <n v="83"/>
    <b v="1"/>
    <s v="music/indie rock"/>
    <n v="123.53333333333335"/>
    <n v="1412"/>
    <x v="4"/>
    <s v="indie rock"/>
    <x v="2084"/>
    <d v="2012-06-15T15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x v="0"/>
    <x v="2085"/>
    <n v="1321200332"/>
    <b v="0"/>
    <n v="35"/>
    <b v="1"/>
    <s v="music/indie rock"/>
    <n v="100.69999999999999"/>
    <n v="28"/>
    <x v="4"/>
    <s v="indie rock"/>
    <x v="2085"/>
    <d v="2011-11-13T11:05:32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x v="0"/>
    <x v="2086"/>
    <n v="1312865658"/>
    <b v="0"/>
    <n v="25"/>
    <b v="1"/>
    <s v="music/indie rock"/>
    <n v="103.53333333333335"/>
    <n v="53"/>
    <x v="4"/>
    <s v="indie rock"/>
    <x v="2086"/>
    <d v="2011-08-08T23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x v="0"/>
    <x v="2087"/>
    <n v="1281028152"/>
    <b v="0"/>
    <n v="75"/>
    <b v="1"/>
    <s v="music/indie rock"/>
    <n v="115.51066666666668"/>
    <n v="465.32000000000016"/>
    <x v="4"/>
    <s v="indie rock"/>
    <x v="2087"/>
    <d v="2010-08-05T12:09:12"/>
  </r>
  <r>
    <n v="2089"/>
    <s v="Little Moses EP"/>
    <s v="Little Moses is trying to record their first EP, and we can't do it without your help!"/>
    <n v="2500"/>
    <n v="3010.01"/>
    <x v="0"/>
    <s v="US"/>
    <x v="0"/>
    <x v="2088"/>
    <n v="1372384194"/>
    <b v="0"/>
    <n v="62"/>
    <b v="1"/>
    <s v="music/indie rock"/>
    <n v="120.4004"/>
    <n v="510.01000000000022"/>
    <x v="4"/>
    <s v="indie rock"/>
    <x v="2088"/>
    <d v="2013-06-27T20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x v="0"/>
    <x v="2089"/>
    <n v="1359104955"/>
    <b v="0"/>
    <n v="160"/>
    <b v="1"/>
    <s v="music/indie rock"/>
    <n v="115.040375"/>
    <n v="1203.2299999999996"/>
    <x v="4"/>
    <s v="indie rock"/>
    <x v="2089"/>
    <d v="2013-01-25T04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x v="0"/>
    <x v="2090"/>
    <n v="1294818278"/>
    <b v="0"/>
    <n v="246"/>
    <b v="1"/>
    <s v="music/indie rock"/>
    <n v="120.46777777777777"/>
    <n v="3684.2000000000007"/>
    <x v="4"/>
    <s v="indie rock"/>
    <x v="2090"/>
    <d v="2011-01-12T02:44:38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x v="0"/>
    <x v="2091"/>
    <n v="1312822732"/>
    <b v="0"/>
    <n v="55"/>
    <b v="1"/>
    <s v="music/indie rock"/>
    <n v="101.28333333333333"/>
    <n v="77"/>
    <x v="4"/>
    <s v="indie rock"/>
    <x v="2091"/>
    <d v="2011-08-08T11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x v="0"/>
    <x v="2092"/>
    <n v="1351024232"/>
    <b v="0"/>
    <n v="23"/>
    <b v="1"/>
    <s v="music/indie rock"/>
    <n v="102.46666666666667"/>
    <n v="37"/>
    <x v="4"/>
    <s v="indie rock"/>
    <x v="2092"/>
    <d v="2012-10-23T15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x v="0"/>
    <x v="2093"/>
    <n v="1327969730"/>
    <b v="0"/>
    <n v="72"/>
    <b v="1"/>
    <s v="music/indie rock"/>
    <n v="120.54285714285714"/>
    <n v="719"/>
    <x v="4"/>
    <s v="indie rock"/>
    <x v="2093"/>
    <d v="2012-01-30T19:28:5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x v="0"/>
    <x v="2094"/>
    <n v="1312392973"/>
    <b v="0"/>
    <n v="22"/>
    <b v="1"/>
    <s v="music/indie rock"/>
    <n v="100"/>
    <n v="0"/>
    <x v="4"/>
    <s v="indie rock"/>
    <x v="2094"/>
    <d v="2011-08-03T12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x v="0"/>
    <x v="2095"/>
    <n v="1349892735"/>
    <b v="0"/>
    <n v="14"/>
    <b v="1"/>
    <s v="music/indie rock"/>
    <n v="101.66666666666666"/>
    <n v="10"/>
    <x v="4"/>
    <s v="indie rock"/>
    <x v="2095"/>
    <d v="2012-10-10T13:12:1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x v="0"/>
    <x v="2096"/>
    <n v="1317564135"/>
    <b v="0"/>
    <n v="38"/>
    <b v="1"/>
    <s v="music/indie rock"/>
    <n v="100"/>
    <n v="0"/>
    <x v="4"/>
    <s v="indie rock"/>
    <x v="2096"/>
    <d v="2011-10-02T09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x v="0"/>
    <x v="2097"/>
    <n v="1328582635"/>
    <b v="0"/>
    <n v="32"/>
    <b v="1"/>
    <s v="music/indie rock"/>
    <n v="100.33333333333334"/>
    <n v="20"/>
    <x v="4"/>
    <s v="indie rock"/>
    <x v="2097"/>
    <d v="2012-02-06T21:43:55"/>
  </r>
  <r>
    <n v="2099"/>
    <s v="Roosevelt Died."/>
    <s v="Our tour van died, we need help!"/>
    <n v="3000"/>
    <n v="3971"/>
    <x v="0"/>
    <s v="US"/>
    <x v="0"/>
    <x v="2098"/>
    <n v="1434650084"/>
    <b v="0"/>
    <n v="63"/>
    <b v="1"/>
    <s v="music/indie rock"/>
    <n v="132.36666666666667"/>
    <n v="971"/>
    <x v="4"/>
    <s v="indie rock"/>
    <x v="2098"/>
    <d v="2015-06-18T12:54:4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x v="0"/>
    <x v="2099"/>
    <n v="1339704141"/>
    <b v="0"/>
    <n v="27"/>
    <b v="1"/>
    <s v="music/indie rock"/>
    <n v="136.66666666666666"/>
    <n v="220"/>
    <x v="4"/>
    <s v="indie rock"/>
    <x v="2099"/>
    <d v="2012-06-14T15:02:21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x v="0"/>
    <x v="2100"/>
    <n v="1323920114"/>
    <b v="0"/>
    <n v="44"/>
    <b v="1"/>
    <s v="music/indie rock"/>
    <n v="113.25"/>
    <n v="265"/>
    <x v="4"/>
    <s v="indie rock"/>
    <x v="2100"/>
    <d v="2011-12-14T22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x v="0"/>
    <x v="2101"/>
    <n v="1302036648"/>
    <b v="0"/>
    <n v="38"/>
    <b v="1"/>
    <s v="music/indie rock"/>
    <n v="136"/>
    <n v="360"/>
    <x v="4"/>
    <s v="indie rock"/>
    <x v="2101"/>
    <d v="2011-04-05T15:50:48"/>
  </r>
  <r>
    <n v="2103"/>
    <s v="Matthew Moon's New Album"/>
    <s v="Indie rocker, Matthew Moon, has something to share with you..."/>
    <n v="7777"/>
    <n v="11364"/>
    <x v="0"/>
    <s v="US"/>
    <x v="0"/>
    <x v="2102"/>
    <n v="1349892427"/>
    <b v="0"/>
    <n v="115"/>
    <b v="1"/>
    <s v="music/indie rock"/>
    <n v="146.12318374694613"/>
    <n v="3587"/>
    <x v="4"/>
    <s v="indie rock"/>
    <x v="2102"/>
    <d v="2012-10-10T13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x v="0"/>
    <x v="2103"/>
    <n v="1367286434"/>
    <b v="0"/>
    <n v="37"/>
    <b v="1"/>
    <s v="music/indie rock"/>
    <n v="129.5"/>
    <n v="236"/>
    <x v="4"/>
    <s v="indie rock"/>
    <x v="2103"/>
    <d v="2013-04-29T20:47:1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x v="0"/>
    <x v="2104"/>
    <n v="1415472953"/>
    <b v="0"/>
    <n v="99"/>
    <b v="1"/>
    <s v="music/indie rock"/>
    <n v="254"/>
    <n v="3080"/>
    <x v="4"/>
    <s v="indie rock"/>
    <x v="2104"/>
    <d v="2014-11-08T13:55:5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x v="0"/>
    <x v="2105"/>
    <n v="1356584974"/>
    <b v="0"/>
    <n v="44"/>
    <b v="1"/>
    <s v="music/indie rock"/>
    <n v="107.04545454545456"/>
    <n v="155"/>
    <x v="4"/>
    <s v="indie rock"/>
    <x v="2105"/>
    <d v="2012-12-27T00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x v="0"/>
    <x v="2106"/>
    <n v="1413997393"/>
    <b v="0"/>
    <n v="58"/>
    <b v="1"/>
    <s v="music/indie rock"/>
    <n v="107.73299999999999"/>
    <n v="154.65999999999985"/>
    <x v="4"/>
    <s v="indie rock"/>
    <x v="2106"/>
    <d v="2014-10-22T12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x v="0"/>
    <x v="2107"/>
    <n v="1344917580"/>
    <b v="0"/>
    <n v="191"/>
    <b v="1"/>
    <s v="music/indie rock"/>
    <n v="107.31250000000001"/>
    <n v="1170"/>
    <x v="4"/>
    <s v="indie rock"/>
    <x v="2107"/>
    <d v="2012-08-13T23:13:00"/>
  </r>
  <r>
    <n v="2109"/>
    <s v="Skyline Sounds - First Studio Album (and Merch!)"/>
    <s v="We are ready to make our first full-length album, and with your help, we can make it happen!"/>
    <n v="4000"/>
    <n v="4261"/>
    <x v="0"/>
    <s v="US"/>
    <x v="0"/>
    <x v="2108"/>
    <n v="1433523617"/>
    <b v="0"/>
    <n v="40"/>
    <b v="1"/>
    <s v="music/indie rock"/>
    <n v="106.52500000000001"/>
    <n v="261"/>
    <x v="4"/>
    <s v="indie rock"/>
    <x v="2108"/>
    <d v="2015-06-05T12:00:17"/>
  </r>
  <r>
    <n v="2110"/>
    <s v="&quot;Vision&quot; - New Album - Brent Brown"/>
    <s v="Brent Brown's breakout new album! Requires help from the record label... You!"/>
    <n v="2000"/>
    <n v="2007"/>
    <x v="0"/>
    <s v="US"/>
    <x v="0"/>
    <x v="2109"/>
    <n v="1398873969"/>
    <b v="0"/>
    <n v="38"/>
    <b v="1"/>
    <s v="music/indie rock"/>
    <n v="100.35000000000001"/>
    <n v="7"/>
    <x v="4"/>
    <s v="indie rock"/>
    <x v="2109"/>
    <d v="2014-04-30T11:06:09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x v="0"/>
    <x v="2110"/>
    <n v="1307594625"/>
    <b v="0"/>
    <n v="39"/>
    <b v="1"/>
    <s v="music/indie rock"/>
    <n v="106.5"/>
    <n v="130"/>
    <x v="4"/>
    <s v="indie rock"/>
    <x v="2110"/>
    <d v="2011-06-08T23:43:45"/>
  </r>
  <r>
    <n v="2112"/>
    <s v="BBB Kickstarter Two"/>
    <s v="BBB is going back into the studio to record and release &quot;Felix From Canada&quot; by popular demand.  We need your help!"/>
    <n v="300"/>
    <n v="300"/>
    <x v="0"/>
    <s v="US"/>
    <x v="0"/>
    <x v="2111"/>
    <n v="1364854593"/>
    <b v="0"/>
    <n v="11"/>
    <b v="1"/>
    <s v="music/indie rock"/>
    <n v="100"/>
    <n v="0"/>
    <x v="4"/>
    <s v="indie rock"/>
    <x v="2111"/>
    <d v="2013-04-01T17:16:33"/>
  </r>
  <r>
    <n v="2113"/>
    <s v="Summer Underground // Honeycomb LP"/>
    <s v="Help us fund our second full-length album Honeycomb!"/>
    <n v="7000"/>
    <n v="7340"/>
    <x v="0"/>
    <s v="US"/>
    <x v="0"/>
    <x v="2112"/>
    <n v="1408481176"/>
    <b v="0"/>
    <n v="107"/>
    <b v="1"/>
    <s v="music/indie rock"/>
    <n v="104.85714285714285"/>
    <n v="340"/>
    <x v="4"/>
    <s v="indie rock"/>
    <x v="2112"/>
    <d v="2014-08-19T15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x v="0"/>
    <x v="2113"/>
    <n v="1286480070"/>
    <b v="0"/>
    <n v="147"/>
    <b v="1"/>
    <s v="music/indie rock"/>
    <n v="104.69999999999999"/>
    <n v="235"/>
    <x v="4"/>
    <s v="indie rock"/>
    <x v="2113"/>
    <d v="2010-10-07T14:34:3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x v="0"/>
    <x v="2114"/>
    <n v="1295575001"/>
    <b v="0"/>
    <n v="36"/>
    <b v="1"/>
    <s v="music/indie rock"/>
    <n v="225.66666666666669"/>
    <n v="1885"/>
    <x v="4"/>
    <s v="indie rock"/>
    <x v="2114"/>
    <d v="2011-01-20T20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x v="0"/>
    <x v="2115"/>
    <n v="1345056003"/>
    <b v="0"/>
    <n v="92"/>
    <b v="1"/>
    <s v="music/indie rock"/>
    <n v="100.90416666666667"/>
    <n v="434"/>
    <x v="4"/>
    <s v="indie rock"/>
    <x v="2115"/>
    <d v="2012-08-15T13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x v="0"/>
    <x v="2116"/>
    <n v="1444699549"/>
    <b v="0"/>
    <n v="35"/>
    <b v="1"/>
    <s v="music/indie rock"/>
    <n v="147.75"/>
    <n v="573"/>
    <x v="4"/>
    <s v="indie rock"/>
    <x v="2116"/>
    <d v="2015-10-12T20:25:49"/>
  </r>
  <r>
    <n v="2118"/>
    <s v="PORCHES. vs. THE U.S.A."/>
    <s v="PORCHES.  and Documentarians tour from New York to San Francisco and back."/>
    <n v="1000"/>
    <n v="1346.11"/>
    <x v="0"/>
    <s v="US"/>
    <x v="0"/>
    <x v="2117"/>
    <n v="1308946136"/>
    <b v="0"/>
    <n v="17"/>
    <b v="1"/>
    <s v="music/indie rock"/>
    <n v="134.61099999999999"/>
    <n v="346.1099999999999"/>
    <x v="4"/>
    <s v="indie rock"/>
    <x v="2117"/>
    <d v="2011-06-24T15:08:56"/>
  </r>
  <r>
    <n v="2119"/>
    <s v="Big Long Now's Debut Album"/>
    <s v="big long now is recording our debut album and we are looking for help mastering and pressing it to vinyl"/>
    <n v="2000"/>
    <n v="2015"/>
    <x v="0"/>
    <s v="US"/>
    <x v="0"/>
    <x v="2118"/>
    <n v="1342494445"/>
    <b v="0"/>
    <n v="22"/>
    <b v="1"/>
    <s v="music/indie rock"/>
    <n v="100.75"/>
    <n v="15"/>
    <x v="4"/>
    <s v="indie rock"/>
    <x v="2118"/>
    <d v="2012-07-16T22:07:25"/>
  </r>
  <r>
    <n v="2120"/>
    <s v="Hearty Har Full Length Album"/>
    <s v="&lt;3_x000a_Coming in from outer space. Help Hearty Har record their 1st album!!"/>
    <n v="8000"/>
    <n v="8070.43"/>
    <x v="0"/>
    <s v="US"/>
    <x v="0"/>
    <x v="2119"/>
    <n v="1384384136"/>
    <b v="0"/>
    <n v="69"/>
    <b v="1"/>
    <s v="music/indie rock"/>
    <n v="100.880375"/>
    <n v="70.430000000000291"/>
    <x v="4"/>
    <s v="indie rock"/>
    <x v="2119"/>
    <d v="2013-11-13T18:08:56"/>
  </r>
  <r>
    <n v="2121"/>
    <s v="Legend of Decay"/>
    <s v="Join us on an epic journey to discover a millennia old secret which will change the world forever."/>
    <n v="50000"/>
    <n v="284"/>
    <x v="2"/>
    <s v="CH"/>
    <x v="11"/>
    <x v="2120"/>
    <n v="1481564948"/>
    <b v="0"/>
    <n v="10"/>
    <b v="0"/>
    <s v="games/video games"/>
    <n v="0.56800000000000006"/>
    <n v="-49716"/>
    <x v="6"/>
    <s v="video games"/>
    <x v="2120"/>
    <d v="2016-12-12T12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x v="10"/>
    <x v="2121"/>
    <n v="1481181169"/>
    <b v="0"/>
    <n v="3"/>
    <b v="0"/>
    <s v="games/video games"/>
    <n v="0.38750000000000001"/>
    <n v="-79690"/>
    <x v="6"/>
    <s v="video games"/>
    <x v="2121"/>
    <d v="2016-12-08T02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x v="0"/>
    <x v="2122"/>
    <n v="1263982307"/>
    <b v="0"/>
    <n v="5"/>
    <b v="0"/>
    <s v="games/video games"/>
    <n v="10"/>
    <n v="-450"/>
    <x v="6"/>
    <s v="video games"/>
    <x v="2122"/>
    <d v="2010-01-20T05:11:47"/>
  </r>
  <r>
    <n v="2124"/>
    <s v="AZAMAR"/>
    <s v="AZAMAR is a Role Playing Game world involving fantasy and high magic, based on the popular OpenD6 OGL using the Cinema6 RPG Framework."/>
    <n v="1100"/>
    <n v="115"/>
    <x v="2"/>
    <s v="US"/>
    <x v="0"/>
    <x v="2123"/>
    <n v="1286930435"/>
    <b v="0"/>
    <n v="5"/>
    <b v="0"/>
    <s v="games/video games"/>
    <n v="10.454545454545453"/>
    <n v="-985"/>
    <x v="6"/>
    <s v="video games"/>
    <x v="2123"/>
    <d v="2010-10-12T19:40:35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x v="0"/>
    <x v="2124"/>
    <n v="1436142833"/>
    <b v="0"/>
    <n v="27"/>
    <b v="0"/>
    <s v="games/video games"/>
    <n v="1.4200000000000002"/>
    <n v="-59148"/>
    <x v="6"/>
    <s v="video games"/>
    <x v="2124"/>
    <d v="2015-07-05T19:33:53"/>
  </r>
  <r>
    <n v="2126"/>
    <s v="DodgeBall Blitz"/>
    <s v="Lead your team to victory in this fast-paced, action, sports game! Use Power-ups and avoid attacks as you fight for victory!"/>
    <n v="20000"/>
    <n v="10"/>
    <x v="2"/>
    <s v="US"/>
    <x v="0"/>
    <x v="2125"/>
    <n v="1415488887"/>
    <b v="0"/>
    <n v="2"/>
    <b v="0"/>
    <s v="games/video games"/>
    <n v="0.05"/>
    <n v="-19990"/>
    <x v="6"/>
    <s v="video games"/>
    <x v="2125"/>
    <d v="2014-11-08T18:21:27"/>
  </r>
  <r>
    <n v="2127"/>
    <s v="Three Monkeys - Part 1: Into the Abyss"/>
    <s v="Three Monkeys is an audio adventure game for PC."/>
    <n v="28000"/>
    <n v="8076"/>
    <x v="2"/>
    <s v="GB"/>
    <x v="1"/>
    <x v="2126"/>
    <n v="1423570063"/>
    <b v="0"/>
    <n v="236"/>
    <b v="0"/>
    <s v="games/video games"/>
    <n v="28.842857142857142"/>
    <n v="-19924"/>
    <x v="6"/>
    <s v="video games"/>
    <x v="2126"/>
    <d v="2015-02-10T07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x v="5"/>
    <x v="2127"/>
    <n v="1406140369"/>
    <b v="0"/>
    <n v="1"/>
    <b v="0"/>
    <s v="games/video games"/>
    <n v="0.16666666666666669"/>
    <n v="-14975"/>
    <x v="6"/>
    <s v="video games"/>
    <x v="2127"/>
    <d v="2014-07-23T13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x v="0"/>
    <x v="2128"/>
    <n v="1454978100"/>
    <b v="0"/>
    <n v="12"/>
    <b v="0"/>
    <s v="games/video games"/>
    <n v="11.799999999999999"/>
    <n v="-1764"/>
    <x v="6"/>
    <s v="video games"/>
    <x v="2128"/>
    <d v="2016-02-08T19:35:00"/>
  </r>
  <r>
    <n v="2130"/>
    <s v="Wondrous Adventures: A Kid's Game"/>
    <s v="You are the hero tasked to save your home from the villainous Sanword."/>
    <n v="42000"/>
    <n v="85"/>
    <x v="2"/>
    <s v="US"/>
    <x v="0"/>
    <x v="2129"/>
    <n v="1405130663"/>
    <b v="0"/>
    <n v="4"/>
    <b v="0"/>
    <s v="games/video games"/>
    <n v="0.20238095238095236"/>
    <n v="-41915"/>
    <x v="6"/>
    <s v="video games"/>
    <x v="2129"/>
    <d v="2014-07-11T21:04:23"/>
  </r>
  <r>
    <n v="2131"/>
    <s v="Scout's Honor"/>
    <s v="From frightened girl to empowered woman, Scout's Honor is a tale about facing your fears and overcoming odds."/>
    <n v="500"/>
    <n v="25"/>
    <x v="2"/>
    <s v="US"/>
    <x v="0"/>
    <x v="2130"/>
    <n v="1434085091"/>
    <b v="0"/>
    <n v="3"/>
    <b v="0"/>
    <s v="games/video games"/>
    <n v="5"/>
    <n v="-475"/>
    <x v="6"/>
    <s v="video games"/>
    <x v="2130"/>
    <d v="2015-06-11T23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x v="0"/>
    <x v="2131"/>
    <n v="1388835692"/>
    <b v="0"/>
    <n v="99"/>
    <b v="0"/>
    <s v="games/video games"/>
    <n v="2.1129899999999995"/>
    <n v="-97887.01"/>
    <x v="6"/>
    <s v="video games"/>
    <x v="2131"/>
    <d v="2014-01-04T06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x v="0"/>
    <x v="2132"/>
    <n v="1300328399"/>
    <b v="0"/>
    <n v="3"/>
    <b v="0"/>
    <s v="games/video games"/>
    <n v="1.6"/>
    <n v="-984"/>
    <x v="6"/>
    <s v="video games"/>
    <x v="2132"/>
    <d v="2011-03-16T21:19:59"/>
  </r>
  <r>
    <n v="2134"/>
    <s v="Prehistoric Landing"/>
    <s v="1st person Action Survivalist Rpg game. You get sent to a deadly Island to die not knowing that your not alone on the island."/>
    <n v="6000"/>
    <n v="104"/>
    <x v="2"/>
    <s v="US"/>
    <x v="0"/>
    <x v="2133"/>
    <n v="1364505391"/>
    <b v="0"/>
    <n v="3"/>
    <b v="0"/>
    <s v="games/video games"/>
    <n v="1.7333333333333332"/>
    <n v="-5896"/>
    <x v="6"/>
    <s v="video games"/>
    <x v="2133"/>
    <d v="2013-03-28T16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x v="0"/>
    <x v="2134"/>
    <n v="1346800033"/>
    <b v="0"/>
    <n v="22"/>
    <b v="0"/>
    <s v="games/video games"/>
    <n v="9.56"/>
    <n v="-4522"/>
    <x v="6"/>
    <s v="video games"/>
    <x v="2134"/>
    <d v="2012-09-04T18:07:13"/>
  </r>
  <r>
    <n v="2136"/>
    <s v="Dark Paradise"/>
    <s v="A dark and twisted game with physiological madness and corruption as a man becomes the ultimate bio weapon."/>
    <n v="80000"/>
    <n v="47.69"/>
    <x v="2"/>
    <s v="US"/>
    <x v="0"/>
    <x v="2135"/>
    <n v="1379592786"/>
    <b v="0"/>
    <n v="4"/>
    <b v="0"/>
    <s v="games/video games"/>
    <n v="5.9612499999999999E-2"/>
    <n v="-79952.31"/>
    <x v="6"/>
    <s v="video games"/>
    <x v="2135"/>
    <d v="2013-09-19T07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x v="5"/>
    <x v="2136"/>
    <n v="1415212229"/>
    <b v="0"/>
    <n v="534"/>
    <b v="0"/>
    <s v="games/video games"/>
    <n v="28.405999999999999"/>
    <n v="-35797"/>
    <x v="6"/>
    <s v="video games"/>
    <x v="2136"/>
    <d v="2014-11-05T13:30:29"/>
  </r>
  <r>
    <n v="2138"/>
    <s v="Tales Of Tameria - Dawning Light"/>
    <s v="A game with a mixture of a few genres from RPG, Simulation and to adventure elements."/>
    <n v="1000"/>
    <n v="128"/>
    <x v="2"/>
    <s v="GB"/>
    <x v="1"/>
    <x v="2137"/>
    <n v="1381364339"/>
    <b v="0"/>
    <n v="12"/>
    <b v="0"/>
    <s v="games/video games"/>
    <n v="12.8"/>
    <n v="-872"/>
    <x v="6"/>
    <s v="video games"/>
    <x v="2137"/>
    <d v="2013-10-09T19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x v="0"/>
    <x v="2138"/>
    <n v="1475604008"/>
    <b v="0"/>
    <n v="56"/>
    <b v="0"/>
    <s v="games/video games"/>
    <n v="5.42"/>
    <n v="-28374"/>
    <x v="6"/>
    <s v="video games"/>
    <x v="2138"/>
    <d v="2016-10-04T13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x v="0"/>
    <x v="2139"/>
    <n v="1355342424"/>
    <b v="0"/>
    <n v="11"/>
    <b v="0"/>
    <s v="games/video games"/>
    <n v="0.11199999999999999"/>
    <n v="-499440"/>
    <x v="6"/>
    <s v="video games"/>
    <x v="2139"/>
    <d v="2012-12-12T15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x v="0"/>
    <x v="2140"/>
    <n v="1413351559"/>
    <b v="0"/>
    <n v="0"/>
    <b v="0"/>
    <s v="games/video games"/>
    <n v="0"/>
    <n v="-15000"/>
    <x v="6"/>
    <s v="video games"/>
    <x v="2140"/>
    <d v="2014-10-15T00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x v="3"/>
    <x v="2141"/>
    <n v="1449075010"/>
    <b v="0"/>
    <n v="12"/>
    <b v="0"/>
    <s v="games/video games"/>
    <n v="5.7238095238095239"/>
    <n v="-9899"/>
    <x v="6"/>
    <s v="video games"/>
    <x v="2141"/>
    <d v="2015-12-02T11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x v="0"/>
    <x v="2142"/>
    <n v="1275599812"/>
    <b v="0"/>
    <n v="5"/>
    <b v="0"/>
    <s v="games/video games"/>
    <n v="11.25"/>
    <n v="-1775"/>
    <x v="6"/>
    <s v="video games"/>
    <x v="2142"/>
    <d v="2010-06-03T16:16:52"/>
  </r>
  <r>
    <n v="2144"/>
    <s v="Project Starborn"/>
    <s v="A thousand community-built sandbox games (and more!) with a fully-customizable game engine."/>
    <n v="35500"/>
    <n v="607"/>
    <x v="2"/>
    <s v="US"/>
    <x v="0"/>
    <x v="2143"/>
    <n v="1376399240"/>
    <b v="0"/>
    <n v="24"/>
    <b v="0"/>
    <s v="games/video games"/>
    <n v="1.7098591549295776"/>
    <n v="-34893"/>
    <x v="6"/>
    <s v="video games"/>
    <x v="2143"/>
    <d v="2013-08-13T08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x v="0"/>
    <x v="2144"/>
    <n v="1382938914"/>
    <b v="0"/>
    <n v="89"/>
    <b v="0"/>
    <s v="games/video games"/>
    <n v="30.433333333333334"/>
    <n v="-10435"/>
    <x v="6"/>
    <s v="video games"/>
    <x v="2144"/>
    <d v="2013-10-28T00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x v="0"/>
    <x v="2145"/>
    <n v="1453997910"/>
    <b v="0"/>
    <n v="1"/>
    <b v="0"/>
    <s v="games/video games"/>
    <n v="0.02"/>
    <n v="-4999"/>
    <x v="6"/>
    <s v="video games"/>
    <x v="2145"/>
    <d v="2016-01-28T11:18:30"/>
  </r>
  <r>
    <n v="2147"/>
    <s v="Johnny Rocketfingers 3"/>
    <s v="A Point and Click Adventure on Steroids."/>
    <n v="390000"/>
    <n v="2716"/>
    <x v="2"/>
    <s v="US"/>
    <x v="0"/>
    <x v="2146"/>
    <n v="1413356748"/>
    <b v="0"/>
    <n v="55"/>
    <b v="0"/>
    <s v="games/video games"/>
    <n v="0.69641025641025645"/>
    <n v="-387284"/>
    <x v="6"/>
    <s v="video games"/>
    <x v="2146"/>
    <d v="2014-10-15T02:05:48"/>
  </r>
  <r>
    <n v="2148"/>
    <s v="ZomBlock's"/>
    <s v="zomblock's is a online zombie survival game where you can craft new weapons,find food and water to keep yourself alive."/>
    <n v="100"/>
    <n v="2"/>
    <x v="2"/>
    <s v="GB"/>
    <x v="1"/>
    <x v="2147"/>
    <n v="1425404182"/>
    <b v="0"/>
    <n v="2"/>
    <b v="0"/>
    <s v="games/video games"/>
    <n v="2"/>
    <n v="-98"/>
    <x v="6"/>
    <s v="video games"/>
    <x v="2147"/>
    <d v="2015-03-03T12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x v="0"/>
    <x v="2148"/>
    <n v="1277512556"/>
    <b v="0"/>
    <n v="0"/>
    <b v="0"/>
    <s v="games/video games"/>
    <n v="0"/>
    <n v="-2000"/>
    <x v="6"/>
    <s v="video games"/>
    <x v="2148"/>
    <d v="2010-06-25T19:35:56"/>
  </r>
  <r>
    <n v="2150"/>
    <s v="The Unknown Door"/>
    <s v="A pixel styled open world detective game."/>
    <n v="50000"/>
    <n v="405"/>
    <x v="2"/>
    <s v="NO"/>
    <x v="8"/>
    <x v="2149"/>
    <n v="1465800599"/>
    <b v="0"/>
    <n v="4"/>
    <b v="0"/>
    <s v="games/video games"/>
    <n v="0.80999999999999994"/>
    <n v="-49595"/>
    <x v="6"/>
    <s v="video games"/>
    <x v="2149"/>
    <d v="2016-06-13T01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x v="0"/>
    <x v="2150"/>
    <n v="1464639614"/>
    <b v="0"/>
    <n v="6"/>
    <b v="0"/>
    <s v="games/video games"/>
    <n v="0.26222222222222225"/>
    <n v="-44882"/>
    <x v="6"/>
    <s v="video games"/>
    <x v="2150"/>
    <d v="2016-05-30T15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x v="0"/>
    <x v="2151"/>
    <n v="1392321509"/>
    <b v="0"/>
    <n v="4"/>
    <b v="0"/>
    <s v="games/video games"/>
    <n v="0.16666666666666669"/>
    <n v="-29950"/>
    <x v="6"/>
    <s v="video games"/>
    <x v="2151"/>
    <d v="2014-02-13T14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x v="0"/>
    <x v="2152"/>
    <n v="1417470718"/>
    <b v="0"/>
    <n v="4"/>
    <b v="0"/>
    <s v="games/video games"/>
    <n v="9.124454880912446E-3"/>
    <n v="-372591"/>
    <x v="6"/>
    <s v="video games"/>
    <x v="2152"/>
    <d v="2014-12-01T16:51:58"/>
  </r>
  <r>
    <n v="2154"/>
    <s v="Demigods - Rise of the Children - Part 1 (Design)"/>
    <s v="A Real Time Strategy game based on Greek mythology in a fictional world."/>
    <n v="250"/>
    <n v="2"/>
    <x v="2"/>
    <s v="US"/>
    <x v="0"/>
    <x v="2153"/>
    <n v="1389193827"/>
    <b v="0"/>
    <n v="2"/>
    <b v="0"/>
    <s v="games/video games"/>
    <n v="0.8"/>
    <n v="-248"/>
    <x v="6"/>
    <s v="video games"/>
    <x v="2153"/>
    <d v="2014-01-08T10:10:27"/>
  </r>
  <r>
    <n v="2155"/>
    <s v="VoxelMaze"/>
    <s v="A Level Editor, Turned up to eleven. Infinite creativity in one package, solo or with up to 16 of your friends."/>
    <n v="5000"/>
    <n v="115"/>
    <x v="2"/>
    <s v="GB"/>
    <x v="1"/>
    <x v="2154"/>
    <n v="1456854985"/>
    <b v="0"/>
    <n v="5"/>
    <b v="0"/>
    <s v="games/video games"/>
    <n v="2.2999999999999998"/>
    <n v="-4885"/>
    <x v="6"/>
    <s v="video games"/>
    <x v="2154"/>
    <d v="2016-03-01T12:56:25"/>
  </r>
  <r>
    <n v="2156"/>
    <s v="Beyond Black Space"/>
    <s v="Captain and manage your ship along with your crew in this deep space adventure! (PC/Linux/Mac)"/>
    <n v="56000"/>
    <n v="1493"/>
    <x v="2"/>
    <s v="US"/>
    <x v="0"/>
    <x v="2155"/>
    <n v="1375475406"/>
    <b v="0"/>
    <n v="83"/>
    <b v="0"/>
    <s v="games/video games"/>
    <n v="2.6660714285714282"/>
    <n v="-54507"/>
    <x v="6"/>
    <s v="video games"/>
    <x v="2155"/>
    <d v="2013-08-02T15:30:06"/>
  </r>
  <r>
    <n v="2157"/>
    <s v="Nin"/>
    <s v="Gamers and 90's fans unite in this small tale of epic proportions!"/>
    <n v="75000"/>
    <n v="21144"/>
    <x v="2"/>
    <s v="US"/>
    <x v="0"/>
    <x v="2156"/>
    <n v="1479684783"/>
    <b v="0"/>
    <n v="57"/>
    <b v="0"/>
    <s v="games/video games"/>
    <n v="28.192"/>
    <n v="-53856"/>
    <x v="6"/>
    <s v="video games"/>
    <x v="2156"/>
    <d v="2016-11-20T18:33:03"/>
  </r>
  <r>
    <n v="2158"/>
    <s v="PerfectGolf"/>
    <s v="A next generation golf game with a course designer and a massively multiplayer online tour. Join the fun and help us create it"/>
    <n v="300000"/>
    <n v="19770.11"/>
    <x v="2"/>
    <s v="US"/>
    <x v="0"/>
    <x v="2157"/>
    <n v="1356121774"/>
    <b v="0"/>
    <n v="311"/>
    <b v="0"/>
    <s v="games/video games"/>
    <n v="6.5900366666666672"/>
    <n v="-280229.89"/>
    <x v="6"/>
    <s v="video games"/>
    <x v="2157"/>
    <d v="2012-12-21T15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x v="0"/>
    <x v="2158"/>
    <n v="1308245574"/>
    <b v="0"/>
    <n v="2"/>
    <b v="0"/>
    <s v="games/video games"/>
    <n v="0.72222222222222221"/>
    <n v="-3574"/>
    <x v="6"/>
    <s v="video games"/>
    <x v="2158"/>
    <d v="2011-06-16T12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x v="0"/>
    <x v="2159"/>
    <n v="1334855105"/>
    <b v="0"/>
    <n v="16"/>
    <b v="0"/>
    <s v="games/video games"/>
    <n v="0.85000000000000009"/>
    <n v="-9915"/>
    <x v="6"/>
    <s v="video games"/>
    <x v="2159"/>
    <d v="2012-04-19T12:05:05"/>
  </r>
  <r>
    <n v="2161"/>
    <s v="CallMeGhost DEBUT ALBUM preorder!"/>
    <s v="We're trying to fund hard copies of our debut album!"/>
    <n v="400"/>
    <n v="463"/>
    <x v="0"/>
    <s v="US"/>
    <x v="0"/>
    <x v="2160"/>
    <n v="1440448059"/>
    <b v="0"/>
    <n v="13"/>
    <b v="1"/>
    <s v="music/rock"/>
    <n v="115.75"/>
    <n v="63"/>
    <x v="4"/>
    <s v="rock"/>
    <x v="2160"/>
    <d v="2015-08-24T15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x v="0"/>
    <x v="2161"/>
    <n v="1403547791"/>
    <b v="0"/>
    <n v="58"/>
    <b v="1"/>
    <s v="music/rock"/>
    <n v="112.26666666666667"/>
    <n v="552"/>
    <x v="4"/>
    <s v="rock"/>
    <x v="2161"/>
    <d v="2014-06-23T13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x v="0"/>
    <x v="2162"/>
    <n v="1429306520"/>
    <b v="0"/>
    <n v="44"/>
    <b v="1"/>
    <s v="music/rock"/>
    <n v="132.20000000000002"/>
    <n v="805"/>
    <x v="4"/>
    <s v="rock"/>
    <x v="2162"/>
    <d v="2015-04-17T16:35:20"/>
  </r>
  <r>
    <n v="2164"/>
    <s v="Rosaline debut record"/>
    <s v="South Florida roots country/rock outfit's long awaited debut record"/>
    <n v="5500"/>
    <n v="5645"/>
    <x v="0"/>
    <s v="US"/>
    <x v="0"/>
    <x v="2163"/>
    <n v="1464196414"/>
    <b v="0"/>
    <n v="83"/>
    <b v="1"/>
    <s v="music/rock"/>
    <n v="102.63636363636364"/>
    <n v="145"/>
    <x v="4"/>
    <s v="rock"/>
    <x v="2163"/>
    <d v="2016-05-25T12:13:34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x v="3"/>
    <x v="2164"/>
    <n v="1457539235"/>
    <b v="0"/>
    <n v="117"/>
    <b v="1"/>
    <s v="music/rock"/>
    <n v="138.64000000000001"/>
    <n v="966"/>
    <x v="4"/>
    <s v="rock"/>
    <x v="2164"/>
    <d v="2016-03-09T11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x v="0"/>
    <x v="2165"/>
    <n v="1413922018"/>
    <b v="0"/>
    <n v="32"/>
    <b v="1"/>
    <s v="music/rock"/>
    <n v="146.6"/>
    <n v="932"/>
    <x v="4"/>
    <s v="rock"/>
    <x v="2165"/>
    <d v="2014-10-21T15:06:58"/>
  </r>
  <r>
    <n v="2167"/>
    <s v="Planes and Planets needs to get their EP finished!!"/>
    <s v="We need YOUR HELP to take one more step to this make release sound amazing!"/>
    <n v="150"/>
    <n v="180"/>
    <x v="0"/>
    <s v="US"/>
    <x v="0"/>
    <x v="2166"/>
    <n v="1346463337"/>
    <b v="0"/>
    <n v="8"/>
    <b v="1"/>
    <s v="music/rock"/>
    <n v="120"/>
    <n v="30"/>
    <x v="4"/>
    <s v="rock"/>
    <x v="2166"/>
    <d v="2012-08-31T20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x v="0"/>
    <x v="2167"/>
    <n v="1484058261"/>
    <b v="0"/>
    <n v="340"/>
    <b v="1"/>
    <s v="music/rock"/>
    <n v="121.5816111111111"/>
    <n v="3884.6899999999987"/>
    <x v="4"/>
    <s v="rock"/>
    <x v="2167"/>
    <d v="2017-01-10T09:24:2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x v="0"/>
    <x v="2168"/>
    <n v="1488214151"/>
    <b v="0"/>
    <n v="7"/>
    <b v="1"/>
    <s v="music/rock"/>
    <n v="100"/>
    <n v="0"/>
    <x v="4"/>
    <s v="rock"/>
    <x v="2168"/>
    <d v="2017-02-27T11:49:11"/>
  </r>
  <r>
    <n v="2170"/>
    <s v="STETSON'S NEW EP"/>
    <s v="We are a hard rock band from Northern California trying to raise $350 for our next EP. Be a part of our journey!"/>
    <n v="350"/>
    <n v="633"/>
    <x v="0"/>
    <s v="US"/>
    <x v="0"/>
    <x v="2169"/>
    <n v="1436810422"/>
    <b v="0"/>
    <n v="19"/>
    <b v="1"/>
    <s v="music/rock"/>
    <n v="180.85714285714286"/>
    <n v="283"/>
    <x v="4"/>
    <s v="rock"/>
    <x v="2169"/>
    <d v="2015-07-13T13:00:22"/>
  </r>
  <r>
    <n v="2171"/>
    <s v="Brainspoonâ€™s New Record"/>
    <s v="Like records? We do, too! Help this Los Angeles based rock 'n' roll band get their new album out on vinyl!"/>
    <n v="4000"/>
    <n v="4243"/>
    <x v="0"/>
    <s v="US"/>
    <x v="0"/>
    <x v="2170"/>
    <n v="1431903495"/>
    <b v="0"/>
    <n v="47"/>
    <b v="1"/>
    <s v="music/rock"/>
    <n v="106.075"/>
    <n v="243"/>
    <x v="4"/>
    <s v="rock"/>
    <x v="2170"/>
    <d v="2015-05-17T17:58:15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x v="0"/>
    <x v="2171"/>
    <n v="1426773320"/>
    <b v="0"/>
    <n v="13"/>
    <b v="1"/>
    <s v="music/rock"/>
    <n v="100"/>
    <n v="0"/>
    <x v="4"/>
    <s v="rock"/>
    <x v="2171"/>
    <d v="2015-03-19T08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x v="0"/>
    <x v="2172"/>
    <n v="1376066243"/>
    <b v="0"/>
    <n v="90"/>
    <b v="1"/>
    <s v="music/rock"/>
    <n v="126.92857142857143"/>
    <n v="1131"/>
    <x v="4"/>
    <s v="rock"/>
    <x v="2172"/>
    <d v="2013-08-09T11:37:23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x v="1"/>
    <x v="2173"/>
    <n v="1459861307"/>
    <b v="0"/>
    <n v="63"/>
    <b v="1"/>
    <s v="music/rock"/>
    <n v="102.97499999999999"/>
    <n v="119"/>
    <x v="4"/>
    <s v="rock"/>
    <x v="2173"/>
    <d v="2016-04-05T08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x v="0"/>
    <x v="2174"/>
    <n v="1468455186"/>
    <b v="0"/>
    <n v="26"/>
    <b v="1"/>
    <s v="music/rock"/>
    <n v="250"/>
    <n v="1050"/>
    <x v="4"/>
    <s v="rock"/>
    <x v="2174"/>
    <d v="2016-07-13T19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x v="0"/>
    <x v="2175"/>
    <n v="1427987509"/>
    <b v="0"/>
    <n v="71"/>
    <b v="1"/>
    <s v="music/rock"/>
    <n v="126.02"/>
    <n v="1301"/>
    <x v="4"/>
    <s v="rock"/>
    <x v="2175"/>
    <d v="2015-04-02T10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x v="0"/>
    <x v="2176"/>
    <n v="1463032867"/>
    <b v="0"/>
    <n v="38"/>
    <b v="1"/>
    <s v="music/rock"/>
    <n v="100.12"/>
    <n v="3"/>
    <x v="4"/>
    <s v="rock"/>
    <x v="2176"/>
    <d v="2016-05-12T01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x v="0"/>
    <x v="2177"/>
    <n v="1482160597"/>
    <b v="0"/>
    <n v="859"/>
    <b v="1"/>
    <s v="music/rock"/>
    <n v="138.64000000000001"/>
    <n v="9660"/>
    <x v="4"/>
    <s v="rock"/>
    <x v="2177"/>
    <d v="2016-12-19T10:16:37"/>
  </r>
  <r>
    <n v="2179"/>
    <s v="Woodhouse EP"/>
    <s v="Woodhouse is making an EP!  If you are a fan of whiskey and loud guitars, contribute to the cause!"/>
    <n v="1000"/>
    <n v="1614"/>
    <x v="0"/>
    <s v="US"/>
    <x v="0"/>
    <x v="2178"/>
    <n v="1426133192"/>
    <b v="0"/>
    <n v="21"/>
    <b v="1"/>
    <s v="music/rock"/>
    <n v="161.4"/>
    <n v="614"/>
    <x v="4"/>
    <s v="rock"/>
    <x v="2178"/>
    <d v="2015-03-11T23:06:32"/>
  </r>
  <r>
    <n v="2180"/>
    <s v="FOUR STAR MARY &quot;PIECES&quot;"/>
    <s v="Help fund the new record by independent alternative rockers FOUR STAR MARY &quot;PIECES&quot;"/>
    <n v="5000"/>
    <n v="5359.21"/>
    <x v="0"/>
    <s v="US"/>
    <x v="0"/>
    <x v="2179"/>
    <n v="1443801868"/>
    <b v="0"/>
    <n v="78"/>
    <b v="1"/>
    <s v="music/rock"/>
    <n v="107.18419999999999"/>
    <n v="359.21000000000004"/>
    <x v="4"/>
    <s v="rock"/>
    <x v="2179"/>
    <d v="2015-10-02T11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x v="0"/>
    <x v="2180"/>
    <n v="1486426053"/>
    <b v="0"/>
    <n v="53"/>
    <b v="1"/>
    <s v="games/tabletop games"/>
    <n v="153.1"/>
    <n v="1062"/>
    <x v="6"/>
    <s v="tabletop games"/>
    <x v="2180"/>
    <d v="2017-02-06T19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x v="5"/>
    <x v="2181"/>
    <n v="1409261825"/>
    <b v="0"/>
    <n v="356"/>
    <b v="1"/>
    <s v="games/tabletop games"/>
    <n v="524.16666666666663"/>
    <n v="12725"/>
    <x v="6"/>
    <s v="tabletop games"/>
    <x v="2181"/>
    <d v="2014-08-28T16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x v="0"/>
    <x v="2182"/>
    <n v="1484037977"/>
    <b v="0"/>
    <n v="279"/>
    <b v="1"/>
    <s v="games/tabletop games"/>
    <n v="489.27777777777777"/>
    <n v="7007"/>
    <x v="6"/>
    <s v="tabletop games"/>
    <x v="2182"/>
    <d v="2017-01-10T03:46:17"/>
  </r>
  <r>
    <n v="2184"/>
    <s v="Liguria"/>
    <s v="Trading beautiful colors on behalf of the bishop! Become the best merchant of the Fresco World in this innovative game by Queen Games."/>
    <n v="10000"/>
    <n v="28474"/>
    <x v="0"/>
    <s v="US"/>
    <x v="0"/>
    <x v="2183"/>
    <n v="1452530041"/>
    <b v="1"/>
    <n v="266"/>
    <b v="1"/>
    <s v="games/tabletop games"/>
    <n v="284.74"/>
    <n v="18474"/>
    <x v="6"/>
    <s v="tabletop games"/>
    <x v="2183"/>
    <d v="2016-01-11T11:34:01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x v="1"/>
    <x v="2184"/>
    <n v="1360830239"/>
    <b v="0"/>
    <n v="623"/>
    <b v="1"/>
    <s v="games/tabletop games"/>
    <n v="1856.97"/>
    <n v="87848.5"/>
    <x v="6"/>
    <s v="tabletop games"/>
    <x v="2184"/>
    <d v="2013-02-14T03:23:59"/>
  </r>
  <r>
    <n v="2186"/>
    <s v="Latitude 90Â° : The Origin"/>
    <s v="The real-time digital social deduction game where there's no moderator, no sleeping, and no dying."/>
    <n v="20000"/>
    <n v="21935"/>
    <x v="0"/>
    <s v="US"/>
    <x v="0"/>
    <x v="2185"/>
    <n v="1470062743"/>
    <b v="0"/>
    <n v="392"/>
    <b v="1"/>
    <s v="games/tabletop games"/>
    <n v="109.67499999999998"/>
    <n v="1935"/>
    <x v="6"/>
    <s v="tabletop games"/>
    <x v="2185"/>
    <d v="2016-08-01T09:45:43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x v="0"/>
    <x v="2186"/>
    <n v="1425531666"/>
    <b v="1"/>
    <n v="3562"/>
    <b v="1"/>
    <s v="games/tabletop games"/>
    <n v="1014.6425"/>
    <n v="182928.5"/>
    <x v="6"/>
    <s v="tabletop games"/>
    <x v="2186"/>
    <d v="2015-03-05T00:01:06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x v="2"/>
    <x v="2187"/>
    <n v="1474380241"/>
    <b v="0"/>
    <n v="514"/>
    <b v="1"/>
    <s v="games/tabletop games"/>
    <n v="412.17692027666544"/>
    <n v="17151"/>
    <x v="6"/>
    <s v="tabletop games"/>
    <x v="2187"/>
    <d v="2016-09-20T09:04:01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x v="1"/>
    <x v="2188"/>
    <n v="1460055300"/>
    <b v="0"/>
    <n v="88"/>
    <b v="1"/>
    <s v="games/tabletop games"/>
    <n v="503.25"/>
    <n v="4839"/>
    <x v="6"/>
    <s v="tabletop games"/>
    <x v="2188"/>
    <d v="2016-04-07T13:55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x v="0"/>
    <x v="2189"/>
    <n v="1455721204"/>
    <b v="0"/>
    <n v="537"/>
    <b v="1"/>
    <s v="games/tabletop games"/>
    <n v="184.61052631578946"/>
    <n v="16076"/>
    <x v="6"/>
    <s v="tabletop games"/>
    <x v="2189"/>
    <d v="2016-02-17T10:00:04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x v="1"/>
    <x v="2190"/>
    <n v="1486065627"/>
    <b v="0"/>
    <n v="25"/>
    <b v="1"/>
    <s v="games/tabletop games"/>
    <n v="119.73333333333333"/>
    <n v="148"/>
    <x v="6"/>
    <s v="tabletop games"/>
    <x v="2190"/>
    <d v="2017-02-02T15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x v="1"/>
    <x v="2191"/>
    <n v="1479414344"/>
    <b v="0"/>
    <n v="3238"/>
    <b v="1"/>
    <s v="games/tabletop games"/>
    <n v="1081.2401666666667"/>
    <n v="117748.82"/>
    <x v="6"/>
    <s v="tabletop games"/>
    <x v="2191"/>
    <d v="2016-11-17T15:25:44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x v="0"/>
    <x v="2192"/>
    <n v="1477043072"/>
    <b v="0"/>
    <n v="897"/>
    <b v="1"/>
    <s v="games/tabletop games"/>
    <n v="452.37333333333333"/>
    <n v="52856"/>
    <x v="6"/>
    <s v="tabletop games"/>
    <x v="2192"/>
    <d v="2016-10-21T04:44:3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x v="0"/>
    <x v="2193"/>
    <n v="1456423890"/>
    <b v="0"/>
    <n v="878"/>
    <b v="1"/>
    <s v="games/tabletop games"/>
    <n v="537.37"/>
    <n v="43737"/>
    <x v="6"/>
    <s v="tabletop games"/>
    <x v="2193"/>
    <d v="2016-02-25T13:11:30"/>
  </r>
  <r>
    <n v="2195"/>
    <s v="Purgatoria: City of Angels"/>
    <s v="A gritty, noir tabletop RPG with a fast-paced combo-based battle system."/>
    <n v="4600"/>
    <n v="5535"/>
    <x v="0"/>
    <s v="US"/>
    <x v="0"/>
    <x v="2194"/>
    <n v="1436725900"/>
    <b v="0"/>
    <n v="115"/>
    <b v="1"/>
    <s v="games/tabletop games"/>
    <n v="120.32608695652173"/>
    <n v="935"/>
    <x v="6"/>
    <s v="tabletop games"/>
    <x v="2194"/>
    <d v="2015-07-12T13:31:40"/>
  </r>
  <r>
    <n v="2196"/>
    <s v="LACORSA Grand Prix Game (relaunch)"/>
    <s v="Race your friends in style with this classic Grand Prix game."/>
    <n v="14000"/>
    <n v="15937"/>
    <x v="0"/>
    <s v="US"/>
    <x v="0"/>
    <x v="2195"/>
    <n v="1478000502"/>
    <b v="0"/>
    <n v="234"/>
    <b v="1"/>
    <s v="games/tabletop games"/>
    <n v="113.83571428571429"/>
    <n v="1937"/>
    <x v="6"/>
    <s v="tabletop games"/>
    <x v="2195"/>
    <d v="2016-11-01T06:41:4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x v="0"/>
    <x v="2196"/>
    <n v="1422540059"/>
    <b v="0"/>
    <n v="4330"/>
    <b v="1"/>
    <s v="games/tabletop games"/>
    <n v="951.03109999999992"/>
    <n v="255309.33000000002"/>
    <x v="6"/>
    <s v="tabletop games"/>
    <x v="2196"/>
    <d v="2015-01-29T09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x v="0"/>
    <x v="2197"/>
    <n v="1444911600"/>
    <b v="0"/>
    <n v="651"/>
    <b v="1"/>
    <s v="games/tabletop games"/>
    <n v="132.89249999999998"/>
    <n v="13157"/>
    <x v="6"/>
    <s v="tabletop games"/>
    <x v="2197"/>
    <d v="2015-10-15T07:20:00"/>
  </r>
  <r>
    <n v="2199"/>
    <s v="Decadolo. Flip it!"/>
    <s v="A new strategic board game designed to flip out your opponent."/>
    <n v="9000"/>
    <n v="13228"/>
    <x v="0"/>
    <s v="IE"/>
    <x v="3"/>
    <x v="2198"/>
    <n v="1442311198"/>
    <b v="1"/>
    <n v="251"/>
    <b v="1"/>
    <s v="games/tabletop games"/>
    <n v="146.97777777777779"/>
    <n v="4228"/>
    <x v="6"/>
    <s v="tabletop games"/>
    <x v="2198"/>
    <d v="2015-09-15T04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x v="1"/>
    <x v="2199"/>
    <n v="1433775668"/>
    <b v="0"/>
    <n v="263"/>
    <b v="1"/>
    <s v="games/tabletop games"/>
    <n v="542.15"/>
    <n v="8843"/>
    <x v="6"/>
    <s v="tabletop games"/>
    <x v="2199"/>
    <d v="2015-06-08T10:01:08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x v="1"/>
    <x v="2200"/>
    <n v="1357157965"/>
    <b v="0"/>
    <n v="28"/>
    <b v="1"/>
    <s v="music/electronic music"/>
    <n v="382.71818181818185"/>
    <n v="310.99"/>
    <x v="4"/>
    <s v="electronic music"/>
    <x v="2200"/>
    <d v="2013-01-02T15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x v="0"/>
    <x v="2201"/>
    <n v="1349209368"/>
    <b v="0"/>
    <n v="721"/>
    <b v="1"/>
    <s v="music/electronic music"/>
    <n v="704.18124999999998"/>
    <n v="24167.25"/>
    <x v="4"/>
    <s v="electronic music"/>
    <x v="2201"/>
    <d v="2012-10-02T15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x v="5"/>
    <x v="2202"/>
    <n v="1440535082"/>
    <b v="0"/>
    <n v="50"/>
    <b v="1"/>
    <s v="music/electronic music"/>
    <n v="109.55"/>
    <n v="191"/>
    <x v="4"/>
    <s v="electronic music"/>
    <x v="2202"/>
    <d v="2015-08-25T15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x v="0"/>
    <x v="2203"/>
    <n v="1360222119"/>
    <b v="0"/>
    <n v="73"/>
    <b v="1"/>
    <s v="music/electronic music"/>
    <n v="132.86666666666667"/>
    <n v="493"/>
    <x v="4"/>
    <s v="electronic music"/>
    <x v="2203"/>
    <d v="2013-02-07T02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x v="0"/>
    <x v="2204"/>
    <n v="1335987789"/>
    <b v="0"/>
    <n v="27"/>
    <b v="1"/>
    <s v="music/electronic music"/>
    <n v="152"/>
    <n v="390"/>
    <x v="4"/>
    <s v="electronic music"/>
    <x v="2204"/>
    <d v="2012-05-02T14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x v="0"/>
    <x v="2205"/>
    <n v="1333001424"/>
    <b v="0"/>
    <n v="34"/>
    <b v="1"/>
    <s v="music/electronic music"/>
    <n v="102.72727272727273"/>
    <n v="30"/>
    <x v="4"/>
    <s v="electronic music"/>
    <x v="2205"/>
    <d v="2012-03-29T01:10:24"/>
  </r>
  <r>
    <n v="2207"/>
    <s v="Piece of Happy"/>
    <s v="Each piece has a story behind it. Not of some life drama but of an experience you live whilst listening; Happiness evoking"/>
    <n v="2000"/>
    <n v="2000"/>
    <x v="0"/>
    <s v="US"/>
    <x v="0"/>
    <x v="2206"/>
    <n v="1381984773"/>
    <b v="0"/>
    <n v="7"/>
    <b v="1"/>
    <s v="music/electronic music"/>
    <n v="100"/>
    <n v="0"/>
    <x v="4"/>
    <s v="electronic music"/>
    <x v="2206"/>
    <d v="2013-10-16T23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x v="0"/>
    <x v="2207"/>
    <n v="1328649026"/>
    <b v="0"/>
    <n v="24"/>
    <b v="1"/>
    <s v="music/electronic music"/>
    <n v="101.6"/>
    <n v="16"/>
    <x v="4"/>
    <s v="electronic music"/>
    <x v="2207"/>
    <d v="2012-02-07T16:10:26"/>
  </r>
  <r>
    <n v="2209"/>
    <s v="NYPC's North American (+ Colombia!) Tour May 2014 - Part 2"/>
    <s v="Support us and pledge for rewards on our new bigger Tour of the US, Canada and Colombia!"/>
    <n v="500"/>
    <n v="754"/>
    <x v="0"/>
    <s v="GB"/>
    <x v="1"/>
    <x v="2208"/>
    <n v="1396524644"/>
    <b v="0"/>
    <n v="15"/>
    <b v="1"/>
    <s v="music/electronic music"/>
    <n v="150.80000000000001"/>
    <n v="254"/>
    <x v="4"/>
    <s v="electronic music"/>
    <x v="2208"/>
    <d v="2014-04-03T06:30:44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x v="0"/>
    <x v="2209"/>
    <n v="1329442510"/>
    <b v="0"/>
    <n v="72"/>
    <b v="1"/>
    <s v="music/electronic music"/>
    <n v="111.425"/>
    <n v="457"/>
    <x v="4"/>
    <s v="electronic music"/>
    <x v="2209"/>
    <d v="2012-02-16T20:35:1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x v="0"/>
    <x v="2210"/>
    <n v="1395168625"/>
    <b v="0"/>
    <n v="120"/>
    <b v="1"/>
    <s v="music/electronic music"/>
    <n v="195.6"/>
    <n v="2390"/>
    <x v="4"/>
    <s v="electronic music"/>
    <x v="2210"/>
    <d v="2014-03-18T13:50:2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x v="0"/>
    <x v="2211"/>
    <n v="1380650177"/>
    <b v="0"/>
    <n v="123"/>
    <b v="1"/>
    <s v="music/electronic music"/>
    <n v="114.38333333333333"/>
    <n v="863"/>
    <x v="4"/>
    <s v="electronic music"/>
    <x v="2211"/>
    <d v="2013-10-01T12:56:17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x v="0"/>
    <x v="2212"/>
    <n v="1429127379"/>
    <b v="0"/>
    <n v="1"/>
    <b v="1"/>
    <s v="music/electronic music"/>
    <n v="200"/>
    <n v="5"/>
    <x v="4"/>
    <s v="electronic music"/>
    <x v="2212"/>
    <d v="2015-04-15T14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x v="0"/>
    <x v="2213"/>
    <n v="1389121248"/>
    <b v="0"/>
    <n v="24"/>
    <b v="1"/>
    <s v="music/electronic music"/>
    <n v="292.50166666666667"/>
    <n v="1155.01"/>
    <x v="4"/>
    <s v="electronic music"/>
    <x v="2213"/>
    <d v="2014-01-07T14:00:48"/>
  </r>
  <r>
    <n v="2215"/>
    <s v="&quot;Something to See, Not to Say&quot; - Anemometer's First EP Album"/>
    <s v="Ambient Electro Grind-fest!"/>
    <n v="550"/>
    <n v="860"/>
    <x v="0"/>
    <s v="US"/>
    <x v="0"/>
    <x v="2214"/>
    <n v="1329671572"/>
    <b v="0"/>
    <n v="33"/>
    <b v="1"/>
    <s v="music/electronic music"/>
    <n v="156.36363636363637"/>
    <n v="310"/>
    <x v="4"/>
    <s v="electronic music"/>
    <x v="2214"/>
    <d v="2012-02-19T12:12:52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x v="0"/>
    <x v="2215"/>
    <n v="1436464945"/>
    <b v="0"/>
    <n v="14"/>
    <b v="1"/>
    <s v="music/electronic music"/>
    <n v="105.66666666666666"/>
    <n v="17"/>
    <x v="4"/>
    <s v="electronic music"/>
    <x v="2215"/>
    <d v="2015-07-09T13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x v="0"/>
    <x v="2216"/>
    <n v="1445539113"/>
    <b v="0"/>
    <n v="9"/>
    <b v="1"/>
    <s v="music/electronic music"/>
    <n v="101.19047619047619"/>
    <n v="5"/>
    <x v="4"/>
    <s v="electronic music"/>
    <x v="2216"/>
    <d v="2015-10-22T13:38:33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x v="0"/>
    <x v="2217"/>
    <n v="1344281383"/>
    <b v="0"/>
    <n v="76"/>
    <b v="1"/>
    <s v="music/electronic music"/>
    <n v="122.833"/>
    <n v="456.65999999999985"/>
    <x v="4"/>
    <s v="electronic music"/>
    <x v="2217"/>
    <d v="2012-08-06T14:29:43"/>
  </r>
  <r>
    <n v="2219"/>
    <s v="Moments by eBurner"/>
    <s v="An album that illustrates events in our lives, whether trivial or significant, through the tones of electronic music."/>
    <n v="1000"/>
    <n v="1015"/>
    <x v="0"/>
    <s v="US"/>
    <x v="0"/>
    <x v="2218"/>
    <n v="1437412512"/>
    <b v="0"/>
    <n v="19"/>
    <b v="1"/>
    <s v="music/electronic music"/>
    <n v="101.49999999999999"/>
    <n v="15"/>
    <x v="4"/>
    <s v="electronic music"/>
    <x v="2218"/>
    <d v="2015-07-20T12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x v="0"/>
    <x v="2219"/>
    <n v="1372296436"/>
    <b v="0"/>
    <n v="69"/>
    <b v="1"/>
    <s v="music/electronic music"/>
    <n v="101.14285714285714"/>
    <n v="40"/>
    <x v="4"/>
    <s v="electronic music"/>
    <x v="2219"/>
    <d v="2013-06-26T20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x v="0"/>
    <x v="2220"/>
    <n v="1458748809"/>
    <b v="0"/>
    <n v="218"/>
    <b v="1"/>
    <s v="games/tabletop games"/>
    <n v="108.11999999999999"/>
    <n v="609"/>
    <x v="6"/>
    <s v="tabletop games"/>
    <x v="2220"/>
    <d v="2016-03-23T11:00:09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x v="0"/>
    <x v="2221"/>
    <n v="1325184847"/>
    <b v="0"/>
    <n v="30"/>
    <b v="1"/>
    <s v="games/tabletop games"/>
    <n v="162.6"/>
    <n v="313"/>
    <x v="6"/>
    <s v="tabletop games"/>
    <x v="2221"/>
    <d v="2011-12-29T13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x v="5"/>
    <x v="2222"/>
    <n v="1432826568"/>
    <b v="0"/>
    <n v="100"/>
    <b v="1"/>
    <s v="games/tabletop games"/>
    <n v="105.80000000000001"/>
    <n v="1131"/>
    <x v="6"/>
    <s v="tabletop games"/>
    <x v="2222"/>
    <d v="2015-05-28T10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x v="0"/>
    <x v="2223"/>
    <n v="1475337675"/>
    <b v="0"/>
    <n v="296"/>
    <b v="1"/>
    <s v="games/tabletop games"/>
    <n v="243.15000000000003"/>
    <n v="14315"/>
    <x v="6"/>
    <s v="tabletop games"/>
    <x v="2223"/>
    <d v="2016-10-01T11:01:15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x v="1"/>
    <x v="2224"/>
    <n v="1408734015"/>
    <b v="0"/>
    <n v="1204"/>
    <b v="1"/>
    <s v="games/tabletop games"/>
    <n v="944.83338095238094"/>
    <n v="177415.01"/>
    <x v="6"/>
    <s v="tabletop games"/>
    <x v="2224"/>
    <d v="2014-08-22T14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x v="0"/>
    <x v="2225"/>
    <n v="1452625822"/>
    <b v="0"/>
    <n v="321"/>
    <b v="1"/>
    <s v="games/tabletop games"/>
    <n v="108.46283333333334"/>
    <n v="1523.3100000000013"/>
    <x v="6"/>
    <s v="tabletop games"/>
    <x v="2225"/>
    <d v="2016-01-12T14:10:2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x v="1"/>
    <x v="2226"/>
    <n v="1381778555"/>
    <b v="0"/>
    <n v="301"/>
    <b v="1"/>
    <s v="games/tabletop games"/>
    <n v="157.37692307692308"/>
    <n v="7459"/>
    <x v="6"/>
    <s v="tabletop games"/>
    <x v="2226"/>
    <d v="2013-10-14T14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x v="3"/>
    <x v="2227"/>
    <n v="1437115236"/>
    <b v="0"/>
    <n v="144"/>
    <b v="1"/>
    <s v="games/tabletop games"/>
    <n v="1174.49"/>
    <n v="10744.9"/>
    <x v="6"/>
    <s v="tabletop games"/>
    <x v="2227"/>
    <d v="2015-07-17T01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x v="0"/>
    <x v="2228"/>
    <n v="1375113391"/>
    <b v="0"/>
    <n v="539"/>
    <b v="1"/>
    <s v="games/tabletop games"/>
    <n v="171.04755366949576"/>
    <n v="5692.33"/>
    <x v="6"/>
    <s v="tabletop games"/>
    <x v="2228"/>
    <d v="2013-07-29T10:56:31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x v="0"/>
    <x v="2229"/>
    <n v="1395868127"/>
    <b v="0"/>
    <n v="498"/>
    <b v="1"/>
    <s v="games/tabletop games"/>
    <n v="125.95294117647057"/>
    <n v="2206"/>
    <x v="6"/>
    <s v="tabletop games"/>
    <x v="2229"/>
    <d v="2014-03-26T16:08:47"/>
  </r>
  <r>
    <n v="2231"/>
    <s v="Kingdom"/>
    <s v="A game about communities by Ben Robbins, creator of Microscope. Do you change the Kingdom or does the Kingdom change you?"/>
    <n v="2500"/>
    <n v="30303.24"/>
    <x v="0"/>
    <s v="US"/>
    <x v="0"/>
    <x v="2230"/>
    <n v="1369864301"/>
    <b v="0"/>
    <n v="1113"/>
    <b v="1"/>
    <s v="games/tabletop games"/>
    <n v="1212.1296000000002"/>
    <n v="27803.24"/>
    <x v="6"/>
    <s v="tabletop games"/>
    <x v="2230"/>
    <d v="2013-05-29T16:51:41"/>
  </r>
  <r>
    <n v="2232"/>
    <s v="Backstory Cards"/>
    <s v="Backstory Cards help you and your friends create vibrant backstories for roleplaying games, no matter the system or genre."/>
    <n v="5000"/>
    <n v="24790"/>
    <x v="0"/>
    <s v="US"/>
    <x v="0"/>
    <x v="2231"/>
    <n v="1402945408"/>
    <b v="0"/>
    <n v="988"/>
    <b v="1"/>
    <s v="games/tabletop games"/>
    <n v="495.8"/>
    <n v="19790"/>
    <x v="6"/>
    <s v="tabletop games"/>
    <x v="2231"/>
    <d v="2014-06-16T14:03:28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x v="1"/>
    <x v="2232"/>
    <n v="1448269539"/>
    <b v="0"/>
    <n v="391"/>
    <b v="1"/>
    <s v="games/tabletop games"/>
    <n v="332.03999999999996"/>
    <n v="5801"/>
    <x v="6"/>
    <s v="tabletop games"/>
    <x v="2232"/>
    <d v="2015-11-23T04:05:39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x v="0"/>
    <x v="2233"/>
    <n v="1481053647"/>
    <b v="0"/>
    <n v="28"/>
    <b v="1"/>
    <s v="games/tabletop games"/>
    <n v="1165"/>
    <n v="1065"/>
    <x v="6"/>
    <s v="tabletop games"/>
    <x v="2233"/>
    <d v="2016-12-06T14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x v="5"/>
    <x v="2234"/>
    <n v="1424997111"/>
    <b v="0"/>
    <n v="147"/>
    <b v="1"/>
    <s v="games/tabletop games"/>
    <n v="153.3153846153846"/>
    <n v="6931"/>
    <x v="6"/>
    <s v="tabletop games"/>
    <x v="2234"/>
    <d v="2015-02-26T19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x v="0"/>
    <x v="2235"/>
    <n v="1451746123"/>
    <b v="0"/>
    <n v="680"/>
    <b v="1"/>
    <s v="games/tabletop games"/>
    <n v="537.10714285714289"/>
    <n v="12239"/>
    <x v="6"/>
    <s v="tabletop games"/>
    <x v="2235"/>
    <d v="2016-01-02T09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x v="0"/>
    <x v="2236"/>
    <n v="1412294683"/>
    <b v="0"/>
    <n v="983"/>
    <b v="1"/>
    <s v="games/tabletop games"/>
    <n v="352.92777777777775"/>
    <n v="45527"/>
    <x v="6"/>
    <s v="tabletop games"/>
    <x v="2236"/>
    <d v="2014-10-02T19:04:43"/>
  </r>
  <r>
    <n v="2238"/>
    <s v="28mm Fantasy Miniature range Feral Orcs!"/>
    <s v="28mm Fantasy Miniature Range in leadfree white metal: Orcs, wolves and more."/>
    <n v="4000"/>
    <n v="5496"/>
    <x v="0"/>
    <s v="DE"/>
    <x v="3"/>
    <x v="2237"/>
    <n v="1486565716"/>
    <b v="0"/>
    <n v="79"/>
    <b v="1"/>
    <s v="games/tabletop games"/>
    <n v="137.4"/>
    <n v="1496"/>
    <x v="6"/>
    <s v="tabletop games"/>
    <x v="2237"/>
    <d v="2017-02-08T09:55:16"/>
  </r>
  <r>
    <n v="2239"/>
    <s v="Pro Tabletop Gaming Audio Collection"/>
    <s v="Next stretch goal unlocks at $33,000 and/or 500 backers unlocks 2 bonus stretch goals."/>
    <n v="25000"/>
    <n v="32006.67"/>
    <x v="0"/>
    <s v="US"/>
    <x v="0"/>
    <x v="2238"/>
    <n v="1382742014"/>
    <b v="0"/>
    <n v="426"/>
    <b v="1"/>
    <s v="games/tabletop games"/>
    <n v="128.02668"/>
    <n v="7006.6699999999983"/>
    <x v="6"/>
    <s v="tabletop games"/>
    <x v="2238"/>
    <d v="2013-10-25T18:00:1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x v="0"/>
    <x v="2239"/>
    <n v="1458762544"/>
    <b v="0"/>
    <n v="96"/>
    <b v="1"/>
    <s v="games/tabletop games"/>
    <n v="270.68"/>
    <n v="8534"/>
    <x v="6"/>
    <s v="tabletop games"/>
    <x v="2239"/>
    <d v="2016-03-23T14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x v="1"/>
    <x v="2240"/>
    <n v="1485892300"/>
    <b v="0"/>
    <n v="163"/>
    <b v="1"/>
    <s v="games/tabletop games"/>
    <n v="806.4"/>
    <n v="7064"/>
    <x v="6"/>
    <s v="tabletop games"/>
    <x v="2240"/>
    <d v="2017-01-31T14:51:40"/>
  </r>
  <r>
    <n v="2242"/>
    <s v="The Princess Bride Playing Cards from USPCC"/>
    <s v="Inconceivable! An amazing new illustrative deck based on The Princess Bride movie."/>
    <n v="10000"/>
    <n v="136009.76"/>
    <x v="0"/>
    <s v="US"/>
    <x v="0"/>
    <x v="2241"/>
    <n v="1382449733"/>
    <b v="0"/>
    <n v="2525"/>
    <b v="1"/>
    <s v="games/tabletop games"/>
    <n v="1360.0976000000001"/>
    <n v="126009.76000000001"/>
    <x v="6"/>
    <s v="tabletop games"/>
    <x v="2241"/>
    <d v="2013-10-22T08:48:53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x v="0"/>
    <x v="2242"/>
    <n v="1488823290"/>
    <b v="0"/>
    <n v="2035"/>
    <b v="1"/>
    <s v="games/tabletop games"/>
    <n v="930250"/>
    <n v="9301.5"/>
    <x v="6"/>
    <s v="tabletop games"/>
    <x v="2242"/>
    <d v="2017-03-06T13:01:3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x v="0"/>
    <x v="2243"/>
    <n v="1475609946"/>
    <b v="0"/>
    <n v="290"/>
    <b v="1"/>
    <s v="games/tabletop games"/>
    <n v="377.02"/>
    <n v="13851"/>
    <x v="6"/>
    <s v="tabletop games"/>
    <x v="2243"/>
    <d v="2016-10-04T14:39:06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x v="0"/>
    <x v="2244"/>
    <n v="1390323617"/>
    <b v="0"/>
    <n v="1980"/>
    <b v="1"/>
    <s v="games/tabletop games"/>
    <n v="2647.0250000000001"/>
    <n v="101881"/>
    <x v="6"/>
    <s v="tabletop games"/>
    <x v="2244"/>
    <d v="2014-01-21T12:00:17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x v="1"/>
    <x v="2245"/>
    <n v="1438801210"/>
    <b v="0"/>
    <n v="57"/>
    <b v="1"/>
    <s v="games/tabletop games"/>
    <n v="100.12"/>
    <n v="3"/>
    <x v="6"/>
    <s v="tabletop games"/>
    <x v="2245"/>
    <d v="2015-08-05T14:00:10"/>
  </r>
  <r>
    <n v="2247"/>
    <s v="Foragers"/>
    <s v="Take on the role of an ancient forager in this fun strategy game from the designer of Biblios."/>
    <n v="18500"/>
    <n v="19324"/>
    <x v="0"/>
    <s v="US"/>
    <x v="0"/>
    <x v="2246"/>
    <n v="1436975965"/>
    <b v="0"/>
    <n v="380"/>
    <b v="1"/>
    <s v="games/tabletop games"/>
    <n v="104.45405405405405"/>
    <n v="824"/>
    <x v="6"/>
    <s v="tabletop games"/>
    <x v="2246"/>
    <d v="2015-07-15T10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x v="1"/>
    <x v="2247"/>
    <n v="1479157278"/>
    <b v="0"/>
    <n v="128"/>
    <b v="1"/>
    <s v="games/tabletop games"/>
    <n v="107.21428571428571"/>
    <n v="505"/>
    <x v="6"/>
    <s v="tabletop games"/>
    <x v="2247"/>
    <d v="2016-11-14T16:01:18"/>
  </r>
  <r>
    <n v="2249"/>
    <s v="Centurion: Legionaries of Rome"/>
    <s v="March with the legions against the enemies of Rome in this role-playing game of military adventures."/>
    <n v="3500"/>
    <n v="5907"/>
    <x v="0"/>
    <s v="US"/>
    <x v="0"/>
    <x v="2248"/>
    <n v="1362329565"/>
    <b v="0"/>
    <n v="180"/>
    <b v="1"/>
    <s v="games/tabletop games"/>
    <n v="168.77142857142857"/>
    <n v="2407"/>
    <x v="6"/>
    <s v="tabletop games"/>
    <x v="2248"/>
    <d v="2013-03-03T11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x v="0"/>
    <x v="2249"/>
    <n v="1478131673"/>
    <b v="0"/>
    <n v="571"/>
    <b v="1"/>
    <s v="games/tabletop games"/>
    <n v="975.11200000000008"/>
    <n v="218778"/>
    <x v="6"/>
    <s v="tabletop games"/>
    <x v="2249"/>
    <d v="2016-11-02T19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x v="0"/>
    <x v="2250"/>
    <n v="1406362677"/>
    <b v="0"/>
    <n v="480"/>
    <b v="1"/>
    <s v="games/tabletop games"/>
    <n v="134.44929411764704"/>
    <n v="2928.1900000000005"/>
    <x v="6"/>
    <s v="tabletop games"/>
    <x v="2250"/>
    <d v="2014-07-26T03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x v="3"/>
    <x v="2251"/>
    <n v="1469173938"/>
    <b v="0"/>
    <n v="249"/>
    <b v="1"/>
    <s v="games/tabletop games"/>
    <n v="272.27777777777777"/>
    <n v="15505"/>
    <x v="6"/>
    <s v="tabletop games"/>
    <x v="2251"/>
    <d v="2016-07-22T02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x v="0"/>
    <x v="2252"/>
    <n v="1445267347"/>
    <b v="0"/>
    <n v="84"/>
    <b v="1"/>
    <s v="games/tabletop games"/>
    <n v="112.6875"/>
    <n v="1015"/>
    <x v="6"/>
    <s v="tabletop games"/>
    <x v="2252"/>
    <d v="2015-10-19T10:09:07"/>
  </r>
  <r>
    <n v="2254"/>
    <s v="Green Couch Games Limited: FrogFlip!"/>
    <s v="A dexterity microgame by father/daughter team, Jason and Claire Kotarski. Make 100 project."/>
    <n v="500"/>
    <n v="2299"/>
    <x v="0"/>
    <s v="US"/>
    <x v="0"/>
    <x v="2253"/>
    <n v="1484667168"/>
    <b v="0"/>
    <n v="197"/>
    <b v="1"/>
    <s v="games/tabletop games"/>
    <n v="459.8"/>
    <n v="1799"/>
    <x v="6"/>
    <s v="tabletop games"/>
    <x v="2253"/>
    <d v="2017-01-17T10:32:48"/>
  </r>
  <r>
    <n v="2255"/>
    <s v="Jumbo Jets - Jet Set Expansion Set #2"/>
    <s v="This is the second set of 5 expansions for our route-building game, Jet Set!"/>
    <n v="3950"/>
    <n v="11323"/>
    <x v="0"/>
    <s v="US"/>
    <x v="0"/>
    <x v="2254"/>
    <n v="1460069451"/>
    <b v="0"/>
    <n v="271"/>
    <b v="1"/>
    <s v="games/tabletop games"/>
    <n v="286.65822784810126"/>
    <n v="7373"/>
    <x v="6"/>
    <s v="tabletop games"/>
    <x v="2254"/>
    <d v="2016-04-07T17:50:51"/>
  </r>
  <r>
    <n v="2256"/>
    <s v="Bitcoin Empire"/>
    <s v="Build your crypto-currency empire and sabotage your opponents. A deck building, card game. 2-4 players. 15 minutes."/>
    <n v="480"/>
    <n v="1069"/>
    <x v="0"/>
    <s v="GB"/>
    <x v="1"/>
    <x v="2255"/>
    <n v="1478602246"/>
    <b v="0"/>
    <n v="50"/>
    <b v="1"/>
    <s v="games/tabletop games"/>
    <n v="222.70833333333334"/>
    <n v="589"/>
    <x v="6"/>
    <s v="tabletop games"/>
    <x v="2255"/>
    <d v="2016-11-08T05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x v="1"/>
    <x v="2256"/>
    <n v="1463351329"/>
    <b v="0"/>
    <n v="169"/>
    <b v="1"/>
    <s v="games/tabletop games"/>
    <n v="636.14"/>
    <n v="13403.5"/>
    <x v="6"/>
    <s v="tabletop games"/>
    <x v="2256"/>
    <d v="2016-05-15T17:28:49"/>
  </r>
  <r>
    <n v="2258"/>
    <s v="A Sundered World"/>
    <s v="A Dungeon World campaign setting that takes place after the end of the worlds."/>
    <n v="2200"/>
    <n v="3223"/>
    <x v="0"/>
    <s v="US"/>
    <x v="0"/>
    <x v="2257"/>
    <n v="1431453687"/>
    <b v="0"/>
    <n v="205"/>
    <b v="1"/>
    <s v="games/tabletop games"/>
    <n v="146.5"/>
    <n v="1023"/>
    <x v="6"/>
    <s v="tabletop games"/>
    <x v="2257"/>
    <d v="2015-05-12T13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x v="1"/>
    <x v="2258"/>
    <n v="1480360736"/>
    <b v="0"/>
    <n v="206"/>
    <b v="1"/>
    <s v="games/tabletop games"/>
    <n v="1867.1"/>
    <n v="17671"/>
    <x v="6"/>
    <s v="tabletop games"/>
    <x v="2258"/>
    <d v="2016-11-28T14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x v="0"/>
    <x v="2259"/>
    <n v="1393287850"/>
    <b v="0"/>
    <n v="84"/>
    <b v="1"/>
    <s v="games/tabletop games"/>
    <n v="326.92"/>
    <n v="5673"/>
    <x v="6"/>
    <s v="tabletop games"/>
    <x v="2259"/>
    <d v="2014-02-24T19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x v="2"/>
    <x v="2260"/>
    <n v="1485278620"/>
    <b v="0"/>
    <n v="210"/>
    <b v="1"/>
    <s v="games/tabletop games"/>
    <n v="779.5"/>
    <n v="6795"/>
    <x v="6"/>
    <s v="tabletop games"/>
    <x v="2260"/>
    <d v="2017-01-24T12:23:40"/>
  </r>
  <r>
    <n v="2262"/>
    <s v="Riders: A Game About Cheating Doomsday"/>
    <s v="An RPG about mortal servants of the Horsemen of the Apocalypse deciding to not end the world."/>
    <n v="3300"/>
    <n v="5087"/>
    <x v="0"/>
    <s v="US"/>
    <x v="0"/>
    <x v="2261"/>
    <n v="1413295358"/>
    <b v="0"/>
    <n v="181"/>
    <b v="1"/>
    <s v="games/tabletop games"/>
    <n v="154.15151515151516"/>
    <n v="1787"/>
    <x v="6"/>
    <s v="tabletop games"/>
    <x v="2261"/>
    <d v="2014-10-14T09:02:38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x v="9"/>
    <x v="2262"/>
    <n v="1420919913"/>
    <b v="0"/>
    <n v="60"/>
    <b v="1"/>
    <s v="games/tabletop games"/>
    <n v="115.54666666666667"/>
    <n v="1166"/>
    <x v="6"/>
    <s v="tabletop games"/>
    <x v="2262"/>
    <d v="2015-01-10T14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x v="0"/>
    <x v="2263"/>
    <n v="1462543114"/>
    <b v="0"/>
    <n v="445"/>
    <b v="1"/>
    <s v="games/tabletop games"/>
    <n v="180.03333333333333"/>
    <n v="4802"/>
    <x v="6"/>
    <s v="tabletop games"/>
    <x v="2263"/>
    <d v="2016-05-06T08:58:34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x v="1"/>
    <x v="2264"/>
    <n v="1479241707"/>
    <b v="0"/>
    <n v="17"/>
    <b v="1"/>
    <s v="games/tabletop games"/>
    <n v="298.5"/>
    <n v="397"/>
    <x v="6"/>
    <s v="tabletop games"/>
    <x v="2264"/>
    <d v="2016-11-15T15:28:27"/>
  </r>
  <r>
    <n v="2266"/>
    <s v="GOAT LORDS."/>
    <s v="Want to be LORD OF THE GOATS? Start building your herd using thievery, magic, bombs and mostly goats."/>
    <n v="1500"/>
    <n v="4804"/>
    <x v="0"/>
    <s v="US"/>
    <x v="0"/>
    <x v="2265"/>
    <n v="1460235592"/>
    <b v="0"/>
    <n v="194"/>
    <b v="1"/>
    <s v="games/tabletop games"/>
    <n v="320.26666666666665"/>
    <n v="3304"/>
    <x v="6"/>
    <s v="tabletop games"/>
    <x v="2265"/>
    <d v="2016-04-09T15:59:5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x v="0"/>
    <x v="2266"/>
    <n v="1416945297"/>
    <b v="0"/>
    <n v="404"/>
    <b v="1"/>
    <s v="games/tabletop games"/>
    <n v="380.52499999999998"/>
    <n v="56105"/>
    <x v="6"/>
    <s v="tabletop games"/>
    <x v="2266"/>
    <d v="2014-11-25T14:54:57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x v="0"/>
    <x v="2267"/>
    <n v="1486691915"/>
    <b v="0"/>
    <n v="194"/>
    <b v="1"/>
    <s v="games/tabletop games"/>
    <n v="102.60000000000001"/>
    <n v="728"/>
    <x v="6"/>
    <s v="tabletop games"/>
    <x v="2267"/>
    <d v="2017-02-09T20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x v="0"/>
    <x v="2268"/>
    <n v="1486745663"/>
    <b v="0"/>
    <n v="902"/>
    <b v="1"/>
    <s v="games/tabletop games"/>
    <n v="1801.64"/>
    <n v="42541"/>
    <x v="6"/>
    <s v="tabletop games"/>
    <x v="2268"/>
    <d v="2017-02-10T11:54:23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x v="0"/>
    <x v="2269"/>
    <n v="1482353513"/>
    <b v="0"/>
    <n v="1670"/>
    <b v="1"/>
    <s v="games/tabletop games"/>
    <n v="720.24800000000005"/>
    <n v="155062"/>
    <x v="6"/>
    <s v="tabletop games"/>
    <x v="2269"/>
    <d v="2016-12-21T15:51:53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x v="0"/>
    <x v="2270"/>
    <n v="1478736004"/>
    <b v="0"/>
    <n v="1328"/>
    <b v="1"/>
    <s v="games/tabletop games"/>
    <n v="283.09000000000003"/>
    <n v="36618"/>
    <x v="6"/>
    <s v="tabletop games"/>
    <x v="2270"/>
    <d v="2016-11-09T19:00:04"/>
  </r>
  <r>
    <n v="2272"/>
    <s v="Pick the Lock"/>
    <s v="Pick the Lock is a game of chance and strategy. Attempt to obtain priceless treasures and outwit the other players."/>
    <n v="1000"/>
    <n v="13566"/>
    <x v="0"/>
    <s v="US"/>
    <x v="0"/>
    <x v="2271"/>
    <n v="1446914836"/>
    <b v="0"/>
    <n v="944"/>
    <b v="1"/>
    <s v="games/tabletop games"/>
    <n v="1356.6000000000001"/>
    <n v="12566"/>
    <x v="6"/>
    <s v="tabletop games"/>
    <x v="2271"/>
    <d v="2015-11-07T11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x v="5"/>
    <x v="2272"/>
    <n v="1487164242"/>
    <b v="0"/>
    <n v="147"/>
    <b v="1"/>
    <s v="games/tabletop games"/>
    <n v="220.35999999999999"/>
    <n v="3009"/>
    <x v="6"/>
    <s v="tabletop games"/>
    <x v="2272"/>
    <d v="2017-02-15T08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x v="0"/>
    <x v="2273"/>
    <n v="1390564857"/>
    <b v="0"/>
    <n v="99"/>
    <b v="1"/>
    <s v="games/tabletop games"/>
    <n v="119.6"/>
    <n v="490"/>
    <x v="6"/>
    <s v="tabletop games"/>
    <x v="2273"/>
    <d v="2014-01-24T07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x v="1"/>
    <x v="2274"/>
    <n v="1416667679"/>
    <b v="0"/>
    <n v="79"/>
    <b v="1"/>
    <s v="games/tabletop games"/>
    <n v="407.76923076923077"/>
    <n v="2000.5"/>
    <x v="6"/>
    <s v="tabletop games"/>
    <x v="2274"/>
    <d v="2014-11-22T09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x v="0"/>
    <x v="2275"/>
    <n v="1386344289"/>
    <b v="0"/>
    <n v="75"/>
    <b v="1"/>
    <s v="games/tabletop games"/>
    <n v="105.81826105905425"/>
    <n v="267"/>
    <x v="6"/>
    <s v="tabletop games"/>
    <x v="2275"/>
    <d v="2013-12-06T10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x v="0"/>
    <x v="2276"/>
    <n v="1327767423"/>
    <b v="0"/>
    <n v="207"/>
    <b v="1"/>
    <s v="games/tabletop games"/>
    <n v="141.08235294117648"/>
    <n v="3492"/>
    <x v="6"/>
    <s v="tabletop games"/>
    <x v="2276"/>
    <d v="2012-01-28T11:17:03"/>
  </r>
  <r>
    <n v="2278"/>
    <s v="Eternity Dice - Regular and D6 Charms Edition"/>
    <s v="Dice forged from stone one by one entirely by hand for demanding Gamers and Collectors."/>
    <n v="2000"/>
    <n v="5414"/>
    <x v="0"/>
    <s v="IT"/>
    <x v="3"/>
    <x v="2277"/>
    <n v="1448902867"/>
    <b v="0"/>
    <n v="102"/>
    <b v="1"/>
    <s v="games/tabletop games"/>
    <n v="270.7"/>
    <n v="3414"/>
    <x v="6"/>
    <s v="tabletop games"/>
    <x v="2277"/>
    <d v="2015-11-30T12:01:07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x v="0"/>
    <x v="2278"/>
    <n v="1421436099"/>
    <b v="0"/>
    <n v="32"/>
    <b v="1"/>
    <s v="games/tabletop games"/>
    <n v="153.80000000000001"/>
    <n v="538"/>
    <x v="6"/>
    <s v="tabletop games"/>
    <x v="2278"/>
    <d v="2015-01-16T14:21:39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x v="0"/>
    <x v="2279"/>
    <n v="1439909991"/>
    <b v="0"/>
    <n v="480"/>
    <b v="1"/>
    <s v="games/tabletop games"/>
    <n v="403.57653061224488"/>
    <n v="29750.5"/>
    <x v="6"/>
    <s v="tabletop games"/>
    <x v="2279"/>
    <d v="2015-08-18T09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x v="0"/>
    <x v="2280"/>
    <n v="1306219897"/>
    <b v="0"/>
    <n v="11"/>
    <b v="1"/>
    <s v="music/rock"/>
    <n v="185"/>
    <n v="255"/>
    <x v="4"/>
    <s v="rock"/>
    <x v="2280"/>
    <d v="2011-05-24T01:51:37"/>
  </r>
  <r>
    <n v="2282"/>
    <s v="Sage King's Debut Album"/>
    <s v="Sage King is recording his debut album and wants YOU to be a part of the creation process"/>
    <n v="750"/>
    <n v="1390"/>
    <x v="0"/>
    <s v="US"/>
    <x v="0"/>
    <x v="2281"/>
    <n v="1447560686"/>
    <b v="0"/>
    <n v="12"/>
    <b v="1"/>
    <s v="music/rock"/>
    <n v="185.33333333333331"/>
    <n v="640"/>
    <x v="4"/>
    <s v="rock"/>
    <x v="2281"/>
    <d v="2015-11-14T23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x v="0"/>
    <x v="2282"/>
    <n v="1331348404"/>
    <b v="0"/>
    <n v="48"/>
    <b v="1"/>
    <s v="music/rock"/>
    <n v="100.85533333333332"/>
    <n v="25.659999999999854"/>
    <x v="4"/>
    <s v="rock"/>
    <x v="2282"/>
    <d v="2012-03-09T22:00:04"/>
  </r>
  <r>
    <n v="2284"/>
    <s v="Make a record, write a song, take the Vinyl Skyway. "/>
    <s v="The Vinyl Skyway reunite to make a third album. "/>
    <n v="6000"/>
    <n v="6373.27"/>
    <x v="0"/>
    <s v="US"/>
    <x v="0"/>
    <x v="2283"/>
    <n v="1297451245"/>
    <b v="0"/>
    <n v="59"/>
    <b v="1"/>
    <s v="music/rock"/>
    <n v="106.22116666666668"/>
    <n v="373.27000000000044"/>
    <x v="4"/>
    <s v="rock"/>
    <x v="2283"/>
    <d v="2011-02-11T14:07:25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x v="0"/>
    <x v="2284"/>
    <n v="1338352043"/>
    <b v="0"/>
    <n v="79"/>
    <b v="1"/>
    <s v="music/rock"/>
    <n v="121.36666666666667"/>
    <n v="641"/>
    <x v="4"/>
    <s v="rock"/>
    <x v="2284"/>
    <d v="2012-05-29T23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x v="0"/>
    <x v="2285"/>
    <n v="1376003254"/>
    <b v="0"/>
    <n v="14"/>
    <b v="1"/>
    <s v="music/rock"/>
    <n v="100.06666666666666"/>
    <n v="1"/>
    <x v="4"/>
    <s v="rock"/>
    <x v="2285"/>
    <d v="2013-08-08T18:07:3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x v="0"/>
    <x v="2286"/>
    <n v="1401724860"/>
    <b v="0"/>
    <n v="106"/>
    <b v="1"/>
    <s v="music/rock"/>
    <n v="119.97755555555555"/>
    <n v="898.98999999999978"/>
    <x v="4"/>
    <s v="rock"/>
    <x v="2286"/>
    <d v="2014-06-02T11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x v="0"/>
    <x v="2287"/>
    <n v="1339098689"/>
    <b v="0"/>
    <n v="25"/>
    <b v="1"/>
    <s v="music/rock"/>
    <n v="100.1"/>
    <n v="1"/>
    <x v="4"/>
    <s v="rock"/>
    <x v="2287"/>
    <d v="2012-06-07T14:51:29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x v="0"/>
    <x v="2288"/>
    <n v="1382659060"/>
    <b v="0"/>
    <n v="25"/>
    <b v="1"/>
    <s v="music/rock"/>
    <n v="107.4"/>
    <n v="111"/>
    <x v="4"/>
    <s v="rock"/>
    <x v="2288"/>
    <d v="2013-10-24T18:57:4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x v="0"/>
    <x v="2289"/>
    <n v="1252908330"/>
    <b v="0"/>
    <n v="29"/>
    <b v="1"/>
    <s v="music/rock"/>
    <n v="104.06666666666666"/>
    <n v="61"/>
    <x v="4"/>
    <s v="rock"/>
    <x v="2289"/>
    <d v="2009-09-14T01:05:3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x v="0"/>
    <x v="2290"/>
    <n v="1332199618"/>
    <b v="0"/>
    <n v="43"/>
    <b v="1"/>
    <s v="music/rock"/>
    <n v="172.8"/>
    <n v="1820"/>
    <x v="4"/>
    <s v="rock"/>
    <x v="2290"/>
    <d v="2012-03-19T18:26:58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x v="0"/>
    <x v="2291"/>
    <n v="1332175476"/>
    <b v="0"/>
    <n v="46"/>
    <b v="1"/>
    <s v="music/rock"/>
    <n v="107.2505"/>
    <n v="145.01000000000022"/>
    <x v="4"/>
    <s v="rock"/>
    <x v="2291"/>
    <d v="2012-03-19T11:44:36"/>
  </r>
  <r>
    <n v="2293"/>
    <s v="&quot;Hurt N' Wrong&quot; New Album Fundraiser!"/>
    <s v="Donate here to be a part of the upcoming album. Every little bit helps!"/>
    <n v="850"/>
    <n v="920"/>
    <x v="0"/>
    <s v="US"/>
    <x v="0"/>
    <x v="2292"/>
    <n v="1346345999"/>
    <b v="0"/>
    <n v="27"/>
    <b v="1"/>
    <s v="music/rock"/>
    <n v="108.23529411764706"/>
    <n v="70"/>
    <x v="4"/>
    <s v="rock"/>
    <x v="2292"/>
    <d v="2012-08-30T11:59:59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x v="0"/>
    <x v="2293"/>
    <n v="1356110480"/>
    <b v="0"/>
    <n v="112"/>
    <b v="1"/>
    <s v="music/rock"/>
    <n v="146.08079999999998"/>
    <n v="2304.04"/>
    <x v="4"/>
    <s v="rock"/>
    <x v="2293"/>
    <d v="2012-12-21T12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x v="0"/>
    <x v="2294"/>
    <n v="1356648856"/>
    <b v="0"/>
    <n v="34"/>
    <b v="1"/>
    <s v="music/rock"/>
    <n v="125.25"/>
    <n v="303"/>
    <x v="4"/>
    <s v="rock"/>
    <x v="2294"/>
    <d v="2012-12-27T17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x v="0"/>
    <x v="2295"/>
    <n v="1326994426"/>
    <b v="0"/>
    <n v="145"/>
    <b v="1"/>
    <s v="music/rock"/>
    <n v="149.07142857142856"/>
    <n v="3435"/>
    <x v="4"/>
    <s v="rock"/>
    <x v="2295"/>
    <d v="2012-01-19T12:33:46"/>
  </r>
  <r>
    <n v="2297"/>
    <s v="Company Company: Debut EP"/>
    <s v="New Jersey Alternative Rock band COCO needs YOUR help self-releasing debut EP!"/>
    <n v="1000"/>
    <n v="1006"/>
    <x v="0"/>
    <s v="US"/>
    <x v="0"/>
    <x v="2296"/>
    <n v="1328749249"/>
    <b v="0"/>
    <n v="19"/>
    <b v="1"/>
    <s v="music/rock"/>
    <n v="100.6"/>
    <n v="6"/>
    <x v="4"/>
    <s v="rock"/>
    <x v="2296"/>
    <d v="2012-02-08T20:00:49"/>
  </r>
  <r>
    <n v="2298"/>
    <s v="Jonny Gray: First Full Length Album"/>
    <s v="My name is Jonny Gray, and my friends and I are working together to raise funds for my debut album"/>
    <n v="30000"/>
    <n v="31522"/>
    <x v="0"/>
    <s v="US"/>
    <x v="0"/>
    <x v="2297"/>
    <n v="1393272633"/>
    <b v="0"/>
    <n v="288"/>
    <b v="1"/>
    <s v="music/rock"/>
    <n v="105.07333333333332"/>
    <n v="1522"/>
    <x v="4"/>
    <s v="rock"/>
    <x v="2297"/>
    <d v="2014-02-24T15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x v="0"/>
    <x v="2298"/>
    <n v="1295657209"/>
    <b v="0"/>
    <n v="14"/>
    <b v="1"/>
    <s v="music/rock"/>
    <n v="350.16666666666663"/>
    <n v="750.5"/>
    <x v="4"/>
    <s v="rock"/>
    <x v="2298"/>
    <d v="2011-01-21T19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x v="0"/>
    <x v="2299"/>
    <n v="1339694816"/>
    <b v="0"/>
    <n v="7"/>
    <b v="1"/>
    <s v="music/rock"/>
    <n v="101.25"/>
    <n v="10"/>
    <x v="4"/>
    <s v="rock"/>
    <x v="2299"/>
    <d v="2012-06-14T12:26:56"/>
  </r>
  <r>
    <n v="2301"/>
    <s v="Time Crash"/>
    <s v="We are America's first trock band, and we're ready to bring you our first album!"/>
    <n v="5000"/>
    <n v="6680.22"/>
    <x v="0"/>
    <s v="US"/>
    <x v="0"/>
    <x v="2300"/>
    <n v="1369193496"/>
    <b v="1"/>
    <n v="211"/>
    <b v="1"/>
    <s v="music/indie rock"/>
    <n v="133.6044"/>
    <n v="1680.2200000000003"/>
    <x v="4"/>
    <s v="indie rock"/>
    <x v="2300"/>
    <d v="2013-05-21T22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x v="0"/>
    <x v="2301"/>
    <n v="1385585434"/>
    <b v="1"/>
    <n v="85"/>
    <b v="1"/>
    <s v="music/indie rock"/>
    <n v="170.65217391304347"/>
    <n v="1625"/>
    <x v="4"/>
    <s v="indie rock"/>
    <x v="2301"/>
    <d v="2013-11-27T15:50:3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x v="0"/>
    <x v="2302"/>
    <n v="1320287996"/>
    <b v="1"/>
    <n v="103"/>
    <b v="1"/>
    <s v="music/indie rock"/>
    <n v="109.35829457364341"/>
    <n v="603.60999999999967"/>
    <x v="4"/>
    <s v="indie rock"/>
    <x v="2302"/>
    <d v="2011-11-02T21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x v="0"/>
    <x v="1254"/>
    <n v="1290281691"/>
    <b v="1"/>
    <n v="113"/>
    <b v="1"/>
    <s v="music/indie rock"/>
    <n v="100.70033333333335"/>
    <n v="42.020000000000437"/>
    <x v="4"/>
    <s v="indie rock"/>
    <x v="1254"/>
    <d v="2010-11-20T14:34:51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x v="0"/>
    <x v="2303"/>
    <n v="1405356072"/>
    <b v="1"/>
    <n v="167"/>
    <b v="1"/>
    <s v="music/indie rock"/>
    <n v="101.22777777777779"/>
    <n v="221"/>
    <x v="4"/>
    <s v="indie rock"/>
    <x v="2303"/>
    <d v="2014-07-14T11:41:12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x v="0"/>
    <x v="2304"/>
    <n v="1328760129"/>
    <b v="1"/>
    <n v="73"/>
    <b v="1"/>
    <s v="music/indie rock"/>
    <n v="106.75857142857143"/>
    <n v="236.55000000000018"/>
    <x v="4"/>
    <s v="indie rock"/>
    <x v="2304"/>
    <d v="2012-02-08T23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x v="0"/>
    <x v="2305"/>
    <n v="1333653333"/>
    <b v="1"/>
    <n v="75"/>
    <b v="1"/>
    <s v="music/indie rock"/>
    <n v="106.65777537961894"/>
    <n v="130.79000000000019"/>
    <x v="4"/>
    <s v="indie rock"/>
    <x v="2305"/>
    <d v="2012-04-05T14:15:33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x v="0"/>
    <x v="2306"/>
    <n v="1406847996"/>
    <b v="1"/>
    <n v="614"/>
    <b v="1"/>
    <s v="music/indie rock"/>
    <n v="101.30622"/>
    <n v="653.11000000000058"/>
    <x v="4"/>
    <s v="indie rock"/>
    <x v="2306"/>
    <d v="2014-07-31T18:06:36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x v="0"/>
    <x v="2307"/>
    <n v="1359848537"/>
    <b v="1"/>
    <n v="107"/>
    <b v="1"/>
    <s v="music/indie rock"/>
    <n v="106.67450000000001"/>
    <n v="400.47000000000025"/>
    <x v="4"/>
    <s v="indie rock"/>
    <x v="2307"/>
    <d v="2013-02-02T18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x v="0"/>
    <x v="2308"/>
    <n v="1361300615"/>
    <b v="1"/>
    <n v="1224"/>
    <b v="1"/>
    <s v="music/indie rock"/>
    <n v="428.83978378378379"/>
    <n v="60835.360000000001"/>
    <x v="4"/>
    <s v="indie rock"/>
    <x v="2308"/>
    <d v="2013-02-19T14:03:35"/>
  </r>
  <r>
    <n v="2311"/>
    <s v="Mary Fagan's CD Project!"/>
    <s v="I'm heading back into the studio!  I'm planning to record a CD of original songs and one with some jazz standards."/>
    <n v="9000"/>
    <n v="9370"/>
    <x v="0"/>
    <s v="US"/>
    <x v="0"/>
    <x v="2309"/>
    <n v="1396829189"/>
    <b v="1"/>
    <n v="104"/>
    <b v="1"/>
    <s v="music/indie rock"/>
    <n v="104.11111111111111"/>
    <n v="370"/>
    <x v="4"/>
    <s v="indie rock"/>
    <x v="2309"/>
    <d v="2014-04-06T19:06:29"/>
  </r>
  <r>
    <n v="2312"/>
    <s v="DINOWALRUS: 3RD RECORD ON VINYL"/>
    <s v="Help Brooklyn psychedelic synth rockers DINOWALRUS release their 3rd Record, COMPLEXION, on vinyl!"/>
    <n v="3000"/>
    <n v="3236"/>
    <x v="0"/>
    <s v="US"/>
    <x v="0"/>
    <x v="2310"/>
    <n v="1395155478"/>
    <b v="1"/>
    <n v="79"/>
    <b v="1"/>
    <s v="music/indie rock"/>
    <n v="107.86666666666666"/>
    <n v="236"/>
    <x v="4"/>
    <s v="indie rock"/>
    <x v="2310"/>
    <d v="2014-03-18T10:11:18"/>
  </r>
  <r>
    <n v="2313"/>
    <s v="A SUNNY DAY IN GLASGOW"/>
    <s v="A Sunny Day in Glasgow are recording a new album and we need your help!"/>
    <n v="5000"/>
    <n v="8792.02"/>
    <x v="0"/>
    <s v="US"/>
    <x v="0"/>
    <x v="2311"/>
    <n v="1333494026"/>
    <b v="1"/>
    <n v="157"/>
    <b v="1"/>
    <s v="music/indie rock"/>
    <n v="175.84040000000002"/>
    <n v="3792.0200000000004"/>
    <x v="4"/>
    <s v="indie rock"/>
    <x v="2311"/>
    <d v="2012-04-03T18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x v="0"/>
    <x v="2312"/>
    <n v="1336482857"/>
    <b v="1"/>
    <n v="50"/>
    <b v="1"/>
    <s v="music/indie rock"/>
    <n v="156.97"/>
    <n v="683.6400000000001"/>
    <x v="4"/>
    <s v="indie rock"/>
    <x v="2312"/>
    <d v="2012-05-08T08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x v="0"/>
    <x v="2313"/>
    <n v="1333646743"/>
    <b v="1"/>
    <n v="64"/>
    <b v="1"/>
    <s v="music/indie rock"/>
    <n v="102.60000000000001"/>
    <n v="65"/>
    <x v="4"/>
    <s v="indie rock"/>
    <x v="2313"/>
    <d v="2012-04-05T12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x v="0"/>
    <x v="2314"/>
    <n v="1253726650"/>
    <b v="1"/>
    <n v="200"/>
    <b v="1"/>
    <s v="music/indie rock"/>
    <n v="104.04266666666666"/>
    <n v="606.39999999999964"/>
    <x v="4"/>
    <s v="indie rock"/>
    <x v="2314"/>
    <d v="2009-09-23T12:24:1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x v="0"/>
    <x v="2315"/>
    <n v="1263474049"/>
    <b v="1"/>
    <n v="22"/>
    <b v="1"/>
    <s v="music/indie rock"/>
    <n v="104"/>
    <n v="16"/>
    <x v="4"/>
    <s v="indie rock"/>
    <x v="2315"/>
    <d v="2010-01-14T08:00:49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x v="0"/>
    <x v="2316"/>
    <n v="1251214014"/>
    <b v="1"/>
    <n v="163"/>
    <b v="1"/>
    <s v="music/indie rock"/>
    <n v="121.05999999999999"/>
    <n v="1053"/>
    <x v="4"/>
    <s v="indie rock"/>
    <x v="2316"/>
    <d v="2009-08-25T10:26:5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x v="0"/>
    <x v="2317"/>
    <n v="1384480685"/>
    <b v="1"/>
    <n v="77"/>
    <b v="1"/>
    <s v="music/indie rock"/>
    <n v="107.69999999999999"/>
    <n v="231"/>
    <x v="4"/>
    <s v="indie rock"/>
    <x v="2317"/>
    <d v="2013-11-14T20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x v="0"/>
    <x v="2318"/>
    <n v="1393443400"/>
    <b v="1"/>
    <n v="89"/>
    <b v="1"/>
    <s v="music/indie rock"/>
    <n v="108.66"/>
    <n v="433"/>
    <x v="4"/>
    <s v="indie rock"/>
    <x v="2318"/>
    <d v="2014-02-26T14:36:40"/>
  </r>
  <r>
    <n v="2321"/>
    <s v="WienerWÃ¼rze"/>
    <s v="Universal organic liquid seasoning brewed all natural from lupine, oat, salt and water for soups, salads, stews and more"/>
    <n v="10557"/>
    <n v="4130"/>
    <x v="3"/>
    <s v="AT"/>
    <x v="3"/>
    <x v="2319"/>
    <n v="1488694501"/>
    <b v="0"/>
    <n v="64"/>
    <b v="0"/>
    <s v="food/small batch"/>
    <n v="39.120962394619681"/>
    <n v="-6427"/>
    <x v="7"/>
    <s v="small batch"/>
    <x v="2319"/>
    <d v="2017-03-05T01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x v="0"/>
    <x v="2320"/>
    <n v="1489181369"/>
    <b v="0"/>
    <n v="4"/>
    <b v="0"/>
    <s v="food/small batch"/>
    <n v="3.1481481481481479"/>
    <n v="-2615"/>
    <x v="7"/>
    <s v="small batch"/>
    <x v="2320"/>
    <d v="2017-03-10T16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x v="0"/>
    <x v="2321"/>
    <n v="1489428447"/>
    <b v="0"/>
    <n v="4"/>
    <b v="0"/>
    <s v="food/small batch"/>
    <n v="48"/>
    <n v="-130"/>
    <x v="7"/>
    <s v="small batch"/>
    <x v="2321"/>
    <d v="2017-03-13T13:07:27"/>
  </r>
  <r>
    <n v="2324"/>
    <s v="Pies not Lies"/>
    <s v="A city centre shop selling great locally made food with room to chat and learn about eachother."/>
    <n v="7500"/>
    <n v="1555"/>
    <x v="3"/>
    <s v="GB"/>
    <x v="1"/>
    <x v="2322"/>
    <n v="1487970885"/>
    <b v="0"/>
    <n v="61"/>
    <b v="0"/>
    <s v="food/small batch"/>
    <n v="20.733333333333334"/>
    <n v="-5945"/>
    <x v="7"/>
    <s v="small batch"/>
    <x v="2322"/>
    <d v="2017-02-24T16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x v="0"/>
    <x v="2323"/>
    <n v="1488241931"/>
    <b v="0"/>
    <n v="7"/>
    <b v="0"/>
    <s v="food/small batch"/>
    <n v="8"/>
    <n v="-920"/>
    <x v="7"/>
    <s v="small batch"/>
    <x v="2323"/>
    <d v="2017-02-27T19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x v="0"/>
    <x v="2324"/>
    <n v="1489106948"/>
    <b v="0"/>
    <n v="1"/>
    <b v="0"/>
    <s v="food/small batch"/>
    <n v="0.72"/>
    <n v="-14892"/>
    <x v="7"/>
    <s v="small batch"/>
    <x v="2324"/>
    <d v="2017-03-09T19:49:08"/>
  </r>
  <r>
    <n v="2327"/>
    <s v="Kraut Source - Fermentation Made Simple"/>
    <s v="Gourmet Fermentation in a Mason Jar. Create delicious, nutritious fermented foods at home."/>
    <n v="35000"/>
    <n v="184133.01"/>
    <x v="0"/>
    <s v="US"/>
    <x v="0"/>
    <x v="2325"/>
    <n v="1406066440"/>
    <b v="1"/>
    <n v="3355"/>
    <b v="1"/>
    <s v="food/small batch"/>
    <n v="526.09431428571429"/>
    <n v="149133.01"/>
    <x v="7"/>
    <s v="small batch"/>
    <x v="2325"/>
    <d v="2014-07-22T17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x v="0"/>
    <x v="2326"/>
    <n v="1431715537"/>
    <b v="1"/>
    <n v="537"/>
    <b v="1"/>
    <s v="food/small batch"/>
    <n v="254.45000000000002"/>
    <n v="15445"/>
    <x v="7"/>
    <s v="small batch"/>
    <x v="2326"/>
    <d v="2015-05-15T13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x v="0"/>
    <x v="2327"/>
    <n v="1403017146"/>
    <b v="1"/>
    <n v="125"/>
    <b v="1"/>
    <s v="food/small batch"/>
    <n v="105.91999999999999"/>
    <n v="1480"/>
    <x v="7"/>
    <s v="small batch"/>
    <x v="2327"/>
    <d v="2014-06-17T09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x v="0"/>
    <x v="2328"/>
    <n v="1448400943"/>
    <b v="1"/>
    <n v="163"/>
    <b v="1"/>
    <s v="food/small batch"/>
    <n v="102.42285714285715"/>
    <n v="848"/>
    <x v="7"/>
    <s v="small batch"/>
    <x v="2328"/>
    <d v="2015-11-24T16:35:43"/>
  </r>
  <r>
    <n v="2331"/>
    <s v="Meadowlands Chocolate"/>
    <s v="Handcrafted, organic, single-origin, bean-to-bar, dark chocolate. Like fine wine, the secret is in the terroir."/>
    <n v="8000"/>
    <n v="11545.1"/>
    <x v="0"/>
    <s v="US"/>
    <x v="0"/>
    <x v="2329"/>
    <n v="1405728490"/>
    <b v="1"/>
    <n v="283"/>
    <b v="1"/>
    <s v="food/small batch"/>
    <n v="144.31375"/>
    <n v="3545.1000000000004"/>
    <x v="7"/>
    <s v="small batch"/>
    <x v="2329"/>
    <d v="2014-07-18T19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x v="0"/>
    <x v="2330"/>
    <n v="1420643071"/>
    <b v="1"/>
    <n v="352"/>
    <b v="1"/>
    <s v="food/small batch"/>
    <n v="106.30800000000001"/>
    <n v="1577"/>
    <x v="7"/>
    <s v="small batch"/>
    <x v="2330"/>
    <d v="2015-01-07T10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x v="0"/>
    <x v="2331"/>
    <n v="1399563390"/>
    <b v="1"/>
    <n v="94"/>
    <b v="1"/>
    <s v="food/small batch"/>
    <n v="212.16666666666666"/>
    <n v="673"/>
    <x v="7"/>
    <s v="small batch"/>
    <x v="2331"/>
    <d v="2014-05-08T10:36:3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x v="0"/>
    <x v="2332"/>
    <n v="1412611498"/>
    <b v="1"/>
    <n v="67"/>
    <b v="1"/>
    <s v="food/small batch"/>
    <n v="101.95"/>
    <n v="78"/>
    <x v="7"/>
    <s v="small batch"/>
    <x v="2332"/>
    <d v="2014-10-06T11:04:58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x v="0"/>
    <x v="2333"/>
    <n v="1399902243"/>
    <b v="1"/>
    <n v="221"/>
    <b v="1"/>
    <s v="food/small batch"/>
    <n v="102.27200000000001"/>
    <n v="568"/>
    <x v="7"/>
    <s v="small batch"/>
    <x v="2333"/>
    <d v="2014-05-12T08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x v="0"/>
    <x v="2334"/>
    <n v="1390860695"/>
    <b v="1"/>
    <n v="2165"/>
    <b v="1"/>
    <s v="food/small batch"/>
    <n v="520.73254999999995"/>
    <n v="84146.51"/>
    <x v="7"/>
    <s v="small batch"/>
    <x v="2334"/>
    <d v="2014-01-27T17:11:35"/>
  </r>
  <r>
    <n v="2337"/>
    <s v="The Hudson Standard Bitters and Shrubs"/>
    <s v="We make small batch, locally sourced bitters and shrubs for cocktails and cooking."/>
    <n v="12000"/>
    <n v="13279"/>
    <x v="0"/>
    <s v="US"/>
    <x v="0"/>
    <x v="2335"/>
    <n v="1401204143"/>
    <b v="1"/>
    <n v="179"/>
    <b v="1"/>
    <s v="food/small batch"/>
    <n v="110.65833333333333"/>
    <n v="1279"/>
    <x v="7"/>
    <s v="small batch"/>
    <x v="2335"/>
    <d v="2014-05-27T10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x v="0"/>
    <x v="2336"/>
    <n v="1401485484"/>
    <b v="1"/>
    <n v="123"/>
    <b v="1"/>
    <s v="food/small batch"/>
    <n v="101.14333333333335"/>
    <n v="171.5"/>
    <x v="7"/>
    <s v="small batch"/>
    <x v="2336"/>
    <d v="2014-05-30T16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x v="0"/>
    <x v="2337"/>
    <n v="1479496309"/>
    <b v="1"/>
    <n v="1104"/>
    <b v="1"/>
    <s v="food/small batch"/>
    <n v="294.20799999999997"/>
    <n v="48552"/>
    <x v="7"/>
    <s v="small batch"/>
    <x v="2337"/>
    <d v="2016-11-18T14:11:49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x v="0"/>
    <x v="2338"/>
    <n v="1475249138"/>
    <b v="1"/>
    <n v="403"/>
    <b v="1"/>
    <s v="food/small batch"/>
    <n v="105.77749999999999"/>
    <n v="2311"/>
    <x v="7"/>
    <s v="small batch"/>
    <x v="2338"/>
    <d v="2016-09-30T10:25:38"/>
  </r>
  <r>
    <n v="2341"/>
    <s v="Cutting Edge Fitness Website (Canceled)"/>
    <s v="This website will serve as an interface to change lives and have a community routing for your success!"/>
    <n v="5000"/>
    <n v="0"/>
    <x v="1"/>
    <s v="US"/>
    <x v="0"/>
    <x v="2339"/>
    <n v="1434137504"/>
    <b v="0"/>
    <n v="0"/>
    <b v="0"/>
    <s v="technology/web"/>
    <n v="0"/>
    <n v="-5000"/>
    <x v="2"/>
    <s v="web"/>
    <x v="2339"/>
    <d v="2015-06-12T14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x v="0"/>
    <x v="2340"/>
    <n v="1410799870"/>
    <b v="0"/>
    <n v="0"/>
    <b v="0"/>
    <s v="technology/web"/>
    <n v="0"/>
    <n v="-5500"/>
    <x v="2"/>
    <s v="web"/>
    <x v="2340"/>
    <d v="2014-09-15T11:51:1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x v="0"/>
    <x v="2341"/>
    <n v="1447962505"/>
    <b v="0"/>
    <n v="1"/>
    <b v="0"/>
    <s v="technology/web"/>
    <n v="3"/>
    <n v="-9700"/>
    <x v="2"/>
    <s v="web"/>
    <x v="2341"/>
    <d v="2015-11-19T14:48:25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x v="5"/>
    <x v="2342"/>
    <n v="1464197269"/>
    <b v="0"/>
    <n v="1"/>
    <b v="0"/>
    <s v="technology/web"/>
    <n v="0.1"/>
    <n v="-999"/>
    <x v="2"/>
    <s v="web"/>
    <x v="2342"/>
    <d v="2016-05-25T12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x v="0"/>
    <x v="2343"/>
    <n v="1424822556"/>
    <b v="0"/>
    <n v="0"/>
    <b v="0"/>
    <s v="technology/web"/>
    <n v="0"/>
    <n v="-3000"/>
    <x v="2"/>
    <s v="web"/>
    <x v="2343"/>
    <d v="2015-02-24T19:02:36"/>
  </r>
  <r>
    <n v="2346"/>
    <s v="Ez 2c 3D Viewers (Canceled)"/>
    <s v="Watch and Make FREE 3D Videos &amp; Pics - No Viewer needed. To Help Learn we have Training and Instant 3D viewers."/>
    <n v="60000"/>
    <n v="39"/>
    <x v="1"/>
    <s v="US"/>
    <x v="0"/>
    <x v="2344"/>
    <n v="1472843431"/>
    <b v="0"/>
    <n v="3"/>
    <b v="0"/>
    <s v="technology/web"/>
    <n v="6.5000000000000002E-2"/>
    <n v="-59961"/>
    <x v="2"/>
    <s v="web"/>
    <x v="2344"/>
    <d v="2016-09-02T14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x v="0"/>
    <x v="2345"/>
    <n v="1469543676"/>
    <b v="0"/>
    <n v="1"/>
    <b v="0"/>
    <s v="technology/web"/>
    <n v="1.5"/>
    <n v="-985"/>
    <x v="2"/>
    <s v="web"/>
    <x v="2345"/>
    <d v="2016-07-26T09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x v="0"/>
    <x v="2346"/>
    <n v="1450822938"/>
    <b v="0"/>
    <n v="5"/>
    <b v="0"/>
    <s v="technology/web"/>
    <n v="0.38571428571428573"/>
    <n v="-69730"/>
    <x v="2"/>
    <s v="web"/>
    <x v="2346"/>
    <d v="2015-12-22T17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x v="9"/>
    <x v="2347"/>
    <n v="1436812628"/>
    <b v="0"/>
    <n v="0"/>
    <b v="0"/>
    <s v="technology/web"/>
    <n v="0"/>
    <n v="-474900"/>
    <x v="2"/>
    <s v="web"/>
    <x v="2347"/>
    <d v="2015-07-13T13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x v="3"/>
    <x v="2348"/>
    <n v="1480882370"/>
    <b v="0"/>
    <n v="0"/>
    <b v="0"/>
    <s v="technology/web"/>
    <n v="0"/>
    <n v="-50000"/>
    <x v="2"/>
    <s v="web"/>
    <x v="2348"/>
    <d v="2016-12-04T15:12:50"/>
  </r>
  <r>
    <n v="2351"/>
    <s v="NZ Auction site.  No listing or success fees. Only $2 p/m"/>
    <s v="Donate $30 or more and receive a free selfie stick."/>
    <n v="18900"/>
    <n v="108"/>
    <x v="1"/>
    <s v="NZ"/>
    <x v="4"/>
    <x v="2349"/>
    <n v="1427768739"/>
    <b v="0"/>
    <n v="7"/>
    <b v="0"/>
    <s v="technology/web"/>
    <n v="0.5714285714285714"/>
    <n v="-18792"/>
    <x v="2"/>
    <s v="web"/>
    <x v="2349"/>
    <d v="2015-03-30T21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x v="0"/>
    <x v="2350"/>
    <n v="1428419552"/>
    <b v="0"/>
    <n v="0"/>
    <b v="0"/>
    <s v="technology/web"/>
    <n v="0"/>
    <n v="-2000"/>
    <x v="2"/>
    <s v="web"/>
    <x v="2350"/>
    <d v="2015-04-07T10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x v="0"/>
    <x v="2351"/>
    <n v="1428596022"/>
    <b v="0"/>
    <n v="0"/>
    <b v="0"/>
    <s v="technology/web"/>
    <n v="0"/>
    <n v="-1000"/>
    <x v="2"/>
    <s v="web"/>
    <x v="2351"/>
    <d v="2015-04-09T11:13:42"/>
  </r>
  <r>
    <n v="2354"/>
    <s v="Dissertation (Canceled)"/>
    <s v="Almost done with doctorate degree but need funding of $35,000 to complete research of project."/>
    <n v="35000"/>
    <n v="25"/>
    <x v="1"/>
    <s v="US"/>
    <x v="0"/>
    <x v="2352"/>
    <n v="1415726460"/>
    <b v="0"/>
    <n v="1"/>
    <b v="0"/>
    <s v="technology/web"/>
    <n v="7.1428571428571425E-2"/>
    <n v="-34975"/>
    <x v="2"/>
    <s v="web"/>
    <x v="2352"/>
    <d v="2014-11-11T12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x v="2"/>
    <x v="2353"/>
    <n v="1428012136"/>
    <b v="0"/>
    <n v="2"/>
    <b v="0"/>
    <s v="technology/web"/>
    <n v="0.6875"/>
    <n v="-7945"/>
    <x v="2"/>
    <s v="web"/>
    <x v="2353"/>
    <d v="2015-04-02T17:02:16"/>
  </r>
  <r>
    <n v="2356"/>
    <s v="HardstyleUnited.com (Canceled)"/>
    <s v="HardstyleUnited.com The Global Hardstyle community. Your Hardstyle community."/>
    <n v="10000"/>
    <n v="0"/>
    <x v="1"/>
    <s v="NL"/>
    <x v="3"/>
    <x v="2354"/>
    <n v="1430938104"/>
    <b v="0"/>
    <n v="0"/>
    <b v="0"/>
    <s v="technology/web"/>
    <n v="0"/>
    <n v="-10000"/>
    <x v="2"/>
    <s v="web"/>
    <x v="2354"/>
    <d v="2015-05-06T13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x v="1"/>
    <x v="2355"/>
    <n v="1442501578"/>
    <b v="0"/>
    <n v="0"/>
    <b v="0"/>
    <s v="technology/web"/>
    <n v="0"/>
    <n v="-27000"/>
    <x v="2"/>
    <s v="web"/>
    <x v="2355"/>
    <d v="2015-09-17T09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x v="1"/>
    <x v="2356"/>
    <n v="1417818036"/>
    <b v="0"/>
    <n v="0"/>
    <b v="0"/>
    <s v="technology/web"/>
    <n v="0"/>
    <n v="-1500"/>
    <x v="2"/>
    <s v="web"/>
    <x v="2356"/>
    <d v="2014-12-05T17:20:36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x v="0"/>
    <x v="2357"/>
    <n v="1433432124"/>
    <b v="0"/>
    <n v="3"/>
    <b v="0"/>
    <s v="technology/web"/>
    <n v="14.680000000000001"/>
    <n v="-6399"/>
    <x v="2"/>
    <s v="web"/>
    <x v="2357"/>
    <d v="2015-06-04T10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x v="5"/>
    <x v="2358"/>
    <n v="1452272280"/>
    <b v="0"/>
    <n v="1"/>
    <b v="0"/>
    <s v="technology/web"/>
    <n v="0.04"/>
    <n v="-4998"/>
    <x v="2"/>
    <s v="web"/>
    <x v="2358"/>
    <d v="2016-01-08T11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x v="5"/>
    <x v="2359"/>
    <n v="1459975008"/>
    <b v="0"/>
    <n v="0"/>
    <b v="0"/>
    <s v="technology/web"/>
    <n v="0"/>
    <n v="-200"/>
    <x v="2"/>
    <s v="web"/>
    <x v="2359"/>
    <d v="2016-04-06T15:36:48"/>
  </r>
  <r>
    <n v="2362"/>
    <s v="Help CRB obtain 501(c)(3) status! (Canceled)"/>
    <s v="The Columbus Ruby Brigade has brought monthly ruby goodness and camaraderie to all participants."/>
    <n v="420"/>
    <n v="120"/>
    <x v="1"/>
    <s v="US"/>
    <x v="0"/>
    <x v="2360"/>
    <n v="1415723470"/>
    <b v="0"/>
    <n v="2"/>
    <b v="0"/>
    <s v="technology/web"/>
    <n v="28.571428571428569"/>
    <n v="-300"/>
    <x v="2"/>
    <s v="web"/>
    <x v="2360"/>
    <d v="2014-11-11T11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x v="0"/>
    <x v="2361"/>
    <n v="1447460200"/>
    <b v="0"/>
    <n v="0"/>
    <b v="0"/>
    <s v="technology/web"/>
    <n v="0"/>
    <n v="-175000"/>
    <x v="2"/>
    <s v="web"/>
    <x v="2361"/>
    <d v="2015-11-13T19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x v="0"/>
    <x v="2362"/>
    <n v="1441146356"/>
    <b v="0"/>
    <n v="0"/>
    <b v="0"/>
    <s v="technology/web"/>
    <n v="0"/>
    <n v="-128"/>
    <x v="2"/>
    <s v="web"/>
    <x v="2362"/>
    <d v="2015-09-01T17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x v="3"/>
    <x v="2363"/>
    <n v="1449596425"/>
    <b v="0"/>
    <n v="0"/>
    <b v="0"/>
    <s v="technology/web"/>
    <n v="0"/>
    <n v="-1000"/>
    <x v="2"/>
    <s v="web"/>
    <x v="2363"/>
    <d v="2015-12-08T12:40:25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x v="1"/>
    <x v="2364"/>
    <n v="1442839533"/>
    <b v="0"/>
    <n v="27"/>
    <b v="0"/>
    <s v="technology/web"/>
    <n v="10.52"/>
    <n v="-22370"/>
    <x v="2"/>
    <s v="web"/>
    <x v="2364"/>
    <d v="2015-09-21T07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x v="0"/>
    <x v="2365"/>
    <n v="1456442216"/>
    <b v="0"/>
    <n v="14"/>
    <b v="0"/>
    <s v="technology/web"/>
    <n v="1.34"/>
    <n v="-49330"/>
    <x v="2"/>
    <s v="web"/>
    <x v="2365"/>
    <d v="2016-02-25T18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x v="0"/>
    <x v="2366"/>
    <n v="1425143965"/>
    <b v="0"/>
    <n v="2"/>
    <b v="0"/>
    <s v="technology/web"/>
    <n v="0.25"/>
    <n v="-39900"/>
    <x v="2"/>
    <s v="web"/>
    <x v="2366"/>
    <d v="2015-02-28T12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x v="0"/>
    <x v="2367"/>
    <n v="1452540611"/>
    <b v="0"/>
    <n v="0"/>
    <b v="0"/>
    <s v="technology/web"/>
    <n v="0"/>
    <n v="-25000"/>
    <x v="2"/>
    <s v="web"/>
    <x v="2367"/>
    <d v="2016-01-11T14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x v="0"/>
    <x v="2368"/>
    <n v="1416285141"/>
    <b v="0"/>
    <n v="4"/>
    <b v="0"/>
    <s v="technology/web"/>
    <n v="0.32800000000000001"/>
    <n v="-24918"/>
    <x v="2"/>
    <s v="web"/>
    <x v="2368"/>
    <d v="2014-11-17T23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x v="0"/>
    <x v="2369"/>
    <n v="1432665596"/>
    <b v="0"/>
    <n v="0"/>
    <b v="0"/>
    <s v="technology/web"/>
    <n v="0"/>
    <n v="-2000"/>
    <x v="2"/>
    <s v="web"/>
    <x v="2369"/>
    <d v="2015-05-26T13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x v="2"/>
    <x v="2370"/>
    <n v="1427247571"/>
    <b v="0"/>
    <n v="6"/>
    <b v="0"/>
    <s v="technology/web"/>
    <n v="3.2727272727272729"/>
    <n v="-5320"/>
    <x v="2"/>
    <s v="web"/>
    <x v="2370"/>
    <d v="2015-03-24T20:39:31"/>
  </r>
  <r>
    <n v="2373"/>
    <s v="Cykelauktion.com (Canceled)"/>
    <s v="We want to create a safe marketplace for buying and selling bicycles."/>
    <n v="850000"/>
    <n v="50"/>
    <x v="1"/>
    <s v="SE"/>
    <x v="9"/>
    <x v="2371"/>
    <n v="1438271624"/>
    <b v="0"/>
    <n v="1"/>
    <b v="0"/>
    <s v="technology/web"/>
    <n v="5.8823529411764705E-3"/>
    <n v="-849950"/>
    <x v="2"/>
    <s v="web"/>
    <x v="2371"/>
    <d v="2015-07-30T10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x v="0"/>
    <x v="2372"/>
    <n v="1421180060"/>
    <b v="0"/>
    <n v="1"/>
    <b v="0"/>
    <s v="technology/web"/>
    <n v="4.5454545454545456E-2"/>
    <n v="-21990"/>
    <x v="2"/>
    <s v="web"/>
    <x v="2372"/>
    <d v="2015-01-13T15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x v="0"/>
    <x v="2373"/>
    <n v="1470859437"/>
    <b v="0"/>
    <n v="0"/>
    <b v="0"/>
    <s v="technology/web"/>
    <n v="0"/>
    <n v="-10000"/>
    <x v="2"/>
    <s v="web"/>
    <x v="2373"/>
    <d v="2016-08-10T15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x v="0"/>
    <x v="2374"/>
    <n v="1447193566"/>
    <b v="0"/>
    <n v="4"/>
    <b v="0"/>
    <s v="technology/web"/>
    <n v="10.877666666666666"/>
    <n v="-2673.67"/>
    <x v="2"/>
    <s v="web"/>
    <x v="2374"/>
    <d v="2015-11-10T17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x v="5"/>
    <x v="2375"/>
    <n v="1477515183"/>
    <b v="0"/>
    <n v="0"/>
    <b v="0"/>
    <s v="technology/web"/>
    <n v="0"/>
    <n v="-2500"/>
    <x v="2"/>
    <s v="web"/>
    <x v="2375"/>
    <d v="2016-10-26T15:53:03"/>
  </r>
  <r>
    <n v="2378"/>
    <s v="KEEPUP INC (Canceled)"/>
    <s v="KEEPUP allows you to extend your social circle by introducing you to new people via your friends."/>
    <n v="110000"/>
    <n v="0"/>
    <x v="1"/>
    <s v="US"/>
    <x v="0"/>
    <x v="2376"/>
    <n v="1438042730"/>
    <b v="0"/>
    <n v="0"/>
    <b v="0"/>
    <s v="technology/web"/>
    <n v="0"/>
    <n v="-110000"/>
    <x v="2"/>
    <s v="web"/>
    <x v="2376"/>
    <d v="2015-07-27T19:18:50"/>
  </r>
  <r>
    <n v="2379"/>
    <s v="SelectCooks.com (Canceled)"/>
    <s v="Selectcooks.com is a community marketplace for people to list, find and hire chefs."/>
    <n v="30000"/>
    <n v="0"/>
    <x v="1"/>
    <s v="US"/>
    <x v="0"/>
    <x v="2377"/>
    <n v="1440116616"/>
    <b v="0"/>
    <n v="0"/>
    <b v="0"/>
    <s v="technology/web"/>
    <n v="0"/>
    <n v="-30000"/>
    <x v="2"/>
    <s v="web"/>
    <x v="2377"/>
    <d v="2015-08-20T19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x v="0"/>
    <x v="2378"/>
    <n v="1441134142"/>
    <b v="0"/>
    <n v="3"/>
    <b v="0"/>
    <s v="technology/web"/>
    <n v="0.36666666666666664"/>
    <n v="-14945"/>
    <x v="2"/>
    <s v="web"/>
    <x v="2378"/>
    <d v="2015-09-01T14:02:22"/>
  </r>
  <r>
    <n v="2381"/>
    <s v="Cannabis Connection (Canceled)"/>
    <s v="Social Media Platform for the Marijuana Industry to create professionalism and a stable lasting market."/>
    <n v="86350"/>
    <n v="1571"/>
    <x v="1"/>
    <s v="US"/>
    <x v="0"/>
    <x v="2379"/>
    <n v="1426112848"/>
    <b v="0"/>
    <n v="7"/>
    <b v="0"/>
    <s v="technology/web"/>
    <n v="1.8193398957730169"/>
    <n v="-84779"/>
    <x v="2"/>
    <s v="web"/>
    <x v="2379"/>
    <d v="2015-03-11T17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x v="0"/>
    <x v="2380"/>
    <n v="1436502603"/>
    <b v="0"/>
    <n v="2"/>
    <b v="0"/>
    <s v="technology/web"/>
    <n v="2.5"/>
    <n v="-2925"/>
    <x v="2"/>
    <s v="web"/>
    <x v="2380"/>
    <d v="2015-07-09T23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x v="4"/>
    <x v="2381"/>
    <n v="1421976107"/>
    <b v="0"/>
    <n v="3"/>
    <b v="0"/>
    <s v="technology/web"/>
    <n v="4.3499999999999996"/>
    <n v="-9565"/>
    <x v="2"/>
    <s v="web"/>
    <x v="2381"/>
    <d v="2015-01-22T20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x v="0"/>
    <x v="2382"/>
    <n v="1413337043"/>
    <b v="0"/>
    <n v="8"/>
    <b v="0"/>
    <s v="technology/web"/>
    <n v="0.8"/>
    <n v="-992"/>
    <x v="2"/>
    <s v="web"/>
    <x v="2382"/>
    <d v="2014-10-14T20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x v="0"/>
    <x v="2383"/>
    <n v="1436201432"/>
    <b v="0"/>
    <n v="7"/>
    <b v="0"/>
    <s v="technology/web"/>
    <n v="1.2123076923076923"/>
    <n v="-64212"/>
    <x v="2"/>
    <s v="web"/>
    <x v="2383"/>
    <d v="2015-07-06T11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x v="5"/>
    <x v="2384"/>
    <n v="1415736424"/>
    <b v="0"/>
    <n v="0"/>
    <b v="0"/>
    <s v="technology/web"/>
    <n v="0"/>
    <n v="-30000"/>
    <x v="2"/>
    <s v="web"/>
    <x v="2384"/>
    <d v="2014-11-11T15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x v="0"/>
    <x v="2385"/>
    <n v="1465311740"/>
    <b v="0"/>
    <n v="3"/>
    <b v="0"/>
    <s v="technology/web"/>
    <n v="0.68399999999999994"/>
    <n v="-148974"/>
    <x v="2"/>
    <s v="web"/>
    <x v="2385"/>
    <d v="2016-06-07T10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x v="0"/>
    <x v="2386"/>
    <n v="1418761759"/>
    <b v="0"/>
    <n v="8"/>
    <b v="0"/>
    <s v="technology/web"/>
    <n v="1.2513513513513512"/>
    <n v="-36537"/>
    <x v="2"/>
    <s v="web"/>
    <x v="2386"/>
    <d v="2014-12-16T15:29:19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x v="3"/>
    <x v="2387"/>
    <n v="1435160452"/>
    <b v="0"/>
    <n v="1"/>
    <b v="0"/>
    <s v="technology/web"/>
    <n v="0.1875"/>
    <n v="-15970"/>
    <x v="2"/>
    <s v="web"/>
    <x v="2387"/>
    <d v="2015-06-24T10:40:52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x v="2"/>
    <x v="2388"/>
    <n v="1416896264"/>
    <b v="0"/>
    <n v="0"/>
    <b v="0"/>
    <s v="technology/web"/>
    <n v="0"/>
    <n v="-510000"/>
    <x v="2"/>
    <s v="web"/>
    <x v="2388"/>
    <d v="2014-11-25T01:17:44"/>
  </r>
  <r>
    <n v="2391"/>
    <s v="oToBOTS.com - Freedom from high cost auto repairs (Canceled)"/>
    <s v="Using the power of internet to help people save hundreds in car repair."/>
    <n v="20000"/>
    <n v="25"/>
    <x v="1"/>
    <s v="US"/>
    <x v="0"/>
    <x v="2389"/>
    <n v="1425236644"/>
    <b v="0"/>
    <n v="1"/>
    <b v="0"/>
    <s v="technology/web"/>
    <n v="0.125"/>
    <n v="-19975"/>
    <x v="2"/>
    <s v="web"/>
    <x v="2389"/>
    <d v="2015-03-01T14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x v="0"/>
    <x v="2390"/>
    <n v="1443495223"/>
    <b v="0"/>
    <n v="0"/>
    <b v="0"/>
    <s v="technology/web"/>
    <n v="0"/>
    <n v="-4200"/>
    <x v="2"/>
    <s v="web"/>
    <x v="2390"/>
    <d v="2015-09-28T21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x v="0"/>
    <x v="2391"/>
    <n v="1436456017"/>
    <b v="0"/>
    <n v="1"/>
    <b v="0"/>
    <s v="technology/web"/>
    <n v="0.05"/>
    <n v="-99950"/>
    <x v="2"/>
    <s v="web"/>
    <x v="2391"/>
    <d v="2015-07-09T10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x v="3"/>
    <x v="2392"/>
    <n v="1422348093"/>
    <b v="0"/>
    <n v="2"/>
    <b v="0"/>
    <s v="technology/web"/>
    <n v="0.06"/>
    <n v="-4997"/>
    <x v="2"/>
    <s v="web"/>
    <x v="2392"/>
    <d v="2015-01-27T03:41:33"/>
  </r>
  <r>
    <n v="2395"/>
    <s v="VENT it out (Canceled)"/>
    <s v="I am making a social website where people can anonymously or openly vent, All walks of life all over the world"/>
    <n v="33000"/>
    <n v="0"/>
    <x v="1"/>
    <s v="US"/>
    <x v="0"/>
    <x v="2393"/>
    <n v="1481597687"/>
    <b v="0"/>
    <n v="0"/>
    <b v="0"/>
    <s v="technology/web"/>
    <n v="0"/>
    <n v="-33000"/>
    <x v="2"/>
    <s v="web"/>
    <x v="2393"/>
    <d v="2016-12-12T21:54:47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x v="11"/>
    <x v="2394"/>
    <n v="1442348558"/>
    <b v="0"/>
    <n v="1"/>
    <b v="0"/>
    <s v="technology/web"/>
    <n v="0.2"/>
    <n v="-4990"/>
    <x v="2"/>
    <s v="web"/>
    <x v="2394"/>
    <d v="2015-09-15T15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x v="0"/>
    <x v="2395"/>
    <n v="1417641256"/>
    <b v="0"/>
    <n v="0"/>
    <b v="0"/>
    <s v="technology/web"/>
    <n v="0"/>
    <n v="-124000"/>
    <x v="2"/>
    <s v="web"/>
    <x v="2395"/>
    <d v="2014-12-03T16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x v="0"/>
    <x v="2396"/>
    <n v="1433282384"/>
    <b v="0"/>
    <n v="0"/>
    <b v="0"/>
    <s v="technology/web"/>
    <n v="0"/>
    <n v="-4000"/>
    <x v="2"/>
    <s v="web"/>
    <x v="2396"/>
    <d v="2015-06-02T16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x v="9"/>
    <x v="2397"/>
    <n v="1415910506"/>
    <b v="0"/>
    <n v="0"/>
    <b v="0"/>
    <s v="technology/web"/>
    <n v="0"/>
    <n v="-13000"/>
    <x v="2"/>
    <s v="web"/>
    <x v="2397"/>
    <d v="2014-11-13T15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x v="2"/>
    <x v="2398"/>
    <n v="1458023164"/>
    <b v="0"/>
    <n v="0"/>
    <b v="0"/>
    <s v="technology/web"/>
    <n v="0"/>
    <n v="-50000"/>
    <x v="2"/>
    <s v="web"/>
    <x v="2398"/>
    <d v="2016-03-15T01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x v="0"/>
    <x v="2399"/>
    <n v="1452023096"/>
    <b v="0"/>
    <n v="9"/>
    <b v="0"/>
    <s v="food/food trucks"/>
    <n v="0.71785714285714286"/>
    <n v="-27799"/>
    <x v="7"/>
    <s v="food trucks"/>
    <x v="2399"/>
    <d v="2016-01-05T14:44:56"/>
  </r>
  <r>
    <n v="2402"/>
    <s v="Cupcake Truck Unite"/>
    <s v="Small town, delicious treats, and a mobile truck"/>
    <n v="12000"/>
    <n v="52"/>
    <x v="2"/>
    <s v="US"/>
    <x v="0"/>
    <x v="2400"/>
    <n v="1428941931"/>
    <b v="0"/>
    <n v="1"/>
    <b v="0"/>
    <s v="food/food trucks"/>
    <n v="0.43333333333333329"/>
    <n v="-11948"/>
    <x v="7"/>
    <s v="food trucks"/>
    <x v="2400"/>
    <d v="2015-04-13T11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x v="1"/>
    <x v="2401"/>
    <n v="1454188258"/>
    <b v="0"/>
    <n v="12"/>
    <b v="0"/>
    <s v="food/food trucks"/>
    <n v="16.833333333333332"/>
    <n v="-998"/>
    <x v="7"/>
    <s v="food trucks"/>
    <x v="2401"/>
    <d v="2016-01-30T16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x v="0"/>
    <x v="2402"/>
    <n v="1449190607"/>
    <b v="0"/>
    <n v="0"/>
    <b v="0"/>
    <s v="food/food trucks"/>
    <n v="0"/>
    <n v="-15000"/>
    <x v="7"/>
    <s v="food trucks"/>
    <x v="2402"/>
    <d v="2015-12-03T19:56:47"/>
  </r>
  <r>
    <n v="2405"/>
    <s v="JoyShtick Food Truck"/>
    <s v="We are the first gaming-themed food truck, bringing gourmet pub fare to the Jacksonville area."/>
    <n v="5000"/>
    <n v="1126"/>
    <x v="2"/>
    <s v="US"/>
    <x v="0"/>
    <x v="2403"/>
    <n v="1471096975"/>
    <b v="0"/>
    <n v="20"/>
    <b v="0"/>
    <s v="food/food trucks"/>
    <n v="22.52"/>
    <n v="-3874"/>
    <x v="7"/>
    <s v="food trucks"/>
    <x v="2403"/>
    <d v="2016-08-13T09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x v="0"/>
    <x v="2404"/>
    <n v="1418179190"/>
    <b v="0"/>
    <n v="16"/>
    <b v="0"/>
    <s v="food/food trucks"/>
    <n v="41.384615384615387"/>
    <n v="-1905"/>
    <x v="7"/>
    <s v="food trucks"/>
    <x v="2404"/>
    <d v="2014-12-09T21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x v="0"/>
    <x v="2405"/>
    <n v="1426772928"/>
    <b v="0"/>
    <n v="33"/>
    <b v="0"/>
    <s v="food/food trucks"/>
    <n v="25.259090909090908"/>
    <n v="-16443"/>
    <x v="7"/>
    <s v="food trucks"/>
    <x v="2405"/>
    <d v="2015-03-19T08:48:48"/>
  </r>
  <r>
    <n v="2408"/>
    <s v="Sabroso On Wheels"/>
    <s v="A US Army Vet trying to get a Peruvian food truck going! Really good Peruvian food now mobile!"/>
    <n v="15000"/>
    <n v="30"/>
    <x v="2"/>
    <s v="US"/>
    <x v="0"/>
    <x v="2406"/>
    <n v="1412652157"/>
    <b v="0"/>
    <n v="2"/>
    <b v="0"/>
    <s v="food/food trucks"/>
    <n v="0.2"/>
    <n v="-14970"/>
    <x v="7"/>
    <s v="food trucks"/>
    <x v="2406"/>
    <d v="2014-10-06T22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x v="0"/>
    <x v="2407"/>
    <n v="1437339675"/>
    <b v="0"/>
    <n v="6"/>
    <b v="0"/>
    <s v="food/food trucks"/>
    <n v="1.8399999999999999"/>
    <n v="-24540"/>
    <x v="7"/>
    <s v="food trucks"/>
    <x v="2407"/>
    <d v="2015-07-19T16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x v="2"/>
    <x v="2408"/>
    <n v="1439027275"/>
    <b v="0"/>
    <n v="0"/>
    <b v="0"/>
    <s v="food/food trucks"/>
    <n v="0"/>
    <n v="-15000"/>
    <x v="7"/>
    <s v="food trucks"/>
    <x v="2408"/>
    <d v="2015-08-08T04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x v="0"/>
    <x v="2409"/>
    <n v="1437932082"/>
    <b v="0"/>
    <n v="3"/>
    <b v="0"/>
    <s v="food/food trucks"/>
    <n v="0.60399999999999998"/>
    <n v="-24849"/>
    <x v="7"/>
    <s v="food trucks"/>
    <x v="2409"/>
    <d v="2015-07-26T12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x v="3"/>
    <x v="2410"/>
    <n v="1476294073"/>
    <b v="0"/>
    <n v="0"/>
    <b v="0"/>
    <s v="food/food trucks"/>
    <n v="0"/>
    <n v="-8000"/>
    <x v="7"/>
    <s v="food trucks"/>
    <x v="2410"/>
    <d v="2016-10-12T12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x v="0"/>
    <x v="2411"/>
    <n v="1398911882"/>
    <b v="0"/>
    <n v="3"/>
    <b v="0"/>
    <s v="food/food trucks"/>
    <n v="0.83333333333333337"/>
    <n v="-2975"/>
    <x v="7"/>
    <s v="food trucks"/>
    <x v="2411"/>
    <d v="2014-04-30T21:38:02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x v="0"/>
    <x v="2412"/>
    <n v="1436805660"/>
    <b v="0"/>
    <n v="13"/>
    <b v="0"/>
    <s v="food/food trucks"/>
    <n v="3.0666666666666664"/>
    <n v="-14540"/>
    <x v="7"/>
    <s v="food trucks"/>
    <x v="2412"/>
    <d v="2015-07-13T11:41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x v="0"/>
    <x v="2413"/>
    <n v="1466023346"/>
    <b v="0"/>
    <n v="6"/>
    <b v="0"/>
    <s v="food/food trucks"/>
    <n v="0.55833333333333335"/>
    <n v="-59665"/>
    <x v="7"/>
    <s v="food trucks"/>
    <x v="2413"/>
    <d v="2016-06-15T15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x v="0"/>
    <x v="2414"/>
    <n v="1421343743"/>
    <b v="0"/>
    <n v="1"/>
    <b v="0"/>
    <s v="food/food trucks"/>
    <n v="2.5000000000000001E-2"/>
    <n v="-19995"/>
    <x v="7"/>
    <s v="food trucks"/>
    <x v="2414"/>
    <d v="2015-01-15T12:42:23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x v="0"/>
    <x v="2415"/>
    <n v="1405113187"/>
    <b v="0"/>
    <n v="0"/>
    <b v="0"/>
    <s v="food/food trucks"/>
    <n v="0"/>
    <n v="-1000"/>
    <x v="7"/>
    <s v="food trucks"/>
    <x v="2415"/>
    <d v="2014-07-11T16:13:07"/>
  </r>
  <r>
    <n v="2418"/>
    <s v="Mexican food truck"/>
    <s v="I want to start my food truck business."/>
    <n v="25000"/>
    <n v="5"/>
    <x v="2"/>
    <s v="US"/>
    <x v="0"/>
    <x v="2416"/>
    <n v="1422045244"/>
    <b v="0"/>
    <n v="5"/>
    <b v="0"/>
    <s v="food/food trucks"/>
    <n v="0.02"/>
    <n v="-24995"/>
    <x v="7"/>
    <s v="food trucks"/>
    <x v="2416"/>
    <d v="2015-01-23T15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x v="0"/>
    <x v="2417"/>
    <n v="1419097389"/>
    <b v="0"/>
    <n v="0"/>
    <b v="0"/>
    <s v="food/food trucks"/>
    <n v="0"/>
    <n v="-3000"/>
    <x v="7"/>
    <s v="food trucks"/>
    <x v="2417"/>
    <d v="2014-12-20T12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x v="0"/>
    <x v="2418"/>
    <n v="1410396095"/>
    <b v="0"/>
    <n v="36"/>
    <b v="0"/>
    <s v="food/food trucks"/>
    <n v="14.825133372851216"/>
    <n v="-14369"/>
    <x v="7"/>
    <s v="food trucks"/>
    <x v="2418"/>
    <d v="2014-09-10T19:41:35"/>
  </r>
  <r>
    <n v="2421"/>
    <s v="hot dog cart"/>
    <s v="help me start Merrill's first hot dog cart in this empty lot"/>
    <n v="6000"/>
    <n v="1"/>
    <x v="2"/>
    <s v="US"/>
    <x v="0"/>
    <x v="2419"/>
    <n v="1421944196"/>
    <b v="0"/>
    <n v="1"/>
    <b v="0"/>
    <s v="food/food trucks"/>
    <n v="1.6666666666666666E-2"/>
    <n v="-5999"/>
    <x v="7"/>
    <s v="food trucks"/>
    <x v="2419"/>
    <d v="2015-01-22T11:29:56"/>
  </r>
  <r>
    <n v="2422"/>
    <s v="Help starting a family owned food truck"/>
    <s v="Family owned business serving BBQ and seafood to the public"/>
    <n v="500"/>
    <n v="1"/>
    <x v="2"/>
    <s v="US"/>
    <x v="0"/>
    <x v="2420"/>
    <n v="1423502636"/>
    <b v="0"/>
    <n v="1"/>
    <b v="0"/>
    <s v="food/food trucks"/>
    <n v="0.2"/>
    <n v="-499"/>
    <x v="7"/>
    <s v="food trucks"/>
    <x v="2420"/>
    <d v="2015-02-09T12:23:56"/>
  </r>
  <r>
    <n v="2423"/>
    <s v="FBTR BBQ"/>
    <s v="FBTR is a Texas-style, North Carolina based, homemade BBQ company looking to bring good meat to the masses."/>
    <n v="60000"/>
    <n v="8"/>
    <x v="2"/>
    <s v="US"/>
    <x v="0"/>
    <x v="2421"/>
    <n v="1417452890"/>
    <b v="0"/>
    <n v="1"/>
    <b v="0"/>
    <s v="food/food trucks"/>
    <n v="1.3333333333333334E-2"/>
    <n v="-59992"/>
    <x v="7"/>
    <s v="food trucks"/>
    <x v="2421"/>
    <d v="2014-12-01T11:54:50"/>
  </r>
  <r>
    <n v="2424"/>
    <s v="Lily and Memphs"/>
    <s v="Great and creative food from the heart in the form of a sweet food truck!"/>
    <n v="25000"/>
    <n v="310"/>
    <x v="2"/>
    <s v="US"/>
    <x v="0"/>
    <x v="2422"/>
    <n v="1411853108"/>
    <b v="0"/>
    <n v="9"/>
    <b v="0"/>
    <s v="food/food trucks"/>
    <n v="1.24"/>
    <n v="-24690"/>
    <x v="7"/>
    <s v="food trucks"/>
    <x v="2422"/>
    <d v="2014-09-27T16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x v="0"/>
    <x v="2423"/>
    <n v="1463090149"/>
    <b v="0"/>
    <n v="1"/>
    <b v="0"/>
    <s v="food/food trucks"/>
    <n v="2.8571428571428574E-2"/>
    <n v="-3499"/>
    <x v="7"/>
    <s v="food trucks"/>
    <x v="2423"/>
    <d v="2016-05-12T16:55:49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x v="0"/>
    <x v="2424"/>
    <n v="1433822692"/>
    <b v="0"/>
    <n v="0"/>
    <b v="0"/>
    <s v="food/food trucks"/>
    <n v="0"/>
    <n v="-20000"/>
    <x v="7"/>
    <s v="food trucks"/>
    <x v="2424"/>
    <d v="2015-06-08T23:04:52"/>
  </r>
  <r>
    <n v="2427"/>
    <s v="Wraps in a snap. Fast lunch with a gourmet punch!"/>
    <s v="Fast and simple lunches for those on the go.  All (lunch) deals $10 or less."/>
    <n v="50000"/>
    <n v="1"/>
    <x v="2"/>
    <s v="US"/>
    <x v="0"/>
    <x v="2425"/>
    <n v="1455262733"/>
    <b v="0"/>
    <n v="1"/>
    <b v="0"/>
    <s v="food/food trucks"/>
    <n v="2E-3"/>
    <n v="-49999"/>
    <x v="7"/>
    <s v="food trucks"/>
    <x v="2425"/>
    <d v="2016-02-12T02:38:53"/>
  </r>
  <r>
    <n v="2428"/>
    <s v="Premium Burgers"/>
    <s v="From Moo 2 You! We want to offer premium burgers to a taco flooded environment."/>
    <n v="35000"/>
    <n v="1"/>
    <x v="2"/>
    <s v="US"/>
    <x v="0"/>
    <x v="2426"/>
    <n v="1423594151"/>
    <b v="0"/>
    <n v="1"/>
    <b v="0"/>
    <s v="food/food trucks"/>
    <n v="2.8571428571428571E-3"/>
    <n v="-34999"/>
    <x v="7"/>
    <s v="food trucks"/>
    <x v="2426"/>
    <d v="2015-02-10T13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x v="8"/>
    <x v="2427"/>
    <n v="1483131966"/>
    <b v="0"/>
    <n v="4"/>
    <b v="0"/>
    <s v="food/food trucks"/>
    <n v="1.4321428571428572"/>
    <n v="-137995"/>
    <x v="7"/>
    <s v="food trucks"/>
    <x v="2427"/>
    <d v="2016-12-30T16:06:06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x v="0"/>
    <x v="2428"/>
    <n v="1452654504"/>
    <b v="0"/>
    <n v="2"/>
    <b v="0"/>
    <s v="food/food trucks"/>
    <n v="0.70000000000000007"/>
    <n v="-2979"/>
    <x v="7"/>
    <s v="food trucks"/>
    <x v="2428"/>
    <d v="2016-01-12T22:08:24"/>
  </r>
  <r>
    <n v="2431"/>
    <s v="Murphy's good eatin'"/>
    <s v="Go to Colorado and run a food truck with homemade food of all kinds."/>
    <n v="100000"/>
    <n v="2"/>
    <x v="2"/>
    <s v="US"/>
    <x v="0"/>
    <x v="2429"/>
    <n v="1461896613"/>
    <b v="0"/>
    <n v="2"/>
    <b v="0"/>
    <s v="food/food trucks"/>
    <n v="2E-3"/>
    <n v="-99998"/>
    <x v="7"/>
    <s v="food trucks"/>
    <x v="2429"/>
    <d v="2016-04-28T21:23:33"/>
  </r>
  <r>
    <n v="2432"/>
    <s v="funding for bbq trailer"/>
    <s v="Looking to start competition cooking and need start-up help.  Offering brisket tasting to all contributors."/>
    <n v="14000"/>
    <n v="2"/>
    <x v="2"/>
    <s v="US"/>
    <x v="0"/>
    <x v="2430"/>
    <n v="1423199697"/>
    <b v="0"/>
    <n v="2"/>
    <b v="0"/>
    <s v="food/food trucks"/>
    <n v="1.4285714285714287E-2"/>
    <n v="-13998"/>
    <x v="7"/>
    <s v="food trucks"/>
    <x v="2430"/>
    <d v="2015-02-06T00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x v="0"/>
    <x v="2431"/>
    <n v="1454016943"/>
    <b v="0"/>
    <n v="0"/>
    <b v="0"/>
    <s v="food/food trucks"/>
    <n v="0"/>
    <n v="-10000"/>
    <x v="7"/>
    <s v="food trucks"/>
    <x v="2431"/>
    <d v="2016-01-28T16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x v="0"/>
    <x v="2432"/>
    <n v="1435206474"/>
    <b v="0"/>
    <n v="2"/>
    <b v="0"/>
    <s v="food/food trucks"/>
    <n v="0.13"/>
    <n v="-19974"/>
    <x v="7"/>
    <s v="food trucks"/>
    <x v="2432"/>
    <d v="2015-06-24T23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x v="9"/>
    <x v="2433"/>
    <n v="1441435186"/>
    <b v="0"/>
    <n v="4"/>
    <b v="0"/>
    <s v="food/food trucks"/>
    <n v="0.48960000000000004"/>
    <n v="-248776"/>
    <x v="7"/>
    <s v="food trucks"/>
    <x v="2433"/>
    <d v="2015-09-05T01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x v="5"/>
    <x v="2434"/>
    <n v="1448894770"/>
    <b v="0"/>
    <n v="2"/>
    <b v="0"/>
    <s v="food/food trucks"/>
    <n v="3.8461538461538464E-2"/>
    <n v="-116955"/>
    <x v="7"/>
    <s v="food trucks"/>
    <x v="2434"/>
    <d v="2015-11-30T09:46:10"/>
  </r>
  <r>
    <n v="2437"/>
    <s v="Cuppa Gumbos"/>
    <s v="Homemade Gumbo, Stews and Curry to be served hot and fresh everyday at any festival or concert we can attend."/>
    <n v="8000"/>
    <n v="0"/>
    <x v="2"/>
    <s v="US"/>
    <x v="0"/>
    <x v="2435"/>
    <n v="1422400188"/>
    <b v="0"/>
    <n v="0"/>
    <b v="0"/>
    <s v="food/food trucks"/>
    <n v="0"/>
    <n v="-8000"/>
    <x v="7"/>
    <s v="food trucks"/>
    <x v="2435"/>
    <d v="2015-01-27T18:09:48"/>
  </r>
  <r>
    <n v="2438"/>
    <s v="FOOD|Art"/>
    <s v="I'm starting a catering and food truck business of southern comfort food. My FOOD is my Art!  _x000a_Thanks for you help!"/>
    <n v="15000"/>
    <n v="50"/>
    <x v="2"/>
    <s v="US"/>
    <x v="0"/>
    <x v="2436"/>
    <n v="1444341462"/>
    <b v="0"/>
    <n v="1"/>
    <b v="0"/>
    <s v="food/food trucks"/>
    <n v="0.33333333333333337"/>
    <n v="-14950"/>
    <x v="7"/>
    <s v="food trucks"/>
    <x v="2436"/>
    <d v="2015-10-08T16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x v="0"/>
    <x v="2437"/>
    <n v="1442605129"/>
    <b v="0"/>
    <n v="0"/>
    <b v="0"/>
    <s v="food/food trucks"/>
    <n v="0"/>
    <n v="-10000"/>
    <x v="7"/>
    <s v="food trucks"/>
    <x v="2437"/>
    <d v="2015-09-18T14:38:49"/>
  </r>
  <r>
    <n v="2440"/>
    <s v="The first green Food Truck in Phnom Penh"/>
    <s v="Starting a entire clean energy food truck and set a new standard for Cambodia"/>
    <n v="5000"/>
    <n v="10"/>
    <x v="2"/>
    <s v="BE"/>
    <x v="3"/>
    <x v="2438"/>
    <n v="1452807313"/>
    <b v="0"/>
    <n v="2"/>
    <b v="0"/>
    <s v="food/food trucks"/>
    <n v="0.2"/>
    <n v="-4990"/>
    <x v="7"/>
    <s v="food trucks"/>
    <x v="2438"/>
    <d v="2016-01-14T16:35:13"/>
  </r>
  <r>
    <n v="2441"/>
    <s v="Bring Alchemy Pops to the People!"/>
    <s v="YOU can help Alchemy Pops POP up on a street near you!"/>
    <n v="7500"/>
    <n v="8091"/>
    <x v="0"/>
    <s v="US"/>
    <x v="0"/>
    <x v="2439"/>
    <n v="1435806054"/>
    <b v="0"/>
    <n v="109"/>
    <b v="1"/>
    <s v="food/small batch"/>
    <n v="107.88"/>
    <n v="591"/>
    <x v="7"/>
    <s v="small batch"/>
    <x v="2439"/>
    <d v="2015-07-01T22:00:54"/>
  </r>
  <r>
    <n v="2442"/>
    <s v="Young Mountain Tea: A New White Tea from India's Himalayas"/>
    <s v="The first tea from a new sustainable tea region in India's young, rising Himalayas."/>
    <n v="24000"/>
    <n v="30226"/>
    <x v="0"/>
    <s v="US"/>
    <x v="0"/>
    <x v="2440"/>
    <n v="1424188828"/>
    <b v="0"/>
    <n v="372"/>
    <b v="1"/>
    <s v="food/small batch"/>
    <n v="125.94166666666666"/>
    <n v="6226"/>
    <x v="7"/>
    <s v="small batch"/>
    <x v="2440"/>
    <d v="2015-02-17T11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x v="0"/>
    <x v="2441"/>
    <n v="1405522822"/>
    <b v="0"/>
    <n v="311"/>
    <b v="1"/>
    <s v="food/small batch"/>
    <n v="202.51495"/>
    <n v="20502.989999999998"/>
    <x v="7"/>
    <s v="small batch"/>
    <x v="2441"/>
    <d v="2014-07-16T10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x v="0"/>
    <x v="2442"/>
    <n v="1461607591"/>
    <b v="0"/>
    <n v="61"/>
    <b v="1"/>
    <s v="food/small batch"/>
    <n v="108.60000000000001"/>
    <n v="258"/>
    <x v="7"/>
    <s v="small batch"/>
    <x v="2442"/>
    <d v="2016-04-25T13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x v="0"/>
    <x v="2443"/>
    <n v="1440650021"/>
    <b v="0"/>
    <n v="115"/>
    <b v="1"/>
    <s v="food/small batch"/>
    <n v="172.8"/>
    <n v="3640"/>
    <x v="7"/>
    <s v="small batch"/>
    <x v="2443"/>
    <d v="2015-08-26T23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x v="0"/>
    <x v="2444"/>
    <n v="1477578471"/>
    <b v="0"/>
    <n v="111"/>
    <b v="1"/>
    <s v="food/small batch"/>
    <n v="167.98"/>
    <n v="3399"/>
    <x v="7"/>
    <s v="small batch"/>
    <x v="2444"/>
    <d v="2016-10-27T09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x v="0"/>
    <x v="2445"/>
    <n v="1476184593"/>
    <b v="0"/>
    <n v="337"/>
    <b v="1"/>
    <s v="food/small batch"/>
    <n v="427.20000000000005"/>
    <n v="8180"/>
    <x v="7"/>
    <s v="small batch"/>
    <x v="2445"/>
    <d v="2016-10-11T06:16: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x v="0"/>
    <x v="2446"/>
    <n v="1472110513"/>
    <b v="0"/>
    <n v="9"/>
    <b v="1"/>
    <s v="food/small batch"/>
    <n v="107.5"/>
    <n v="30"/>
    <x v="7"/>
    <s v="small batch"/>
    <x v="2446"/>
    <d v="2016-08-25T02:35:1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x v="0"/>
    <x v="2447"/>
    <n v="1414725915"/>
    <b v="0"/>
    <n v="120"/>
    <b v="1"/>
    <s v="food/small batch"/>
    <n v="108"/>
    <n v="800"/>
    <x v="7"/>
    <s v="small batch"/>
    <x v="2447"/>
    <d v="2014-10-30T22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x v="0"/>
    <x v="2448"/>
    <n v="1411177456"/>
    <b v="0"/>
    <n v="102"/>
    <b v="1"/>
    <s v="food/small batch"/>
    <n v="101.53353333333335"/>
    <n v="230.03000000000065"/>
    <x v="7"/>
    <s v="small batch"/>
    <x v="2448"/>
    <d v="2014-09-19T20:44:16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x v="0"/>
    <x v="2449"/>
    <n v="1487022490"/>
    <b v="0"/>
    <n v="186"/>
    <b v="1"/>
    <s v="food/small batch"/>
    <n v="115.45"/>
    <n v="1545"/>
    <x v="7"/>
    <s v="small batch"/>
    <x v="2449"/>
    <d v="2017-02-13T16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x v="0"/>
    <x v="2450"/>
    <n v="1448914500"/>
    <b v="0"/>
    <n v="15"/>
    <b v="1"/>
    <s v="food/small batch"/>
    <n v="133.5"/>
    <n v="201"/>
    <x v="7"/>
    <s v="small batch"/>
    <x v="2450"/>
    <d v="2015-11-30T15:15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x v="0"/>
    <x v="2451"/>
    <n v="1483461409"/>
    <b v="0"/>
    <n v="67"/>
    <b v="1"/>
    <s v="food/small batch"/>
    <n v="154.69999999999999"/>
    <n v="1641"/>
    <x v="7"/>
    <s v="small batch"/>
    <x v="2451"/>
    <d v="2017-01-03T11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x v="0"/>
    <x v="2452"/>
    <n v="1486183808"/>
    <b v="0"/>
    <n v="130"/>
    <b v="1"/>
    <s v="food/small batch"/>
    <n v="100.84571428571429"/>
    <n v="296"/>
    <x v="7"/>
    <s v="small batch"/>
    <x v="2452"/>
    <d v="2017-02-03T23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x v="0"/>
    <x v="2453"/>
    <n v="1458758750"/>
    <b v="0"/>
    <n v="16"/>
    <b v="1"/>
    <s v="food/small batch"/>
    <n v="182"/>
    <n v="246"/>
    <x v="7"/>
    <s v="small batch"/>
    <x v="2453"/>
    <d v="2016-03-23T13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x v="0"/>
    <x v="2454"/>
    <n v="1485471839"/>
    <b v="0"/>
    <n v="67"/>
    <b v="1"/>
    <s v="food/small batch"/>
    <n v="180.86666666666667"/>
    <n v="1213"/>
    <x v="7"/>
    <s v="small batch"/>
    <x v="2454"/>
    <d v="2017-01-26T18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x v="0"/>
    <x v="2455"/>
    <n v="1456237656"/>
    <b v="0"/>
    <n v="124"/>
    <b v="1"/>
    <s v="food/small batch"/>
    <n v="102.30434782608695"/>
    <n v="530"/>
    <x v="7"/>
    <s v="small batch"/>
    <x v="2455"/>
    <d v="2016-02-23T09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x v="0"/>
    <x v="2456"/>
    <n v="1462481718"/>
    <b v="0"/>
    <n v="80"/>
    <b v="1"/>
    <s v="food/small batch"/>
    <n v="110.17999999999999"/>
    <n v="509"/>
    <x v="7"/>
    <s v="small batch"/>
    <x v="2456"/>
    <d v="2016-05-05T15:55:18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x v="0"/>
    <x v="2457"/>
    <n v="1454858285"/>
    <b v="0"/>
    <n v="282"/>
    <b v="1"/>
    <s v="food/small batch"/>
    <n v="102.25"/>
    <n v="675"/>
    <x v="7"/>
    <s v="small batch"/>
    <x v="2457"/>
    <d v="2016-02-07T10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x v="0"/>
    <x v="2458"/>
    <n v="1480480167"/>
    <b v="0"/>
    <n v="68"/>
    <b v="1"/>
    <s v="food/small batch"/>
    <n v="100.78823529411764"/>
    <n v="67"/>
    <x v="7"/>
    <s v="small batch"/>
    <x v="2458"/>
    <d v="2016-11-29T23:29:27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x v="0"/>
    <x v="1837"/>
    <n v="1314577097"/>
    <b v="0"/>
    <n v="86"/>
    <b v="1"/>
    <s v="music/indie rock"/>
    <n v="103.8"/>
    <n v="285"/>
    <x v="4"/>
    <s v="indie rock"/>
    <x v="1837"/>
    <d v="2011-08-28T19:18:17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x v="0"/>
    <x v="2459"/>
    <n v="1340944096"/>
    <b v="0"/>
    <n v="115"/>
    <b v="1"/>
    <s v="music/indie rock"/>
    <n v="110.70833333333334"/>
    <n v="321.25"/>
    <x v="4"/>
    <s v="indie rock"/>
    <x v="2459"/>
    <d v="2012-06-28T23:28:16"/>
  </r>
  <r>
    <n v="2463"/>
    <s v="Emma Ate the Lion &quot;Songs Two Count Too&quot;"/>
    <s v="Emma Ate The Lion's debut full length album"/>
    <n v="2000"/>
    <n v="2325"/>
    <x v="0"/>
    <s v="US"/>
    <x v="0"/>
    <x v="2460"/>
    <n v="1362710425"/>
    <b v="0"/>
    <n v="75"/>
    <b v="1"/>
    <s v="music/indie rock"/>
    <n v="116.25000000000001"/>
    <n v="325"/>
    <x v="4"/>
    <s v="indie rock"/>
    <x v="2460"/>
    <d v="2013-03-07T21:40:25"/>
  </r>
  <r>
    <n v="2464"/>
    <s v="The Enemy Feathers NEW EP"/>
    <s v="The Enemy Feathers are passing the proverbial hat to see if we can raise enough money to complete Our NEW EP"/>
    <n v="2000"/>
    <n v="2222"/>
    <x v="0"/>
    <s v="CA"/>
    <x v="5"/>
    <x v="2461"/>
    <n v="1441143397"/>
    <b v="0"/>
    <n v="43"/>
    <b v="1"/>
    <s v="music/indie rock"/>
    <n v="111.1"/>
    <n v="222"/>
    <x v="4"/>
    <s v="indie rock"/>
    <x v="2461"/>
    <d v="2015-09-01T16:36:37"/>
  </r>
  <r>
    <n v="2465"/>
    <s v="The Lion Oh My - Our first full length release"/>
    <s v="An indie band from Spokane, WA looking to master and package their first full length album."/>
    <n v="700"/>
    <n v="1261"/>
    <x v="0"/>
    <s v="US"/>
    <x v="0"/>
    <x v="2462"/>
    <n v="1345828548"/>
    <b v="0"/>
    <n v="48"/>
    <b v="1"/>
    <s v="music/indie rock"/>
    <n v="180.14285714285714"/>
    <n v="561"/>
    <x v="4"/>
    <s v="indie rock"/>
    <x v="2462"/>
    <d v="2012-08-24T12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x v="0"/>
    <x v="2463"/>
    <n v="1365474453"/>
    <b v="0"/>
    <n v="52"/>
    <b v="1"/>
    <s v="music/indie rock"/>
    <n v="100"/>
    <n v="0"/>
    <x v="4"/>
    <s v="indie rock"/>
    <x v="2463"/>
    <d v="2013-04-08T21:27:33"/>
  </r>
  <r>
    <n v="2467"/>
    <s v="Nature Boy Explorer EP"/>
    <s v="We've finished our first EP and we're taking it on the road in three weeks! Help us fund manufacturing?"/>
    <n v="1000"/>
    <n v="1185"/>
    <x v="0"/>
    <s v="US"/>
    <x v="0"/>
    <x v="2464"/>
    <n v="1335473931"/>
    <b v="0"/>
    <n v="43"/>
    <b v="1"/>
    <s v="music/indie rock"/>
    <n v="118.5"/>
    <n v="185"/>
    <x v="4"/>
    <s v="indie rock"/>
    <x v="2464"/>
    <d v="2012-04-26T15:58:51"/>
  </r>
  <r>
    <n v="2468"/>
    <s v="New &quot;Jesse Denaro&quot; Album!"/>
    <s v="Please donate, support &amp; share this project so that I may be able to record my new EP this fall!"/>
    <n v="2000"/>
    <n v="2144.34"/>
    <x v="0"/>
    <s v="US"/>
    <x v="0"/>
    <x v="2465"/>
    <n v="1348285321"/>
    <b v="0"/>
    <n v="58"/>
    <b v="1"/>
    <s v="music/indie rock"/>
    <n v="107.21700000000001"/>
    <n v="144.34000000000015"/>
    <x v="4"/>
    <s v="indie rock"/>
    <x v="2465"/>
    <d v="2012-09-21T22:42:01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x v="0"/>
    <x v="2466"/>
    <n v="1295000329"/>
    <b v="0"/>
    <n v="47"/>
    <b v="1"/>
    <s v="music/indie rock"/>
    <n v="113.66666666666667"/>
    <n v="164"/>
    <x v="4"/>
    <s v="indie rock"/>
    <x v="2466"/>
    <d v="2011-01-14T05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x v="0"/>
    <x v="2467"/>
    <n v="1335232055"/>
    <b v="0"/>
    <n v="36"/>
    <b v="1"/>
    <s v="music/indie rock"/>
    <n v="103.16400000000002"/>
    <n v="31.6400000000001"/>
    <x v="4"/>
    <s v="indie rock"/>
    <x v="2467"/>
    <d v="2012-04-23T20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x v="0"/>
    <x v="2468"/>
    <n v="1324079392"/>
    <b v="0"/>
    <n v="17"/>
    <b v="1"/>
    <s v="music/indie rock"/>
    <n v="128"/>
    <n v="140"/>
    <x v="4"/>
    <s v="indie rock"/>
    <x v="2468"/>
    <d v="2011-12-16T18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x v="0"/>
    <x v="2469"/>
    <n v="1277433980"/>
    <b v="0"/>
    <n v="104"/>
    <b v="1"/>
    <s v="music/indie rock"/>
    <n v="135.76026666666667"/>
    <n v="2682.0200000000004"/>
    <x v="4"/>
    <s v="indie rock"/>
    <x v="2469"/>
    <d v="2010-06-24T21:46:2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x v="0"/>
    <x v="2470"/>
    <n v="1349978269"/>
    <b v="0"/>
    <n v="47"/>
    <b v="1"/>
    <s v="music/indie rock"/>
    <n v="100"/>
    <n v="0"/>
    <x v="4"/>
    <s v="indie rock"/>
    <x v="2470"/>
    <d v="2012-10-11T12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x v="0"/>
    <x v="2471"/>
    <n v="1282868176"/>
    <b v="0"/>
    <n v="38"/>
    <b v="1"/>
    <s v="music/indie rock"/>
    <n v="100.00360000000002"/>
    <n v="0.18000000000029104"/>
    <x v="4"/>
    <s v="indie rock"/>
    <x v="2471"/>
    <d v="2010-08-26T19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x v="0"/>
    <x v="2472"/>
    <n v="1273647255"/>
    <b v="0"/>
    <n v="81"/>
    <b v="1"/>
    <s v="music/indie rock"/>
    <n v="104.71999999999998"/>
    <n v="118"/>
    <x v="4"/>
    <s v="indie rock"/>
    <x v="2472"/>
    <d v="2010-05-12T01:54:15"/>
  </r>
  <r>
    <n v="2476"/>
    <s v="Arts &amp; Crafts"/>
    <s v="Eleven songs, the accumulation of several memorable occurrences in a sleepy town; stories of fiction &amp; fact."/>
    <n v="3200"/>
    <n v="3360.72"/>
    <x v="0"/>
    <s v="US"/>
    <x v="0"/>
    <x v="2473"/>
    <n v="1412149970"/>
    <b v="0"/>
    <n v="55"/>
    <b v="1"/>
    <s v="music/indie rock"/>
    <n v="105.02249999999999"/>
    <n v="160.7199999999998"/>
    <x v="4"/>
    <s v="indie rock"/>
    <x v="2473"/>
    <d v="2014-10-01T02:52:50"/>
  </r>
  <r>
    <n v="2477"/>
    <s v="Debut Album"/>
    <s v="Releasing my first album in August, and I need your help in order to get it done!"/>
    <n v="750"/>
    <n v="1285"/>
    <x v="0"/>
    <s v="US"/>
    <x v="0"/>
    <x v="2474"/>
    <n v="1340901345"/>
    <b v="0"/>
    <n v="41"/>
    <b v="1"/>
    <s v="music/indie rock"/>
    <n v="171.33333333333334"/>
    <n v="535"/>
    <x v="4"/>
    <s v="indie rock"/>
    <x v="2474"/>
    <d v="2012-06-28T11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x v="0"/>
    <x v="2475"/>
    <n v="1355525313"/>
    <b v="0"/>
    <n v="79"/>
    <b v="1"/>
    <s v="music/indie rock"/>
    <n v="127.49999999999999"/>
    <n v="2200"/>
    <x v="4"/>
    <s v="indie rock"/>
    <x v="2475"/>
    <d v="2012-12-14T17:48:33"/>
  </r>
  <r>
    <n v="2479"/>
    <s v="FUEL FAKE NATIVES"/>
    <s v="Fake Natives is headed on tour this summer. Help them fill their tank with fossil fuels."/>
    <n v="300"/>
    <n v="400.33"/>
    <x v="0"/>
    <s v="US"/>
    <x v="0"/>
    <x v="2476"/>
    <n v="1342545994"/>
    <b v="0"/>
    <n v="16"/>
    <b v="1"/>
    <s v="music/indie rock"/>
    <n v="133.44333333333333"/>
    <n v="100.32999999999998"/>
    <x v="4"/>
    <s v="indie rock"/>
    <x v="2476"/>
    <d v="2012-07-17T12:26:34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x v="0"/>
    <x v="2477"/>
    <n v="1439332084"/>
    <b v="0"/>
    <n v="8"/>
    <b v="1"/>
    <s v="music/indie rock"/>
    <n v="100"/>
    <n v="0"/>
    <x v="4"/>
    <s v="indie rock"/>
    <x v="2477"/>
    <d v="2015-08-11T17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x v="0"/>
    <x v="2478"/>
    <n v="1333207808"/>
    <b v="0"/>
    <n v="95"/>
    <b v="1"/>
    <s v="music/indie rock"/>
    <n v="112.91099999999999"/>
    <n v="516.4399999999996"/>
    <x v="4"/>
    <s v="indie rock"/>
    <x v="2478"/>
    <d v="2012-03-31T10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x v="0"/>
    <x v="2479"/>
    <n v="1308336383"/>
    <b v="0"/>
    <n v="25"/>
    <b v="1"/>
    <s v="music/indie rock"/>
    <n v="100.1"/>
    <n v="1"/>
    <x v="4"/>
    <s v="indie rock"/>
    <x v="2479"/>
    <d v="2011-06-17T13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x v="0"/>
    <x v="2480"/>
    <n v="1330711203"/>
    <b v="0"/>
    <n v="19"/>
    <b v="1"/>
    <s v="music/indie rock"/>
    <n v="113.72727272727272"/>
    <n v="151"/>
    <x v="4"/>
    <s v="indie rock"/>
    <x v="2480"/>
    <d v="2012-03-02T13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x v="0"/>
    <x v="2481"/>
    <n v="1313532003"/>
    <b v="0"/>
    <n v="90"/>
    <b v="1"/>
    <s v="music/indie rock"/>
    <n v="119.31742857142855"/>
    <n v="676.10999999999967"/>
    <x v="4"/>
    <s v="indie rock"/>
    <x v="2481"/>
    <d v="2011-08-16T17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x v="0"/>
    <x v="2482"/>
    <n v="1315439879"/>
    <b v="0"/>
    <n v="41"/>
    <b v="1"/>
    <s v="music/indie rock"/>
    <n v="103.25"/>
    <n v="65"/>
    <x v="4"/>
    <s v="indie rock"/>
    <x v="2482"/>
    <d v="2011-09-07T18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x v="0"/>
    <x v="2483"/>
    <n v="1332521976"/>
    <b v="0"/>
    <n v="30"/>
    <b v="1"/>
    <s v="music/indie rock"/>
    <n v="265.66666666666669"/>
    <n v="497"/>
    <x v="4"/>
    <s v="indie rock"/>
    <x v="2483"/>
    <d v="2012-03-23T11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x v="0"/>
    <x v="2484"/>
    <n v="1335491997"/>
    <b v="0"/>
    <n v="38"/>
    <b v="1"/>
    <s v="music/indie rock"/>
    <n v="100.05066666666667"/>
    <n v="0.75999999999999091"/>
    <x v="4"/>
    <s v="indie rock"/>
    <x v="2484"/>
    <d v="2012-04-26T20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x v="0"/>
    <x v="2485"/>
    <n v="1318864308"/>
    <b v="0"/>
    <n v="65"/>
    <b v="1"/>
    <s v="music/indie rock"/>
    <n v="106.69999999999999"/>
    <n v="201"/>
    <x v="4"/>
    <s v="indie rock"/>
    <x v="2485"/>
    <d v="2011-10-17T10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x v="0"/>
    <x v="2486"/>
    <n v="1365525239"/>
    <b v="0"/>
    <n v="75"/>
    <b v="1"/>
    <s v="music/indie rock"/>
    <n v="133.67142857142858"/>
    <n v="1178.5"/>
    <x v="4"/>
    <s v="indie rock"/>
    <x v="2486"/>
    <d v="2013-04-09T11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x v="0"/>
    <x v="2487"/>
    <n v="1335245276"/>
    <b v="0"/>
    <n v="16"/>
    <b v="1"/>
    <s v="music/indie rock"/>
    <n v="121.39999999999999"/>
    <n v="107"/>
    <x v="4"/>
    <s v="indie rock"/>
    <x v="2487"/>
    <d v="2012-04-24T00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x v="0"/>
    <x v="2488"/>
    <n v="1293739714"/>
    <b v="0"/>
    <n v="10"/>
    <b v="1"/>
    <s v="music/indie rock"/>
    <n v="103.2"/>
    <n v="16"/>
    <x v="4"/>
    <s v="indie rock"/>
    <x v="2488"/>
    <d v="2010-12-30T15:08:34"/>
  </r>
  <r>
    <n v="2492"/>
    <s v="SUPER NICE EP 2012"/>
    <s v="We're a band from Hawaii trying to produce our first EP and we need help!"/>
    <n v="600"/>
    <n v="750"/>
    <x v="0"/>
    <s v="US"/>
    <x v="0"/>
    <x v="2489"/>
    <n v="1335397188"/>
    <b v="0"/>
    <n v="27"/>
    <b v="1"/>
    <s v="music/indie rock"/>
    <n v="125"/>
    <n v="150"/>
    <x v="4"/>
    <s v="indie rock"/>
    <x v="2489"/>
    <d v="2012-04-25T18:39:48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x v="0"/>
    <x v="2490"/>
    <n v="1363320140"/>
    <b v="0"/>
    <n v="259"/>
    <b v="1"/>
    <s v="music/indie rock"/>
    <n v="128.69999999999999"/>
    <n v="5740"/>
    <x v="4"/>
    <s v="indie rock"/>
    <x v="2490"/>
    <d v="2013-03-14T23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x v="0"/>
    <x v="2491"/>
    <n v="1335194944"/>
    <b v="0"/>
    <n v="39"/>
    <b v="1"/>
    <s v="music/indie rock"/>
    <n v="101.00533333333333"/>
    <n v="15.079999999999927"/>
    <x v="4"/>
    <s v="indie rock"/>
    <x v="2491"/>
    <d v="2012-04-23T10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x v="0"/>
    <x v="2492"/>
    <n v="1336430575"/>
    <b v="0"/>
    <n v="42"/>
    <b v="1"/>
    <s v="music/indie rock"/>
    <n v="127.53666666666665"/>
    <n v="413.04999999999995"/>
    <x v="4"/>
    <s v="indie rock"/>
    <x v="2492"/>
    <d v="2012-05-07T17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x v="0"/>
    <x v="2493"/>
    <n v="1361577292"/>
    <b v="0"/>
    <n v="10"/>
    <b v="1"/>
    <s v="music/indie rock"/>
    <n v="100"/>
    <n v="0"/>
    <x v="4"/>
    <s v="indie rock"/>
    <x v="2493"/>
    <d v="2013-02-22T18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x v="0"/>
    <x v="2494"/>
    <n v="1309986338"/>
    <b v="0"/>
    <n v="56"/>
    <b v="1"/>
    <s v="music/indie rock"/>
    <n v="112.7715"/>
    <n v="510.85999999999967"/>
    <x v="4"/>
    <s v="indie rock"/>
    <x v="2494"/>
    <d v="2011-07-06T16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x v="0"/>
    <x v="2495"/>
    <n v="1421190787"/>
    <b v="0"/>
    <n v="20"/>
    <b v="1"/>
    <s v="music/indie rock"/>
    <n v="105.60000000000001"/>
    <n v="56"/>
    <x v="4"/>
    <s v="indie rock"/>
    <x v="2495"/>
    <d v="2015-01-13T18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x v="0"/>
    <x v="2496"/>
    <n v="1352820837"/>
    <b v="0"/>
    <n v="170"/>
    <b v="1"/>
    <s v="music/indie rock"/>
    <n v="202.625"/>
    <n v="4105"/>
    <x v="4"/>
    <s v="indie rock"/>
    <x v="2496"/>
    <d v="2012-11-13T10:33:57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x v="0"/>
    <x v="2497"/>
    <n v="1337884375"/>
    <b v="0"/>
    <n v="29"/>
    <b v="1"/>
    <s v="music/indie rock"/>
    <n v="113.33333333333333"/>
    <n v="80"/>
    <x v="4"/>
    <s v="indie rock"/>
    <x v="2497"/>
    <d v="2012-05-24T13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x v="5"/>
    <x v="2498"/>
    <n v="1440787104"/>
    <b v="0"/>
    <n v="7"/>
    <b v="0"/>
    <s v="food/restaurants"/>
    <n v="2.5545454545454547"/>
    <n v="-10719"/>
    <x v="7"/>
    <s v="restaurants"/>
    <x v="2498"/>
    <d v="2015-08-28T13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x v="0"/>
    <x v="2499"/>
    <n v="1407440918"/>
    <b v="0"/>
    <n v="5"/>
    <b v="0"/>
    <s v="food/restaurants"/>
    <n v="7.8181818181818186E-2"/>
    <n v="-109914"/>
    <x v="7"/>
    <s v="restaurants"/>
    <x v="2499"/>
    <d v="2014-08-07T14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x v="0"/>
    <x v="2500"/>
    <n v="1462743308"/>
    <b v="0"/>
    <n v="0"/>
    <b v="0"/>
    <s v="food/restaurants"/>
    <n v="0"/>
    <n v="-10000"/>
    <x v="7"/>
    <s v="restaurants"/>
    <x v="2500"/>
    <d v="2016-05-08T16:35:08"/>
  </r>
  <r>
    <n v="2504"/>
    <s v="Halal Restaurant and Internet Cafe"/>
    <s v="Halal Restaurant and Internet Cafe 20 percent of profits will go to building masjids."/>
    <n v="35000"/>
    <n v="0"/>
    <x v="2"/>
    <s v="US"/>
    <x v="0"/>
    <x v="2501"/>
    <n v="1413418934"/>
    <b v="0"/>
    <n v="0"/>
    <b v="0"/>
    <s v="food/restaurants"/>
    <n v="0"/>
    <n v="-35000"/>
    <x v="7"/>
    <s v="restaurants"/>
    <x v="2501"/>
    <d v="2014-10-15T19:22:14"/>
  </r>
  <r>
    <n v="2505"/>
    <s v="PASTATUTION"/>
    <s v="PASTATUTION- The act or practice of engaging in Pasta Making for money.  _x000a__x000a_Help us get the Arcobaleno Pasta Extruder!"/>
    <n v="7000"/>
    <n v="0"/>
    <x v="2"/>
    <s v="US"/>
    <x v="0"/>
    <x v="2502"/>
    <n v="1423704016"/>
    <b v="0"/>
    <n v="0"/>
    <b v="0"/>
    <s v="food/restaurants"/>
    <n v="0"/>
    <n v="-7000"/>
    <x v="7"/>
    <s v="restaurants"/>
    <x v="2502"/>
    <d v="2015-02-11T2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x v="1"/>
    <x v="2503"/>
    <n v="1441955269"/>
    <b v="0"/>
    <n v="2"/>
    <b v="0"/>
    <s v="food/restaurants"/>
    <n v="0.6"/>
    <n v="-4970"/>
    <x v="7"/>
    <s v="restaurants"/>
    <x v="2503"/>
    <d v="2015-09-11T02:07:49"/>
  </r>
  <r>
    <n v="2507"/>
    <s v="Help Cafe Talavera get a New Kitchen!"/>
    <s v="Unique dishes for a unique city!."/>
    <n v="42850"/>
    <n v="0"/>
    <x v="2"/>
    <s v="US"/>
    <x v="0"/>
    <x v="2504"/>
    <n v="1428716704"/>
    <b v="0"/>
    <n v="0"/>
    <b v="0"/>
    <s v="food/restaurants"/>
    <n v="0"/>
    <n v="-42850"/>
    <x v="7"/>
    <s v="restaurants"/>
    <x v="2504"/>
    <d v="2015-04-10T20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x v="0"/>
    <x v="2505"/>
    <n v="1405464634"/>
    <b v="0"/>
    <n v="0"/>
    <b v="0"/>
    <s v="food/restaurants"/>
    <n v="0"/>
    <n v="-20000"/>
    <x v="7"/>
    <s v="restaurants"/>
    <x v="2505"/>
    <d v="2014-07-15T17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x v="1"/>
    <x v="2506"/>
    <n v="1424719549"/>
    <b v="0"/>
    <n v="28"/>
    <b v="0"/>
    <s v="food/restaurants"/>
    <n v="1.0526315789473684"/>
    <n v="-94000"/>
    <x v="7"/>
    <s v="restaurants"/>
    <x v="2506"/>
    <d v="2015-02-23T14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x v="0"/>
    <x v="2507"/>
    <n v="1426463772"/>
    <b v="0"/>
    <n v="2"/>
    <b v="0"/>
    <s v="food/restaurants"/>
    <n v="0.15"/>
    <n v="-49925"/>
    <x v="7"/>
    <s v="restaurants"/>
    <x v="2507"/>
    <d v="2015-03-15T18:56:12"/>
  </r>
  <r>
    <n v="2511"/>
    <s v="loluli's"/>
    <s v="Fresh Fast Food. A bbq ramen bar thats healthy, tasty and made to order right in front of your eyes....... From flame to bowl"/>
    <n v="100000"/>
    <n v="0"/>
    <x v="2"/>
    <s v="GB"/>
    <x v="1"/>
    <x v="2508"/>
    <n v="1451731413"/>
    <b v="0"/>
    <n v="0"/>
    <b v="0"/>
    <s v="food/restaurants"/>
    <n v="0"/>
    <n v="-100000"/>
    <x v="7"/>
    <s v="restaurants"/>
    <x v="2508"/>
    <d v="2016-01-02T05:43:33"/>
  </r>
  <r>
    <n v="2512"/>
    <s v="Somethin' Tasty"/>
    <s v="Somethin' Tasty is a unique coffee, pastry &amp; retail store. We consign from all local sources: pottery, glass &amp; art."/>
    <n v="1150"/>
    <n v="0"/>
    <x v="2"/>
    <s v="US"/>
    <x v="0"/>
    <x v="2509"/>
    <n v="1417208561"/>
    <b v="0"/>
    <n v="0"/>
    <b v="0"/>
    <s v="food/restaurants"/>
    <n v="0"/>
    <n v="-1150"/>
    <x v="7"/>
    <s v="restaurants"/>
    <x v="2509"/>
    <d v="2014-11-28T16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x v="3"/>
    <x v="2510"/>
    <n v="1482883789"/>
    <b v="0"/>
    <n v="0"/>
    <b v="0"/>
    <s v="food/restaurants"/>
    <n v="0"/>
    <n v="-180000"/>
    <x v="7"/>
    <s v="restaurants"/>
    <x v="2510"/>
    <d v="2016-12-27T19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x v="0"/>
    <x v="2511"/>
    <n v="1407057677"/>
    <b v="0"/>
    <n v="4"/>
    <b v="0"/>
    <s v="food/restaurants"/>
    <n v="1.7500000000000002"/>
    <n v="-11790"/>
    <x v="7"/>
    <s v="restaurants"/>
    <x v="2511"/>
    <d v="2014-08-03T04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x v="0"/>
    <x v="2512"/>
    <n v="1422043753"/>
    <b v="0"/>
    <n v="12"/>
    <b v="0"/>
    <s v="food/restaurants"/>
    <n v="18.600000000000001"/>
    <n v="-4070"/>
    <x v="7"/>
    <s v="restaurants"/>
    <x v="2512"/>
    <d v="2015-01-23T15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x v="0"/>
    <x v="2513"/>
    <n v="1414683652"/>
    <b v="0"/>
    <n v="0"/>
    <b v="0"/>
    <s v="food/restaurants"/>
    <n v="0"/>
    <n v="-22000"/>
    <x v="7"/>
    <s v="restaurants"/>
    <x v="2513"/>
    <d v="2014-10-30T10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x v="5"/>
    <x v="2514"/>
    <n v="1424200530"/>
    <b v="0"/>
    <n v="33"/>
    <b v="0"/>
    <s v="food/restaurants"/>
    <n v="9.8166666666666664"/>
    <n v="-16233"/>
    <x v="7"/>
    <s v="restaurants"/>
    <x v="2514"/>
    <d v="2015-02-17T14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x v="0"/>
    <x v="2515"/>
    <n v="1413303628"/>
    <b v="0"/>
    <n v="0"/>
    <b v="0"/>
    <s v="food/restaurants"/>
    <n v="0"/>
    <n v="-5000"/>
    <x v="7"/>
    <s v="restaurants"/>
    <x v="2515"/>
    <d v="2014-10-14T11:20:28"/>
  </r>
  <r>
    <n v="2519"/>
    <s v="Kelli's Kitchen"/>
    <s v="Better than your mom's, better than Cracker Barrel, only at Kelli's Kitchen (all from scratch)."/>
    <n v="150000"/>
    <n v="65"/>
    <x v="2"/>
    <s v="US"/>
    <x v="0"/>
    <x v="2516"/>
    <n v="1403149404"/>
    <b v="0"/>
    <n v="4"/>
    <b v="0"/>
    <s v="food/restaurants"/>
    <n v="4.3333333333333335E-2"/>
    <n v="-149935"/>
    <x v="7"/>
    <s v="restaurants"/>
    <x v="2516"/>
    <d v="2014-06-18T22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x v="0"/>
    <x v="2517"/>
    <n v="1472567085"/>
    <b v="0"/>
    <n v="0"/>
    <b v="0"/>
    <s v="food/restaurants"/>
    <n v="0"/>
    <n v="-100000"/>
    <x v="7"/>
    <s v="restaurants"/>
    <x v="2517"/>
    <d v="2016-08-30T09:24:45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x v="0"/>
    <x v="2518"/>
    <n v="1442963621"/>
    <b v="0"/>
    <n v="132"/>
    <b v="1"/>
    <s v="music/classical music"/>
    <n v="109.48792"/>
    <n v="1185.9899999999998"/>
    <x v="4"/>
    <s v="classical music"/>
    <x v="2518"/>
    <d v="2015-09-22T18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x v="0"/>
    <x v="2519"/>
    <n v="1459431960"/>
    <b v="0"/>
    <n v="27"/>
    <b v="1"/>
    <s v="music/classical music"/>
    <n v="100"/>
    <n v="0"/>
    <x v="4"/>
    <s v="classical music"/>
    <x v="2519"/>
    <d v="2016-03-31T08:46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x v="0"/>
    <x v="2520"/>
    <n v="1413674692"/>
    <b v="0"/>
    <n v="26"/>
    <b v="1"/>
    <s v="music/classical music"/>
    <n v="156.44444444444446"/>
    <n v="508"/>
    <x v="4"/>
    <s v="classical music"/>
    <x v="2520"/>
    <d v="2014-10-18T18:24:52"/>
  </r>
  <r>
    <n v="2524"/>
    <s v="Les Bostonades' First CD"/>
    <s v="We're bringing some of our favorite music from the past 10 years to disc for the first time ever."/>
    <n v="7500"/>
    <n v="7620"/>
    <x v="0"/>
    <s v="US"/>
    <x v="0"/>
    <x v="2521"/>
    <n v="1416338557"/>
    <b v="0"/>
    <n v="43"/>
    <b v="1"/>
    <s v="music/classical music"/>
    <n v="101.6"/>
    <n v="120"/>
    <x v="4"/>
    <s v="classical music"/>
    <x v="2521"/>
    <d v="2014-11-18T14:22:37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x v="0"/>
    <x v="2522"/>
    <n v="1338322571"/>
    <b v="0"/>
    <n v="80"/>
    <b v="1"/>
    <s v="music/classical music"/>
    <n v="100.325"/>
    <n v="26"/>
    <x v="4"/>
    <s v="classical music"/>
    <x v="2522"/>
    <d v="2012-05-29T15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x v="0"/>
    <x v="2523"/>
    <n v="1415585474"/>
    <b v="0"/>
    <n v="33"/>
    <b v="1"/>
    <s v="music/classical music"/>
    <n v="112.94999999999999"/>
    <n v="518"/>
    <x v="4"/>
    <s v="classical music"/>
    <x v="2523"/>
    <d v="2014-11-09T21:11:14"/>
  </r>
  <r>
    <n v="2527"/>
    <s v="Britten in Song: A Centennial Celebration"/>
    <s v="Five Programs of Benjamin Britten's vocal works featuring over 20 extraordinary vocalists and pianists."/>
    <n v="4000"/>
    <n v="4085"/>
    <x v="0"/>
    <s v="US"/>
    <x v="0"/>
    <x v="2524"/>
    <n v="1380477691"/>
    <b v="0"/>
    <n v="71"/>
    <b v="1"/>
    <s v="music/classical music"/>
    <n v="102.125"/>
    <n v="85"/>
    <x v="4"/>
    <s v="classical music"/>
    <x v="2524"/>
    <d v="2013-09-29T13:01:31"/>
  </r>
  <r>
    <n v="2528"/>
    <s v="Three Voices"/>
    <s v="I've been offered a contract with HatHut to record Feldman's 'Three Voices', which would be my first solo disc. I need your help!"/>
    <n v="4000"/>
    <n v="4289.99"/>
    <x v="0"/>
    <s v="GB"/>
    <x v="1"/>
    <x v="2525"/>
    <n v="1438459303"/>
    <b v="0"/>
    <n v="81"/>
    <b v="1"/>
    <s v="music/classical music"/>
    <n v="107.24974999999999"/>
    <n v="289.98999999999978"/>
    <x v="4"/>
    <s v="classical music"/>
    <x v="2525"/>
    <d v="2015-08-01T15:01:43"/>
  </r>
  <r>
    <n v="2529"/>
    <s v="UrbanArias is DC's Contemporary Opera Company"/>
    <s v="Opera. Short. New."/>
    <n v="6000"/>
    <n v="6257"/>
    <x v="0"/>
    <s v="US"/>
    <x v="0"/>
    <x v="2526"/>
    <n v="1328752575"/>
    <b v="0"/>
    <n v="76"/>
    <b v="1"/>
    <s v="music/classical music"/>
    <n v="104.28333333333333"/>
    <n v="257"/>
    <x v="4"/>
    <s v="classical music"/>
    <x v="2526"/>
    <d v="2012-02-08T2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x v="0"/>
    <x v="2527"/>
    <n v="1426711505"/>
    <b v="0"/>
    <n v="48"/>
    <b v="1"/>
    <s v="music/classical music"/>
    <n v="100"/>
    <n v="0"/>
    <x v="4"/>
    <s v="classical music"/>
    <x v="2527"/>
    <d v="2015-03-18T15:45:05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x v="0"/>
    <x v="2528"/>
    <n v="1437668354"/>
    <b v="0"/>
    <n v="61"/>
    <b v="1"/>
    <s v="music/classical music"/>
    <n v="100.4"/>
    <n v="18"/>
    <x v="4"/>
    <s v="classical music"/>
    <x v="2528"/>
    <d v="2015-07-23T11:19:14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x v="0"/>
    <x v="2529"/>
    <n v="1342556566"/>
    <b v="0"/>
    <n v="60"/>
    <b v="1"/>
    <s v="music/classical music"/>
    <n v="126.125"/>
    <n v="1045"/>
    <x v="4"/>
    <s v="classical music"/>
    <x v="2529"/>
    <d v="2012-07-17T15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x v="0"/>
    <x v="2530"/>
    <n v="1359568911"/>
    <b v="0"/>
    <n v="136"/>
    <b v="1"/>
    <s v="music/classical music"/>
    <n v="110.66666666666667"/>
    <n v="800"/>
    <x v="4"/>
    <s v="classical music"/>
    <x v="2530"/>
    <d v="2013-01-30T13:01:51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x v="0"/>
    <x v="2531"/>
    <n v="1257871712"/>
    <b v="0"/>
    <n v="14"/>
    <b v="1"/>
    <s v="music/classical music"/>
    <n v="105"/>
    <n v="100"/>
    <x v="4"/>
    <s v="classical music"/>
    <x v="2531"/>
    <d v="2009-11-10T11:48:32"/>
  </r>
  <r>
    <n v="2535"/>
    <s v="Mark Hayes Requiem Recording"/>
    <s v="Mark Hayes: Requiem Recording"/>
    <n v="20000"/>
    <n v="20755"/>
    <x v="0"/>
    <s v="US"/>
    <x v="0"/>
    <x v="2532"/>
    <n v="1414781945"/>
    <b v="0"/>
    <n v="78"/>
    <b v="1"/>
    <s v="music/classical music"/>
    <n v="103.77499999999999"/>
    <n v="755"/>
    <x v="4"/>
    <s v="classical music"/>
    <x v="2532"/>
    <d v="2014-10-31T13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x v="0"/>
    <x v="2533"/>
    <n v="1373337166"/>
    <b v="0"/>
    <n v="4"/>
    <b v="1"/>
    <s v="music/classical music"/>
    <n v="115.99999999999999"/>
    <n v="4"/>
    <x v="4"/>
    <s v="classical music"/>
    <x v="2533"/>
    <d v="2013-07-08T21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x v="0"/>
    <x v="2534"/>
    <n v="1307028855"/>
    <b v="0"/>
    <n v="11"/>
    <b v="1"/>
    <s v="music/classical music"/>
    <n v="110.00000000000001"/>
    <n v="100"/>
    <x v="4"/>
    <s v="classical music"/>
    <x v="2534"/>
    <d v="2011-06-02T10:34:15"/>
  </r>
  <r>
    <n v="2538"/>
    <s v="Me, Myself and Albinoni"/>
    <s v="I will record 2 of Tomaso Albinoni's concertos for 2 oboes playing both parts myself."/>
    <n v="18000"/>
    <n v="20343.169999999998"/>
    <x v="0"/>
    <s v="US"/>
    <x v="0"/>
    <x v="2535"/>
    <n v="1359029661"/>
    <b v="0"/>
    <n v="185"/>
    <b v="1"/>
    <s v="music/classical music"/>
    <n v="113.01761111111111"/>
    <n v="2343.1699999999983"/>
    <x v="4"/>
    <s v="classical music"/>
    <x v="2535"/>
    <d v="2013-01-24T07:14:21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x v="0"/>
    <x v="2536"/>
    <n v="1417729152"/>
    <b v="0"/>
    <n v="59"/>
    <b v="1"/>
    <s v="music/classical music"/>
    <n v="100.25"/>
    <n v="25"/>
    <x v="4"/>
    <s v="classical music"/>
    <x v="2536"/>
    <d v="2014-12-04T16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x v="0"/>
    <x v="2537"/>
    <n v="1314720721"/>
    <b v="0"/>
    <n v="27"/>
    <b v="1"/>
    <s v="music/classical music"/>
    <n v="103.4"/>
    <n v="85"/>
    <x v="4"/>
    <s v="classical music"/>
    <x v="2537"/>
    <d v="2011-08-30T11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x v="1"/>
    <x v="2538"/>
    <n v="1375008418"/>
    <b v="0"/>
    <n v="63"/>
    <b v="1"/>
    <s v="music/classical music"/>
    <n v="107.02857142857142"/>
    <n v="246"/>
    <x v="4"/>
    <s v="classical music"/>
    <x v="2538"/>
    <d v="2013-07-28T05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x v="0"/>
    <x v="2539"/>
    <n v="1377252857"/>
    <b v="0"/>
    <n v="13"/>
    <b v="1"/>
    <s v="music/classical music"/>
    <n v="103.57142857142858"/>
    <n v="25"/>
    <x v="4"/>
    <s v="classical music"/>
    <x v="2539"/>
    <d v="2013-08-23T05:14:17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x v="0"/>
    <x v="2540"/>
    <n v="1291257298"/>
    <b v="0"/>
    <n v="13"/>
    <b v="1"/>
    <s v="music/classical music"/>
    <n v="156.4"/>
    <n v="141"/>
    <x v="4"/>
    <s v="classical music"/>
    <x v="2540"/>
    <d v="2010-12-01T21:34:58"/>
  </r>
  <r>
    <n v="2544"/>
    <s v="Singing City Children's Choir"/>
    <s v="Bringing choral music and performance opportunities to under-served youth in West Philadelphia"/>
    <n v="5000"/>
    <n v="5041"/>
    <x v="0"/>
    <s v="US"/>
    <x v="0"/>
    <x v="2541"/>
    <n v="1339158569"/>
    <b v="0"/>
    <n v="57"/>
    <b v="1"/>
    <s v="music/classical music"/>
    <n v="100.82"/>
    <n v="41"/>
    <x v="4"/>
    <s v="classical music"/>
    <x v="2541"/>
    <d v="2012-06-08T07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x v="0"/>
    <x v="2542"/>
    <n v="1421983138"/>
    <b v="0"/>
    <n v="61"/>
    <b v="1"/>
    <s v="music/classical music"/>
    <n v="195.3"/>
    <n v="1906"/>
    <x v="4"/>
    <s v="classical music"/>
    <x v="2542"/>
    <d v="2015-01-22T22:18:58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x v="0"/>
    <x v="2543"/>
    <n v="1378586179"/>
    <b v="0"/>
    <n v="65"/>
    <b v="1"/>
    <s v="music/classical music"/>
    <n v="111.71428571428572"/>
    <n v="410"/>
    <x v="4"/>
    <s v="classical music"/>
    <x v="2543"/>
    <d v="2013-09-07T15:36:19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x v="0"/>
    <x v="2544"/>
    <n v="1330972403"/>
    <b v="0"/>
    <n v="134"/>
    <b v="1"/>
    <s v="music/classical music"/>
    <n v="119.85454545454546"/>
    <n v="1092"/>
    <x v="4"/>
    <s v="classical music"/>
    <x v="2544"/>
    <d v="2012-03-05T13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x v="3"/>
    <x v="2545"/>
    <n v="1473087637"/>
    <b v="0"/>
    <n v="37"/>
    <b v="1"/>
    <s v="music/classical music"/>
    <n v="101.85"/>
    <n v="111"/>
    <x v="4"/>
    <s v="classical music"/>
    <x v="2545"/>
    <d v="2016-09-05T10:00:37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x v="1"/>
    <x v="2546"/>
    <n v="1366999870"/>
    <b v="0"/>
    <n v="37"/>
    <b v="1"/>
    <s v="music/classical music"/>
    <n v="102.80254777070064"/>
    <n v="44"/>
    <x v="4"/>
    <s v="classical music"/>
    <x v="2546"/>
    <d v="2013-04-26T13:11:1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x v="0"/>
    <x v="2547"/>
    <n v="1439392406"/>
    <b v="0"/>
    <n v="150"/>
    <b v="1"/>
    <s v="music/classical music"/>
    <n v="100.84615384615385"/>
    <n v="55"/>
    <x v="4"/>
    <s v="classical music"/>
    <x v="2547"/>
    <d v="2015-08-12T10:13:26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x v="0"/>
    <x v="2548"/>
    <n v="1329890585"/>
    <b v="0"/>
    <n v="56"/>
    <b v="1"/>
    <s v="music/classical music"/>
    <n v="102.73469387755102"/>
    <n v="100.5"/>
    <x v="4"/>
    <s v="classical music"/>
    <x v="2548"/>
    <d v="2012-02-22T01:03:05"/>
  </r>
  <r>
    <n v="2552"/>
    <s v="DAVID, The Oratorio"/>
    <s v="World Premiere of a new oratorio with chorus, soloists, and orchestra, based on the Old Testament king and prophet, DAVID"/>
    <n v="3000"/>
    <n v="3195"/>
    <x v="0"/>
    <s v="US"/>
    <x v="0"/>
    <x v="2549"/>
    <n v="1486149981"/>
    <b v="0"/>
    <n v="18"/>
    <b v="1"/>
    <s v="music/classical music"/>
    <n v="106.5"/>
    <n v="195"/>
    <x v="4"/>
    <s v="classical music"/>
    <x v="2549"/>
    <d v="2017-02-03T14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x v="0"/>
    <x v="2550"/>
    <n v="1343018807"/>
    <b v="0"/>
    <n v="60"/>
    <b v="1"/>
    <s v="music/classical music"/>
    <n v="155.53333333333333"/>
    <n v="833"/>
    <x v="4"/>
    <s v="classical music"/>
    <x v="2550"/>
    <d v="2012-07-22T23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x v="0"/>
    <x v="2551"/>
    <n v="1430445163"/>
    <b v="0"/>
    <n v="67"/>
    <b v="1"/>
    <s v="music/classical music"/>
    <n v="122.8"/>
    <n v="684"/>
    <x v="4"/>
    <s v="classical music"/>
    <x v="2551"/>
    <d v="2015-04-30T20:52:43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x v="0"/>
    <x v="2552"/>
    <n v="1335541393"/>
    <b v="0"/>
    <n v="35"/>
    <b v="1"/>
    <s v="music/classical music"/>
    <n v="107.35"/>
    <n v="147"/>
    <x v="4"/>
    <s v="classical music"/>
    <x v="2552"/>
    <d v="2012-04-27T10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x v="0"/>
    <x v="2553"/>
    <n v="1352504857"/>
    <b v="0"/>
    <n v="34"/>
    <b v="1"/>
    <s v="music/classical music"/>
    <n v="105.50335570469798"/>
    <n v="41"/>
    <x v="4"/>
    <s v="classical music"/>
    <x v="2553"/>
    <d v="2012-11-09T18:47:37"/>
  </r>
  <r>
    <n v="2557"/>
    <s v="European Tour"/>
    <s v="Raising money for our concert tour of Switzerland and Germany in June/July 2014"/>
    <n v="900"/>
    <n v="1066"/>
    <x v="0"/>
    <s v="GB"/>
    <x v="1"/>
    <x v="2554"/>
    <n v="1397584386"/>
    <b v="0"/>
    <n v="36"/>
    <b v="1"/>
    <s v="music/classical music"/>
    <n v="118.44444444444444"/>
    <n v="166"/>
    <x v="4"/>
    <s v="classical music"/>
    <x v="2554"/>
    <d v="2014-04-15T12:53:06"/>
  </r>
  <r>
    <n v="2558"/>
    <s v="Hopkins Sinfonia 2015 Season"/>
    <s v="The Hopkins Sinfonia is looking for your support to run our 2015 Season made up of five concerts."/>
    <n v="1250"/>
    <n v="1361"/>
    <x v="0"/>
    <s v="AU"/>
    <x v="2"/>
    <x v="2555"/>
    <n v="1427747906"/>
    <b v="0"/>
    <n v="18"/>
    <b v="1"/>
    <s v="music/classical music"/>
    <n v="108.88"/>
    <n v="111"/>
    <x v="4"/>
    <s v="classical music"/>
    <x v="2555"/>
    <d v="2015-03-30T15:38:26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x v="0"/>
    <x v="2556"/>
    <n v="1318539484"/>
    <b v="0"/>
    <n v="25"/>
    <b v="1"/>
    <s v="music/classical music"/>
    <n v="111.25"/>
    <n v="90"/>
    <x v="4"/>
    <s v="classical music"/>
    <x v="2556"/>
    <d v="2011-10-13T15:58:04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x v="1"/>
    <x v="2557"/>
    <n v="1423090174"/>
    <b v="0"/>
    <n v="21"/>
    <b v="1"/>
    <s v="music/classical music"/>
    <n v="100.1"/>
    <n v="3"/>
    <x v="4"/>
    <s v="classical music"/>
    <x v="2557"/>
    <d v="2015-02-04T17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x v="5"/>
    <x v="2558"/>
    <n v="1442148089"/>
    <b v="0"/>
    <n v="0"/>
    <b v="0"/>
    <s v="food/food trucks"/>
    <n v="0"/>
    <n v="-100000"/>
    <x v="7"/>
    <s v="food trucks"/>
    <x v="2558"/>
    <d v="2015-09-13T07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x v="3"/>
    <x v="2559"/>
    <n v="1471005339"/>
    <b v="0"/>
    <n v="3"/>
    <b v="0"/>
    <s v="food/food trucks"/>
    <n v="0.75"/>
    <n v="-9925"/>
    <x v="7"/>
    <s v="food trucks"/>
    <x v="2559"/>
    <d v="2016-08-12T07:35:39"/>
  </r>
  <r>
    <n v="2563"/>
    <s v="Phoenix Pearl Boba Tea Truck (Canceled)"/>
    <s v="Michigan based bubble tea and specialty ice cream food truck"/>
    <n v="20000"/>
    <n v="0"/>
    <x v="1"/>
    <s v="US"/>
    <x v="0"/>
    <x v="2560"/>
    <n v="1433042451"/>
    <b v="0"/>
    <n v="0"/>
    <b v="0"/>
    <s v="food/food trucks"/>
    <n v="0"/>
    <n v="-20000"/>
    <x v="7"/>
    <s v="food trucks"/>
    <x v="2560"/>
    <d v="2015-05-30T22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x v="5"/>
    <x v="2561"/>
    <n v="1404262699"/>
    <b v="0"/>
    <n v="0"/>
    <b v="0"/>
    <s v="food/food trucks"/>
    <n v="0"/>
    <n v="-40000"/>
    <x v="7"/>
    <s v="food trucks"/>
    <x v="2561"/>
    <d v="2014-07-01T19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x v="0"/>
    <x v="2562"/>
    <n v="1457710589"/>
    <b v="0"/>
    <n v="1"/>
    <b v="0"/>
    <s v="food/food trucks"/>
    <n v="1"/>
    <n v="-9900"/>
    <x v="7"/>
    <s v="food trucks"/>
    <x v="2562"/>
    <d v="2016-03-11T10:36:29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x v="0"/>
    <x v="2563"/>
    <n v="1406071948"/>
    <b v="0"/>
    <n v="0"/>
    <b v="0"/>
    <s v="food/food trucks"/>
    <n v="0"/>
    <n v="-35000"/>
    <x v="7"/>
    <s v="food trucks"/>
    <x v="2563"/>
    <d v="2014-07-22T18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x v="0"/>
    <x v="2564"/>
    <n v="1427231138"/>
    <b v="0"/>
    <n v="2"/>
    <b v="0"/>
    <s v="food/food trucks"/>
    <n v="0.26666666666666666"/>
    <n v="-44880"/>
    <x v="7"/>
    <s v="food trucks"/>
    <x v="2564"/>
    <d v="2015-03-24T16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x v="1"/>
    <x v="2565"/>
    <n v="1470153594"/>
    <b v="0"/>
    <n v="1"/>
    <b v="0"/>
    <s v="food/food trucks"/>
    <n v="0.5"/>
    <n v="-9950"/>
    <x v="7"/>
    <s v="food trucks"/>
    <x v="2565"/>
    <d v="2016-08-02T10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x v="0"/>
    <x v="2566"/>
    <n v="1439865112"/>
    <b v="0"/>
    <n v="2"/>
    <b v="0"/>
    <s v="food/food trucks"/>
    <n v="2.2307692307692308"/>
    <n v="-6355"/>
    <x v="7"/>
    <s v="food trucks"/>
    <x v="2566"/>
    <d v="2015-08-17T21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x v="0"/>
    <x v="2567"/>
    <n v="1483998035"/>
    <b v="0"/>
    <n v="2"/>
    <b v="0"/>
    <s v="food/food trucks"/>
    <n v="0.84285714285714297"/>
    <n v="-6941"/>
    <x v="7"/>
    <s v="food trucks"/>
    <x v="2567"/>
    <d v="2017-01-09T16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x v="2"/>
    <x v="2568"/>
    <n v="1458461521"/>
    <b v="0"/>
    <n v="4"/>
    <b v="0"/>
    <s v="food/food trucks"/>
    <n v="0.25"/>
    <n v="-99750"/>
    <x v="7"/>
    <s v="food trucks"/>
    <x v="2568"/>
    <d v="2016-03-20T03:12:01"/>
  </r>
  <r>
    <n v="2572"/>
    <s v="A Dream of Naughty Nachos (Canceled)"/>
    <s v="Mesquite smoked brisket nachos, food truck style, with homemade salsa to make your taste buds dance."/>
    <n v="30000"/>
    <n v="0"/>
    <x v="1"/>
    <s v="US"/>
    <x v="0"/>
    <x v="2569"/>
    <n v="1426301517"/>
    <b v="0"/>
    <n v="0"/>
    <b v="0"/>
    <s v="food/food trucks"/>
    <n v="0"/>
    <n v="-30000"/>
    <x v="7"/>
    <s v="food trucks"/>
    <x v="2569"/>
    <d v="2015-03-13T21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x v="0"/>
    <x v="2570"/>
    <n v="1404915149"/>
    <b v="0"/>
    <n v="0"/>
    <b v="0"/>
    <s v="food/food trucks"/>
    <n v="0"/>
    <n v="-8000"/>
    <x v="7"/>
    <s v="food trucks"/>
    <x v="2570"/>
    <d v="2014-07-09T09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x v="0"/>
    <x v="2571"/>
    <n v="1461786545"/>
    <b v="0"/>
    <n v="0"/>
    <b v="0"/>
    <s v="food/food trucks"/>
    <n v="0"/>
    <n v="-10000"/>
    <x v="7"/>
    <s v="food trucks"/>
    <x v="2571"/>
    <d v="2016-04-27T14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x v="0"/>
    <x v="2572"/>
    <n v="1418438194"/>
    <b v="0"/>
    <n v="0"/>
    <b v="0"/>
    <s v="food/food trucks"/>
    <n v="0"/>
    <n v="-85000"/>
    <x v="7"/>
    <s v="food trucks"/>
    <x v="2572"/>
    <d v="2014-12-12T21:36:34"/>
  </r>
  <r>
    <n v="2576"/>
    <s v="2 Go Fast Food (Canceled)"/>
    <s v="A New Twist with an American and Philippine fast food Mobile Trailer."/>
    <n v="10000"/>
    <n v="0"/>
    <x v="1"/>
    <s v="US"/>
    <x v="0"/>
    <x v="2573"/>
    <n v="1424823247"/>
    <b v="0"/>
    <n v="0"/>
    <b v="0"/>
    <s v="food/food trucks"/>
    <n v="0"/>
    <n v="-10000"/>
    <x v="7"/>
    <s v="food trucks"/>
    <x v="2573"/>
    <d v="2015-02-24T19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x v="0"/>
    <x v="2574"/>
    <n v="1405021297"/>
    <b v="0"/>
    <n v="0"/>
    <b v="0"/>
    <s v="food/food trucks"/>
    <n v="0"/>
    <n v="-15000"/>
    <x v="7"/>
    <s v="food trucks"/>
    <x v="2574"/>
    <d v="2014-07-10T14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x v="0"/>
    <x v="2575"/>
    <n v="1440203579"/>
    <b v="0"/>
    <n v="0"/>
    <b v="0"/>
    <s v="food/food trucks"/>
    <n v="0"/>
    <n v="-6000"/>
    <x v="7"/>
    <s v="food trucks"/>
    <x v="2575"/>
    <d v="2015-08-21T19:32:5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x v="0"/>
    <x v="2576"/>
    <n v="1405626903"/>
    <b v="0"/>
    <n v="12"/>
    <b v="0"/>
    <s v="food/food trucks"/>
    <n v="0.13849999999999998"/>
    <n v="-199723"/>
    <x v="7"/>
    <s v="food trucks"/>
    <x v="2576"/>
    <d v="2014-07-17T14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x v="0"/>
    <x v="2577"/>
    <n v="1429170603"/>
    <b v="0"/>
    <n v="2"/>
    <b v="0"/>
    <s v="food/food trucks"/>
    <n v="0.6"/>
    <n v="-8449"/>
    <x v="7"/>
    <s v="food trucks"/>
    <x v="2577"/>
    <d v="2015-04-16T02:50:03"/>
  </r>
  <r>
    <n v="2581"/>
    <s v="A Flying Sausage Food Truck"/>
    <s v="Creating a Food Truck to bring gourmet sausage sliders to Jacksonville, FL for breakfast, lunch, and special events."/>
    <n v="5000"/>
    <n v="530"/>
    <x v="2"/>
    <s v="US"/>
    <x v="0"/>
    <x v="2578"/>
    <n v="1445094298"/>
    <b v="0"/>
    <n v="11"/>
    <b v="0"/>
    <s v="food/food trucks"/>
    <n v="10.6"/>
    <n v="-4470"/>
    <x v="7"/>
    <s v="food trucks"/>
    <x v="2578"/>
    <d v="2015-10-17T10:04:58"/>
  </r>
  <r>
    <n v="2582"/>
    <s v="Drunken Wings"/>
    <s v="The place where chicken meets liquor for the first time!"/>
    <n v="90000"/>
    <n v="1"/>
    <x v="2"/>
    <s v="US"/>
    <x v="0"/>
    <x v="2579"/>
    <n v="1475192634"/>
    <b v="0"/>
    <n v="1"/>
    <b v="0"/>
    <s v="food/food trucks"/>
    <n v="1.1111111111111111E-3"/>
    <n v="-89999"/>
    <x v="7"/>
    <s v="food trucks"/>
    <x v="2579"/>
    <d v="2016-09-29T18:43:54"/>
  </r>
  <r>
    <n v="2583"/>
    <s v="Crazy Daisy Food Truck"/>
    <s v="Crazy Daisy will become the newest member of the food truck distributors in Kansas City, Missouri."/>
    <n v="1000"/>
    <n v="5"/>
    <x v="2"/>
    <s v="US"/>
    <x v="0"/>
    <x v="2580"/>
    <n v="1421346480"/>
    <b v="0"/>
    <n v="5"/>
    <b v="0"/>
    <s v="food/food trucks"/>
    <n v="0.5"/>
    <n v="-995"/>
    <x v="7"/>
    <s v="food trucks"/>
    <x v="2580"/>
    <d v="2015-01-15T13:28:00"/>
  </r>
  <r>
    <n v="2584"/>
    <s v="Culinary Arts Food Truck Style"/>
    <s v="Bringing quality food to the masses using local premium ingredients, but at a food truck price!"/>
    <n v="10000"/>
    <n v="0"/>
    <x v="2"/>
    <s v="US"/>
    <x v="0"/>
    <x v="2581"/>
    <n v="1431749369"/>
    <b v="0"/>
    <n v="0"/>
    <b v="0"/>
    <s v="food/food trucks"/>
    <n v="0"/>
    <n v="-10000"/>
    <x v="7"/>
    <s v="food trucks"/>
    <x v="2581"/>
    <d v="2015-05-15T23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x v="0"/>
    <x v="2582"/>
    <n v="1402009632"/>
    <b v="0"/>
    <n v="1"/>
    <b v="0"/>
    <s v="food/food trucks"/>
    <n v="0.16666666666666669"/>
    <n v="-29950"/>
    <x v="7"/>
    <s v="food trucks"/>
    <x v="2582"/>
    <d v="2014-06-05T18:07:12"/>
  </r>
  <r>
    <n v="2586"/>
    <s v="Inspire Healthy Eating"/>
    <s v="I would like to bring fresh salad and food to the streets of London at a reasonable price."/>
    <n v="3000"/>
    <n v="5"/>
    <x v="2"/>
    <s v="GB"/>
    <x v="1"/>
    <x v="2583"/>
    <n v="1448438136"/>
    <b v="0"/>
    <n v="1"/>
    <b v="0"/>
    <s v="food/food trucks"/>
    <n v="0.16666666666666669"/>
    <n v="-2995"/>
    <x v="7"/>
    <s v="food trucks"/>
    <x v="2583"/>
    <d v="2015-11-25T02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x v="0"/>
    <x v="2584"/>
    <n v="1448899953"/>
    <b v="0"/>
    <n v="6"/>
    <b v="0"/>
    <s v="food/food trucks"/>
    <n v="2.4340000000000002"/>
    <n v="-48783"/>
    <x v="7"/>
    <s v="food trucks"/>
    <x v="2584"/>
    <d v="2015-11-30T11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x v="0"/>
    <x v="2585"/>
    <n v="1423325626"/>
    <b v="0"/>
    <n v="8"/>
    <b v="0"/>
    <s v="food/food trucks"/>
    <n v="3.8833333333333329"/>
    <n v="-5767"/>
    <x v="7"/>
    <s v="food trucks"/>
    <x v="2585"/>
    <d v="2015-02-07T11:13:46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x v="7"/>
    <x v="2586"/>
    <n v="1456145527"/>
    <b v="0"/>
    <n v="1"/>
    <b v="0"/>
    <s v="food/food trucks"/>
    <n v="0.01"/>
    <n v="-49995"/>
    <x v="7"/>
    <s v="food trucks"/>
    <x v="2586"/>
    <d v="2016-02-22T07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x v="2"/>
    <x v="2587"/>
    <n v="1453212497"/>
    <b v="0"/>
    <n v="0"/>
    <b v="0"/>
    <s v="food/food trucks"/>
    <n v="0"/>
    <n v="-3000"/>
    <x v="7"/>
    <s v="food trucks"/>
    <x v="2587"/>
    <d v="2016-01-19T09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x v="0"/>
    <x v="2588"/>
    <n v="1452721524"/>
    <b v="0"/>
    <n v="2"/>
    <b v="0"/>
    <s v="food/food trucks"/>
    <n v="1.7333333333333332"/>
    <n v="-1474"/>
    <x v="7"/>
    <s v="food trucks"/>
    <x v="2588"/>
    <d v="2016-01-13T16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x v="0"/>
    <x v="2589"/>
    <n v="1409944421"/>
    <b v="0"/>
    <n v="1"/>
    <b v="0"/>
    <s v="food/food trucks"/>
    <n v="0.16666666666666669"/>
    <n v="-29950"/>
    <x v="7"/>
    <s v="food trucks"/>
    <x v="2589"/>
    <d v="2014-09-05T14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x v="0"/>
    <x v="2590"/>
    <n v="1427401026"/>
    <b v="0"/>
    <n v="0"/>
    <b v="0"/>
    <s v="food/food trucks"/>
    <n v="0"/>
    <n v="-10000"/>
    <x v="7"/>
    <s v="food trucks"/>
    <x v="2590"/>
    <d v="2015-03-26T15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x v="0"/>
    <x v="2591"/>
    <n v="1404861228"/>
    <b v="0"/>
    <n v="1"/>
    <b v="0"/>
    <s v="food/food trucks"/>
    <n v="1.25E-3"/>
    <n v="-79999"/>
    <x v="7"/>
    <s v="food trucks"/>
    <x v="2591"/>
    <d v="2014-07-08T18:13:48"/>
  </r>
  <r>
    <n v="2595"/>
    <s v="Food Truck for Little Fox Bakery"/>
    <s v="Looking to put the best baked goods in Bowling Green on wheels"/>
    <n v="15000"/>
    <n v="1825"/>
    <x v="2"/>
    <s v="US"/>
    <x v="0"/>
    <x v="2592"/>
    <n v="1485323500"/>
    <b v="0"/>
    <n v="19"/>
    <b v="0"/>
    <s v="food/food trucks"/>
    <n v="12.166666666666668"/>
    <n v="-13175"/>
    <x v="7"/>
    <s v="food trucks"/>
    <x v="2592"/>
    <d v="2017-01-25T00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x v="5"/>
    <x v="2593"/>
    <n v="1404835009"/>
    <b v="0"/>
    <n v="27"/>
    <b v="0"/>
    <s v="food/food trucks"/>
    <n v="23.588571428571427"/>
    <n v="-26744"/>
    <x v="7"/>
    <s v="food trucks"/>
    <x v="2593"/>
    <d v="2014-07-08T10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x v="1"/>
    <x v="2594"/>
    <n v="1463731917"/>
    <b v="0"/>
    <n v="7"/>
    <b v="0"/>
    <s v="food/food trucks"/>
    <n v="5.6666666666666661"/>
    <n v="-1415"/>
    <x v="7"/>
    <s v="food trucks"/>
    <x v="2594"/>
    <d v="2016-05-20T03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x v="0"/>
    <x v="2595"/>
    <n v="1440447001"/>
    <b v="0"/>
    <n v="14"/>
    <b v="0"/>
    <s v="food/food trucks"/>
    <n v="39"/>
    <n v="-1830"/>
    <x v="7"/>
    <s v="food trucks"/>
    <x v="2595"/>
    <d v="2015-08-24T15:10:01"/>
  </r>
  <r>
    <n v="2599"/>
    <s v="Empty Ramekins Catering Group"/>
    <s v="The Empty Ramekins Catering Group is looking for your help to start up in Miami Florida!!!!"/>
    <n v="9041"/>
    <n v="90"/>
    <x v="2"/>
    <s v="US"/>
    <x v="0"/>
    <x v="2596"/>
    <n v="1403201147"/>
    <b v="0"/>
    <n v="5"/>
    <b v="0"/>
    <s v="food/food trucks"/>
    <n v="0.99546510341776351"/>
    <n v="-8951"/>
    <x v="7"/>
    <s v="food trucks"/>
    <x v="2596"/>
    <d v="2014-06-19T13:05:47"/>
  </r>
  <r>
    <n v="2600"/>
    <s v="Help Buttz Return From the Ashes"/>
    <s v="On Sunday November 8, 2015 our food truck burned to the ground. Please help us get rebuilt."/>
    <n v="50000"/>
    <n v="3466"/>
    <x v="2"/>
    <s v="US"/>
    <x v="0"/>
    <x v="2597"/>
    <n v="1453757800"/>
    <b v="0"/>
    <n v="30"/>
    <b v="0"/>
    <s v="food/food trucks"/>
    <n v="6.9320000000000004"/>
    <n v="-46534"/>
    <x v="7"/>
    <s v="food trucks"/>
    <x v="2597"/>
    <d v="2016-01-25T16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x v="0"/>
    <x v="2598"/>
    <n v="1346276349"/>
    <b v="1"/>
    <n v="151"/>
    <b v="1"/>
    <s v="technology/space exploration"/>
    <n v="661.4"/>
    <n v="2807"/>
    <x v="2"/>
    <s v="space exploration"/>
    <x v="2598"/>
    <d v="2012-08-29T16:39:09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x v="0"/>
    <x v="2599"/>
    <n v="1412358968"/>
    <b v="1"/>
    <n v="489"/>
    <b v="1"/>
    <s v="technology/space exploration"/>
    <n v="326.0916666666667"/>
    <n v="27131"/>
    <x v="2"/>
    <s v="space exploration"/>
    <x v="2599"/>
    <d v="2014-10-03T12:56:08"/>
  </r>
  <r>
    <n v="2603"/>
    <s v="Manned Mock Mars Mission"/>
    <s v="I will be building a mock space station and simulate living on Mars for two weeks."/>
    <n v="1750"/>
    <n v="1776"/>
    <x v="0"/>
    <s v="US"/>
    <x v="0"/>
    <x v="2600"/>
    <n v="1386626054"/>
    <b v="1"/>
    <n v="50"/>
    <b v="1"/>
    <s v="technology/space exploration"/>
    <n v="101.48571428571429"/>
    <n v="26"/>
    <x v="2"/>
    <s v="space exploration"/>
    <x v="2600"/>
    <d v="2013-12-09T16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x v="0"/>
    <x v="2601"/>
    <n v="1333070023"/>
    <b v="1"/>
    <n v="321"/>
    <b v="1"/>
    <s v="technology/space exploration"/>
    <n v="104.21799999999999"/>
    <n v="843.59999999999854"/>
    <x v="2"/>
    <s v="space exploration"/>
    <x v="2601"/>
    <d v="2012-03-29T20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x v="0"/>
    <x v="2602"/>
    <n v="1463576390"/>
    <b v="1"/>
    <n v="1762"/>
    <b v="1"/>
    <s v="technology/space exploration"/>
    <n v="107.42157000000002"/>
    <n v="7421.570000000007"/>
    <x v="2"/>
    <s v="space exploration"/>
    <x v="2602"/>
    <d v="2016-05-18T07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x v="0"/>
    <x v="2603"/>
    <n v="1396026382"/>
    <b v="1"/>
    <n v="385"/>
    <b v="1"/>
    <s v="technology/space exploration"/>
    <n v="110.05454545454545"/>
    <n v="1106"/>
    <x v="2"/>
    <s v="space exploration"/>
    <x v="2603"/>
    <d v="2014-03-28T12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x v="0"/>
    <x v="2604"/>
    <n v="1435611572"/>
    <b v="1"/>
    <n v="398"/>
    <b v="1"/>
    <s v="technology/space exploration"/>
    <n v="407.7"/>
    <n v="24616"/>
    <x v="2"/>
    <s v="space exploration"/>
    <x v="2604"/>
    <d v="2015-06-29T15:59:32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x v="0"/>
    <x v="2605"/>
    <n v="1485976468"/>
    <b v="1"/>
    <n v="304"/>
    <b v="1"/>
    <s v="technology/space exploration"/>
    <n v="223.92500000000001"/>
    <n v="9914"/>
    <x v="2"/>
    <s v="space exploration"/>
    <x v="2605"/>
    <d v="2017-02-01T14:14:28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x v="0"/>
    <x v="2606"/>
    <n v="1339738951"/>
    <b v="1"/>
    <n v="676"/>
    <b v="1"/>
    <s v="technology/space exploration"/>
    <n v="303.80111428571428"/>
    <n v="71330.39"/>
    <x v="2"/>
    <s v="space exploration"/>
    <x v="2606"/>
    <d v="2012-06-15T00:42:31"/>
  </r>
  <r>
    <n v="2610"/>
    <s v="Restore the Pluto Discovery Telescope"/>
    <s v="Preserve the telescope that Clyde Tombaugh used to discover Pluto for generations to come!"/>
    <n v="22765"/>
    <n v="32172.66"/>
    <x v="0"/>
    <s v="US"/>
    <x v="0"/>
    <x v="2607"/>
    <n v="1468444125"/>
    <b v="1"/>
    <n v="577"/>
    <b v="1"/>
    <s v="technology/space exploration"/>
    <n v="141.3251043268175"/>
    <n v="9407.66"/>
    <x v="2"/>
    <s v="space exploration"/>
    <x v="2607"/>
    <d v="2016-07-13T16:08:45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x v="3"/>
    <x v="2608"/>
    <n v="1480493014"/>
    <b v="1"/>
    <n v="3663"/>
    <b v="1"/>
    <s v="technology/space exploration"/>
    <n v="2790.6363636363635"/>
    <n v="295970"/>
    <x v="2"/>
    <s v="space exploration"/>
    <x v="2608"/>
    <d v="2016-11-30T03:03:34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x v="0"/>
    <x v="2609"/>
    <n v="1418095570"/>
    <b v="1"/>
    <n v="294"/>
    <b v="1"/>
    <s v="technology/space exploration"/>
    <n v="171.76130000000001"/>
    <n v="7176.130000000001"/>
    <x v="2"/>
    <s v="space exploration"/>
    <x v="2609"/>
    <d v="2014-12-08T22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x v="0"/>
    <x v="2610"/>
    <n v="1345664294"/>
    <b v="1"/>
    <n v="28"/>
    <b v="1"/>
    <s v="technology/space exploration"/>
    <n v="101.01333333333334"/>
    <n v="76"/>
    <x v="2"/>
    <s v="space exploration"/>
    <x v="2610"/>
    <d v="2012-08-22T14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x v="0"/>
    <x v="2611"/>
    <n v="1396371612"/>
    <b v="1"/>
    <n v="100"/>
    <b v="1"/>
    <s v="technology/space exploration"/>
    <n v="102"/>
    <n v="210"/>
    <x v="2"/>
    <s v="space exploration"/>
    <x v="2611"/>
    <d v="2014-04-01T12:00:12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x v="1"/>
    <x v="2612"/>
    <n v="1458820564"/>
    <b v="0"/>
    <n v="72"/>
    <b v="1"/>
    <s v="technology/space exploration"/>
    <n v="169.76511744127936"/>
    <n v="1396"/>
    <x v="2"/>
    <s v="space exploration"/>
    <x v="2612"/>
    <d v="2016-03-24T06:56:04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x v="0"/>
    <x v="2613"/>
    <n v="1437954729"/>
    <b v="1"/>
    <n v="238"/>
    <b v="1"/>
    <s v="technology/space exploration"/>
    <n v="114.53400000000001"/>
    <n v="3633.5"/>
    <x v="2"/>
    <s v="space exploration"/>
    <x v="2613"/>
    <d v="2015-07-26T18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x v="0"/>
    <x v="2614"/>
    <n v="1411246751"/>
    <b v="1"/>
    <n v="159"/>
    <b v="1"/>
    <s v="technology/space exploration"/>
    <n v="877.6"/>
    <n v="3888"/>
    <x v="2"/>
    <s v="space exploration"/>
    <x v="2614"/>
    <d v="2014-09-20T15:59:11"/>
  </r>
  <r>
    <n v="2618"/>
    <s v="SPACE ART FEATURING ASTRONAUTS #WeBelieveInAstronauts"/>
    <s v="LTD ED COLLECTIBLE SPACE ART FEAT. ASTRONAUTS"/>
    <n v="15000"/>
    <n v="15808"/>
    <x v="0"/>
    <s v="US"/>
    <x v="0"/>
    <x v="2615"/>
    <n v="1443812461"/>
    <b v="1"/>
    <n v="77"/>
    <b v="1"/>
    <s v="technology/space exploration"/>
    <n v="105.38666666666667"/>
    <n v="808"/>
    <x v="2"/>
    <s v="space exploration"/>
    <x v="2615"/>
    <d v="2015-10-02T14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x v="0"/>
    <x v="2616"/>
    <n v="1443302004"/>
    <b v="1"/>
    <n v="53"/>
    <b v="1"/>
    <s v="technology/space exploration"/>
    <n v="188.39999999999998"/>
    <n v="884"/>
    <x v="2"/>
    <s v="space exploration"/>
    <x v="2616"/>
    <d v="2015-09-26T16:13:24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x v="2"/>
    <x v="2617"/>
    <n v="1441339242"/>
    <b v="1"/>
    <n v="1251"/>
    <b v="1"/>
    <s v="technology/space exploration"/>
    <n v="143.65230769230772"/>
    <n v="28374"/>
    <x v="2"/>
    <s v="space exploration"/>
    <x v="2617"/>
    <d v="2015-09-03T23:00:42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x v="0"/>
    <x v="2618"/>
    <n v="1429638988"/>
    <b v="1"/>
    <n v="465"/>
    <b v="1"/>
    <s v="technology/space exploration"/>
    <n v="145.88"/>
    <n v="6882"/>
    <x v="2"/>
    <s v="space exploration"/>
    <x v="2618"/>
    <d v="2015-04-21T12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x v="3"/>
    <x v="2619"/>
    <n v="1479232216"/>
    <b v="0"/>
    <n v="74"/>
    <b v="1"/>
    <s v="technology/space exploration"/>
    <n v="131.184"/>
    <n v="467.76"/>
    <x v="2"/>
    <s v="space exploration"/>
    <x v="2619"/>
    <d v="2016-11-15T12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x v="0"/>
    <x v="2620"/>
    <n v="1479449366"/>
    <b v="0"/>
    <n v="62"/>
    <b v="1"/>
    <s v="technology/space exploration"/>
    <n v="113.99999999999999"/>
    <n v="280"/>
    <x v="2"/>
    <s v="space exploration"/>
    <x v="2620"/>
    <d v="2016-11-18T01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x v="0"/>
    <x v="2621"/>
    <n v="1345716422"/>
    <b v="0"/>
    <n v="3468"/>
    <b v="1"/>
    <s v="technology/space exploration"/>
    <n v="1379.4206249999997"/>
    <n v="102353.65"/>
    <x v="2"/>
    <s v="space exploration"/>
    <x v="2621"/>
    <d v="2012-08-23T05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x v="3"/>
    <x v="2622"/>
    <n v="1476559608"/>
    <b v="0"/>
    <n v="52"/>
    <b v="1"/>
    <s v="technology/space exploration"/>
    <n v="956"/>
    <n v="1284"/>
    <x v="2"/>
    <s v="space exploration"/>
    <x v="2622"/>
    <d v="2016-10-15T14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x v="0"/>
    <x v="2623"/>
    <n v="1430751869"/>
    <b v="0"/>
    <n v="50"/>
    <b v="1"/>
    <s v="technology/space exploration"/>
    <n v="112.00000000000001"/>
    <n v="300"/>
    <x v="2"/>
    <s v="space exploration"/>
    <x v="2623"/>
    <d v="2015-05-04T10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x v="0"/>
    <x v="2624"/>
    <n v="1445975661"/>
    <b v="0"/>
    <n v="45"/>
    <b v="1"/>
    <s v="technology/space exploration"/>
    <n v="646.66666666666663"/>
    <n v="820"/>
    <x v="2"/>
    <s v="space exploration"/>
    <x v="2624"/>
    <d v="2015-10-27T14:54:21"/>
  </r>
  <r>
    <n v="2628"/>
    <s v="Pie In Space!"/>
    <s v="A high school freshman is sending pie into space and you can be a part of it.  GO SCIENCE!!!"/>
    <n v="839"/>
    <n v="926"/>
    <x v="0"/>
    <s v="US"/>
    <x v="0"/>
    <x v="2625"/>
    <n v="1415661067"/>
    <b v="0"/>
    <n v="21"/>
    <b v="1"/>
    <s v="technology/space exploration"/>
    <n v="110.36948748510132"/>
    <n v="87"/>
    <x v="2"/>
    <s v="space exploration"/>
    <x v="2625"/>
    <d v="2014-11-10T18:11:07"/>
  </r>
  <r>
    <n v="2629"/>
    <s v="Project Dragonfly - Sail to the Stars"/>
    <s v="The first international contest to let students shape the future of interstellar travel."/>
    <n v="5000"/>
    <n v="6387"/>
    <x v="0"/>
    <s v="GB"/>
    <x v="1"/>
    <x v="2626"/>
    <n v="1429016122"/>
    <b v="0"/>
    <n v="100"/>
    <b v="1"/>
    <s v="technology/space exploration"/>
    <n v="127.74000000000001"/>
    <n v="1387"/>
    <x v="2"/>
    <s v="space exploration"/>
    <x v="2626"/>
    <d v="2015-04-14T07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x v="2"/>
    <x v="2627"/>
    <n v="1464921112"/>
    <b v="0"/>
    <n v="81"/>
    <b v="1"/>
    <s v="technology/space exploration"/>
    <n v="157.9"/>
    <n v="1158"/>
    <x v="2"/>
    <s v="space exploration"/>
    <x v="2627"/>
    <d v="2016-06-02T21:31:5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x v="0"/>
    <x v="2628"/>
    <n v="1438488227"/>
    <b v="0"/>
    <n v="286"/>
    <b v="1"/>
    <s v="technology/space exploration"/>
    <n v="114.66525000000001"/>
    <n v="2933.0499999999993"/>
    <x v="2"/>
    <s v="space exploration"/>
    <x v="2628"/>
    <d v="2015-08-01T23:03:47"/>
  </r>
  <r>
    <n v="2632"/>
    <s v="University Rocket Science"/>
    <s v="Students from 3 universities are designing a dual stage rocket to test experimental rocket technology."/>
    <n v="1070"/>
    <n v="1466"/>
    <x v="0"/>
    <s v="US"/>
    <x v="0"/>
    <x v="2629"/>
    <n v="1462325339"/>
    <b v="0"/>
    <n v="42"/>
    <b v="1"/>
    <s v="technology/space exploration"/>
    <n v="137.00934579439252"/>
    <n v="396"/>
    <x v="2"/>
    <s v="space exploration"/>
    <x v="2629"/>
    <d v="2016-05-03T20:28:59"/>
  </r>
  <r>
    <n v="2633"/>
    <s v="ISS-Above"/>
    <s v="A device that lights up whenever the International Space Station is nearby (that happens more often than you might expect)"/>
    <n v="5000"/>
    <n v="17731"/>
    <x v="0"/>
    <s v="US"/>
    <x v="0"/>
    <x v="2630"/>
    <n v="1390938332"/>
    <b v="0"/>
    <n v="199"/>
    <b v="1"/>
    <s v="technology/space exploration"/>
    <n v="354.62"/>
    <n v="12731"/>
    <x v="2"/>
    <s v="space exploration"/>
    <x v="2630"/>
    <d v="2014-01-28T14:45:32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x v="0"/>
    <x v="2631"/>
    <n v="1472571921"/>
    <b v="0"/>
    <n v="25"/>
    <b v="1"/>
    <s v="technology/space exploration"/>
    <n v="106.02150537634409"/>
    <n v="56"/>
    <x v="2"/>
    <s v="space exploration"/>
    <x v="2631"/>
    <d v="2016-08-30T10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x v="5"/>
    <x v="2632"/>
    <n v="1422917361"/>
    <b v="0"/>
    <n v="84"/>
    <b v="1"/>
    <s v="technology/space exploration"/>
    <n v="100"/>
    <n v="0"/>
    <x v="2"/>
    <s v="space exploration"/>
    <x v="2632"/>
    <d v="2015-02-02T17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x v="0"/>
    <x v="2633"/>
    <n v="1474641914"/>
    <b v="0"/>
    <n v="50"/>
    <b v="1"/>
    <s v="technology/space exploration"/>
    <n v="187.3"/>
    <n v="873"/>
    <x v="2"/>
    <s v="space exploration"/>
    <x v="2633"/>
    <d v="2016-09-23T09:45:14"/>
  </r>
  <r>
    <n v="2637"/>
    <s v="SPEED OF LIGHT: Biggest Mystery of the Universe"/>
    <s v="Help us collect the data to solve the mystery of the century: Is light slowing down?"/>
    <n v="500"/>
    <n v="831"/>
    <x v="0"/>
    <s v="US"/>
    <x v="0"/>
    <x v="2634"/>
    <n v="1474895475"/>
    <b v="0"/>
    <n v="26"/>
    <b v="1"/>
    <s v="technology/space exploration"/>
    <n v="166.2"/>
    <n v="331"/>
    <x v="2"/>
    <s v="space exploration"/>
    <x v="2634"/>
    <d v="2016-09-26T08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x v="0"/>
    <x v="2635"/>
    <n v="1418766895"/>
    <b v="0"/>
    <n v="14"/>
    <b v="1"/>
    <s v="technology/space exploration"/>
    <n v="101.72910662824208"/>
    <n v="6"/>
    <x v="2"/>
    <s v="space exploration"/>
    <x v="2635"/>
    <d v="2014-12-16T16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x v="1"/>
    <x v="2636"/>
    <n v="1421786748"/>
    <b v="0"/>
    <n v="49"/>
    <b v="1"/>
    <s v="technology/space exploration"/>
    <n v="164"/>
    <n v="192"/>
    <x v="2"/>
    <s v="space exploration"/>
    <x v="2636"/>
    <d v="2015-01-20T15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x v="0"/>
    <x v="2637"/>
    <n v="1428551474"/>
    <b v="0"/>
    <n v="69"/>
    <b v="1"/>
    <s v="technology/space exploration"/>
    <n v="105.66666666666666"/>
    <n v="170"/>
    <x v="2"/>
    <s v="space exploration"/>
    <x v="2637"/>
    <d v="2015-04-08T22:51:14"/>
  </r>
  <r>
    <n v="2641"/>
    <s v="Build Flying Saucer Artificial Intelligent from sea shell"/>
    <s v="Building a Flying saucer that has Artificial Intelligent made from sea shell."/>
    <n v="1500"/>
    <n v="15"/>
    <x v="2"/>
    <s v="US"/>
    <x v="0"/>
    <x v="2638"/>
    <n v="1409341863"/>
    <b v="0"/>
    <n v="1"/>
    <b v="0"/>
    <s v="technology/space exploration"/>
    <n v="1"/>
    <n v="-1485"/>
    <x v="2"/>
    <s v="space exploration"/>
    <x v="2638"/>
    <d v="2014-08-29T14:51:0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x v="3"/>
    <x v="2639"/>
    <n v="1465970108"/>
    <b v="0"/>
    <n v="0"/>
    <b v="0"/>
    <s v="technology/space exploration"/>
    <n v="0"/>
    <n v="-500000"/>
    <x v="2"/>
    <s v="space exploration"/>
    <x v="2639"/>
    <d v="2016-06-15T00:55:08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x v="0"/>
    <x v="323"/>
    <n v="1479218315"/>
    <b v="1"/>
    <n v="1501"/>
    <b v="0"/>
    <s v="technology/space exploration"/>
    <n v="33.559730999999999"/>
    <n v="-664402.68999999994"/>
    <x v="2"/>
    <s v="space exploration"/>
    <x v="323"/>
    <d v="2016-11-15T08:58:35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x v="0"/>
    <x v="2640"/>
    <n v="1486580435"/>
    <b v="1"/>
    <n v="52"/>
    <b v="0"/>
    <s v="technology/space exploration"/>
    <n v="2.0529999999999999"/>
    <n v="-97947"/>
    <x v="2"/>
    <s v="space exploration"/>
    <x v="2640"/>
    <d v="2017-02-08T14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x v="2"/>
    <x v="2641"/>
    <n v="1412885603"/>
    <b v="1"/>
    <n v="23"/>
    <b v="0"/>
    <s v="technology/space exploration"/>
    <n v="10.5"/>
    <n v="-17900"/>
    <x v="2"/>
    <s v="space exploration"/>
    <x v="2641"/>
    <d v="2014-10-09T15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x v="0"/>
    <x v="2642"/>
    <n v="1439191869"/>
    <b v="1"/>
    <n v="535"/>
    <b v="0"/>
    <s v="technology/space exploration"/>
    <n v="8.4172840000000004"/>
    <n v="-457913.58"/>
    <x v="2"/>
    <s v="space exploration"/>
    <x v="2642"/>
    <d v="2015-08-10T02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x v="5"/>
    <x v="2643"/>
    <n v="1436941019"/>
    <b v="0"/>
    <n v="3"/>
    <b v="0"/>
    <s v="technology/space exploration"/>
    <n v="1.44"/>
    <n v="-2464"/>
    <x v="2"/>
    <s v="space exploration"/>
    <x v="2643"/>
    <d v="2015-07-15T01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x v="0"/>
    <x v="2644"/>
    <n v="1454951360"/>
    <b v="0"/>
    <n v="6"/>
    <b v="0"/>
    <s v="technology/space exploration"/>
    <n v="0.88333333333333341"/>
    <n v="-11894"/>
    <x v="2"/>
    <s v="space exploration"/>
    <x v="2644"/>
    <d v="2016-02-08T12:09:20"/>
  </r>
  <r>
    <n v="2649"/>
    <s v="The Mission - Please Check Back Soon (Canceled)"/>
    <s v="They have launched a Kickstarter."/>
    <n v="125000"/>
    <n v="124"/>
    <x v="1"/>
    <s v="US"/>
    <x v="0"/>
    <x v="2645"/>
    <n v="1449186941"/>
    <b v="0"/>
    <n v="3"/>
    <b v="0"/>
    <s v="technology/space exploration"/>
    <n v="9.920000000000001E-2"/>
    <n v="-124876"/>
    <x v="2"/>
    <s v="space exploration"/>
    <x v="2645"/>
    <d v="2015-12-03T18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x v="0"/>
    <x v="2646"/>
    <n v="1479740343"/>
    <b v="0"/>
    <n v="5"/>
    <b v="0"/>
    <s v="technology/space exploration"/>
    <n v="0.59666666666666668"/>
    <n v="-59642"/>
    <x v="2"/>
    <s v="space exploration"/>
    <x v="2646"/>
    <d v="2016-11-21T09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x v="0"/>
    <x v="2647"/>
    <n v="1447960809"/>
    <b v="0"/>
    <n v="17"/>
    <b v="0"/>
    <s v="technology/space exploration"/>
    <n v="1.8689285714285715"/>
    <n v="-274767"/>
    <x v="2"/>
    <s v="space exploration"/>
    <x v="2647"/>
    <d v="2015-11-19T14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x v="2"/>
    <x v="2648"/>
    <n v="1415591325"/>
    <b v="0"/>
    <n v="11"/>
    <b v="0"/>
    <s v="technology/space exploration"/>
    <n v="0.88500000000000001"/>
    <n v="-99115"/>
    <x v="2"/>
    <s v="space exploration"/>
    <x v="2648"/>
    <d v="2014-11-09T22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x v="0"/>
    <x v="2649"/>
    <n v="1399909127"/>
    <b v="0"/>
    <n v="70"/>
    <b v="0"/>
    <s v="technology/space exploration"/>
    <n v="11.52156862745098"/>
    <n v="-45124"/>
    <x v="2"/>
    <s v="space exploration"/>
    <x v="2649"/>
    <d v="2014-05-12T10:38:47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x v="0"/>
    <x v="2650"/>
    <n v="1424442326"/>
    <b v="0"/>
    <n v="6"/>
    <b v="0"/>
    <s v="technology/space exploration"/>
    <n v="5.1000000000000004E-2"/>
    <n v="-99949"/>
    <x v="2"/>
    <s v="space exploration"/>
    <x v="2650"/>
    <d v="2015-02-20T09:25:26"/>
  </r>
  <r>
    <n v="2655"/>
    <s v="Balloons (Canceled)"/>
    <s v="Thank you for your support!"/>
    <n v="15000"/>
    <n v="3155"/>
    <x v="1"/>
    <s v="US"/>
    <x v="0"/>
    <x v="2651"/>
    <n v="1452631647"/>
    <b v="0"/>
    <n v="43"/>
    <b v="0"/>
    <s v="technology/space exploration"/>
    <n v="21.033333333333335"/>
    <n v="-11845"/>
    <x v="2"/>
    <s v="space exploration"/>
    <x v="2651"/>
    <d v="2016-01-12T15:47:27"/>
  </r>
  <r>
    <n v="2656"/>
    <s v="MoonWatcher: A 24/7 Live Video of the Moon for Everyone (Canceled)"/>
    <s v="MoonWatcher will be bringing the Moon closer to all of us."/>
    <n v="150000"/>
    <n v="17155"/>
    <x v="1"/>
    <s v="US"/>
    <x v="0"/>
    <x v="2652"/>
    <n v="1485966688"/>
    <b v="0"/>
    <n v="152"/>
    <b v="0"/>
    <s v="technology/space exploration"/>
    <n v="11.436666666666667"/>
    <n v="-132845"/>
    <x v="2"/>
    <s v="space exploration"/>
    <x v="2652"/>
    <d v="2017-02-01T11:31:28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x v="0"/>
    <x v="2653"/>
    <n v="1467325053"/>
    <b v="0"/>
    <n v="59"/>
    <b v="0"/>
    <s v="technology/space exploration"/>
    <n v="18.737933333333334"/>
    <n v="-24378.62"/>
    <x v="2"/>
    <s v="space exploration"/>
    <x v="2653"/>
    <d v="2016-06-30T17:17:33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x v="0"/>
    <x v="2654"/>
    <n v="1467321194"/>
    <b v="0"/>
    <n v="4"/>
    <b v="0"/>
    <s v="technology/space exploration"/>
    <n v="9.285714285714286E-2"/>
    <n v="-97909"/>
    <x v="2"/>
    <s v="space exploration"/>
    <x v="2654"/>
    <d v="2016-06-30T16:13:14"/>
  </r>
  <r>
    <n v="2659"/>
    <s v="test (Canceled)"/>
    <s v="test"/>
    <n v="49000"/>
    <n v="1333"/>
    <x v="1"/>
    <s v="US"/>
    <x v="0"/>
    <x v="2655"/>
    <n v="1426729210"/>
    <b v="0"/>
    <n v="10"/>
    <b v="0"/>
    <s v="technology/space exploration"/>
    <n v="2.7204081632653061"/>
    <n v="-47667"/>
    <x v="2"/>
    <s v="space exploration"/>
    <x v="2655"/>
    <d v="2015-03-18T20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x v="0"/>
    <x v="2656"/>
    <n v="1443200818"/>
    <b v="0"/>
    <n v="5"/>
    <b v="0"/>
    <s v="technology/space exploration"/>
    <n v="9.5000000000000001E-2"/>
    <n v="-19981"/>
    <x v="2"/>
    <s v="space exploration"/>
    <x v="2656"/>
    <d v="2015-09-25T12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x v="0"/>
    <x v="2657"/>
    <n v="1380150010"/>
    <b v="0"/>
    <n v="60"/>
    <b v="1"/>
    <s v="technology/makerspaces"/>
    <n v="102.89999999999999"/>
    <n v="145"/>
    <x v="2"/>
    <s v="makerspaces"/>
    <x v="2657"/>
    <d v="2013-09-25T18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x v="0"/>
    <x v="2658"/>
    <n v="1437587713"/>
    <b v="0"/>
    <n v="80"/>
    <b v="1"/>
    <s v="technology/makerspaces"/>
    <n v="106.80000000000001"/>
    <n v="1360"/>
    <x v="2"/>
    <s v="makerspaces"/>
    <x v="2658"/>
    <d v="2015-07-22T12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x v="5"/>
    <x v="2659"/>
    <n v="1438873007"/>
    <b v="0"/>
    <n v="56"/>
    <b v="1"/>
    <s v="technology/makerspaces"/>
    <n v="104.59625"/>
    <n v="919.25"/>
    <x v="2"/>
    <s v="makerspaces"/>
    <x v="2659"/>
    <d v="2015-08-06T09:56:4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x v="0"/>
    <x v="2660"/>
    <n v="1446683797"/>
    <b v="0"/>
    <n v="104"/>
    <b v="1"/>
    <s v="technology/makerspaces"/>
    <n v="103.42857142857143"/>
    <n v="600"/>
    <x v="2"/>
    <s v="makerspaces"/>
    <x v="2660"/>
    <d v="2015-11-04T19:36: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x v="0"/>
    <x v="2661"/>
    <n v="1426886974"/>
    <b v="0"/>
    <n v="46"/>
    <b v="1"/>
    <s v="technology/makerspaces"/>
    <n v="123.14285714285715"/>
    <n v="810"/>
    <x v="2"/>
    <s v="makerspaces"/>
    <x v="2661"/>
    <d v="2015-03-20T16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x v="0"/>
    <x v="2662"/>
    <n v="1440008439"/>
    <b v="0"/>
    <n v="206"/>
    <b v="1"/>
    <s v="technology/makerspaces"/>
    <n v="159.29509999999999"/>
    <n v="5929.51"/>
    <x v="2"/>
    <s v="makerspaces"/>
    <x v="2662"/>
    <d v="2015-08-19T13:20:39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x v="0"/>
    <x v="2663"/>
    <n v="1452550416"/>
    <b v="0"/>
    <n v="18"/>
    <b v="1"/>
    <s v="technology/makerspaces"/>
    <n v="110.66666666666667"/>
    <n v="160"/>
    <x v="2"/>
    <s v="makerspaces"/>
    <x v="2663"/>
    <d v="2016-01-11T17:13:36"/>
  </r>
  <r>
    <n v="2668"/>
    <s v="UOttawa Makermobile"/>
    <s v="Creativity on the go! |_x000a_CrÃ©ativitÃ© en mouvement !"/>
    <n v="1000"/>
    <n v="1707"/>
    <x v="0"/>
    <s v="CA"/>
    <x v="5"/>
    <x v="2664"/>
    <n v="1443449265"/>
    <b v="0"/>
    <n v="28"/>
    <b v="1"/>
    <s v="technology/makerspaces"/>
    <n v="170.70000000000002"/>
    <n v="707"/>
    <x v="2"/>
    <s v="makerspaces"/>
    <x v="2664"/>
    <d v="2015-09-28T09:07:45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x v="0"/>
    <x v="2665"/>
    <n v="1447203096"/>
    <b v="0"/>
    <n v="11"/>
    <b v="1"/>
    <s v="technology/makerspaces"/>
    <n v="125.125"/>
    <n v="201"/>
    <x v="2"/>
    <s v="makerspaces"/>
    <x v="2665"/>
    <d v="2015-11-10T19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x v="2"/>
    <x v="2666"/>
    <n v="1404174580"/>
    <b v="1"/>
    <n v="60"/>
    <b v="0"/>
    <s v="technology/makerspaces"/>
    <n v="6.4158609339642041"/>
    <n v="-36393"/>
    <x v="2"/>
    <s v="makerspaces"/>
    <x v="2666"/>
    <d v="2014-06-30T19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x v="0"/>
    <x v="2667"/>
    <n v="1416419916"/>
    <b v="1"/>
    <n v="84"/>
    <b v="0"/>
    <s v="technology/makerspaces"/>
    <n v="11.343999999999999"/>
    <n v="-22164"/>
    <x v="2"/>
    <s v="makerspaces"/>
    <x v="2667"/>
    <d v="2014-11-19T12:58:36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x v="0"/>
    <x v="2668"/>
    <n v="1449436390"/>
    <b v="1"/>
    <n v="47"/>
    <b v="0"/>
    <s v="technology/makerspaces"/>
    <n v="33.19"/>
    <n v="-6681"/>
    <x v="2"/>
    <s v="makerspaces"/>
    <x v="2668"/>
    <d v="2015-12-06T16:13:1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x v="0"/>
    <x v="2669"/>
    <n v="1412081999"/>
    <b v="1"/>
    <n v="66"/>
    <b v="0"/>
    <s v="technology/makerspaces"/>
    <n v="27.58"/>
    <n v="-28968"/>
    <x v="2"/>
    <s v="makerspaces"/>
    <x v="2669"/>
    <d v="2014-09-30T07:59:59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x v="0"/>
    <x v="2670"/>
    <n v="1465398670"/>
    <b v="1"/>
    <n v="171"/>
    <b v="0"/>
    <s v="technology/makerspaces"/>
    <n v="62.839999999999996"/>
    <n v="-13006"/>
    <x v="2"/>
    <s v="makerspaces"/>
    <x v="2670"/>
    <d v="2016-06-08T10:11:1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x v="0"/>
    <x v="2671"/>
    <n v="1413059689"/>
    <b v="1"/>
    <n v="29"/>
    <b v="0"/>
    <s v="technology/makerspaces"/>
    <n v="7.5880000000000001"/>
    <n v="-23103"/>
    <x v="2"/>
    <s v="makerspaces"/>
    <x v="2671"/>
    <d v="2014-10-11T15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x v="5"/>
    <x v="2672"/>
    <n v="1461337174"/>
    <b v="0"/>
    <n v="9"/>
    <b v="0"/>
    <s v="technology/makerspaces"/>
    <n v="50.38095238095238"/>
    <n v="-1042"/>
    <x v="2"/>
    <s v="makerspaces"/>
    <x v="2672"/>
    <d v="2016-04-22T09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x v="0"/>
    <x v="2673"/>
    <n v="1401756143"/>
    <b v="0"/>
    <n v="27"/>
    <b v="0"/>
    <s v="technology/makerspaces"/>
    <n v="17.512820512820511"/>
    <n v="-16085"/>
    <x v="2"/>
    <s v="makerspaces"/>
    <x v="2673"/>
    <d v="2014-06-02T19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x v="3"/>
    <x v="2674"/>
    <n v="1440529765"/>
    <b v="0"/>
    <n v="2"/>
    <b v="0"/>
    <s v="technology/makerspaces"/>
    <n v="1.375E-2"/>
    <n v="-7998900"/>
    <x v="2"/>
    <s v="makerspaces"/>
    <x v="2674"/>
    <d v="2015-08-25T14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x v="0"/>
    <x v="2675"/>
    <n v="1422489694"/>
    <b v="0"/>
    <n v="3"/>
    <b v="0"/>
    <s v="technology/makerspaces"/>
    <n v="0.33"/>
    <n v="-39868"/>
    <x v="2"/>
    <s v="makerspaces"/>
    <x v="2675"/>
    <d v="2015-01-28T19:01:34"/>
  </r>
  <r>
    <n v="2680"/>
    <s v="iHeart Pillow"/>
    <s v="iHeartPillow, Connecting loved ones"/>
    <n v="32000"/>
    <n v="276"/>
    <x v="2"/>
    <s v="ES"/>
    <x v="3"/>
    <x v="2676"/>
    <n v="1457327091"/>
    <b v="0"/>
    <n v="4"/>
    <b v="0"/>
    <s v="technology/makerspaces"/>
    <n v="0.86250000000000004"/>
    <n v="-31724"/>
    <x v="2"/>
    <s v="makerspaces"/>
    <x v="2676"/>
    <d v="2016-03-07T00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x v="0"/>
    <x v="2677"/>
    <n v="1402867750"/>
    <b v="0"/>
    <n v="2"/>
    <b v="0"/>
    <s v="food/food trucks"/>
    <n v="0.6875"/>
    <n v="-7945"/>
    <x v="7"/>
    <s v="food trucks"/>
    <x v="2677"/>
    <d v="2014-06-15T16:29:10"/>
  </r>
  <r>
    <n v="2682"/>
    <s v="Toastie's Gourmet Toast"/>
    <s v="Gourmet Toast is the culinary combination, neigh, perfection of America's most under-utilized snack: Toast."/>
    <n v="6000"/>
    <n v="1698"/>
    <x v="2"/>
    <s v="US"/>
    <x v="0"/>
    <x v="2678"/>
    <n v="1413838540"/>
    <b v="0"/>
    <n v="20"/>
    <b v="0"/>
    <s v="food/food trucks"/>
    <n v="28.299999999999997"/>
    <n v="-4302"/>
    <x v="7"/>
    <s v="food trucks"/>
    <x v="2678"/>
    <d v="2014-10-20T15:55:4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x v="0"/>
    <x v="2679"/>
    <n v="1422641240"/>
    <b v="0"/>
    <n v="3"/>
    <b v="0"/>
    <s v="food/food trucks"/>
    <n v="0.24"/>
    <n v="-14964"/>
    <x v="7"/>
    <s v="food trucks"/>
    <x v="2679"/>
    <d v="2015-01-30T13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x v="0"/>
    <x v="2680"/>
    <n v="1404165425"/>
    <b v="0"/>
    <n v="4"/>
    <b v="0"/>
    <s v="food/food trucks"/>
    <n v="1.1428571428571428"/>
    <n v="-69200"/>
    <x v="7"/>
    <s v="food trucks"/>
    <x v="2680"/>
    <d v="2014-06-30T16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x v="0"/>
    <x v="2681"/>
    <n v="1424968930"/>
    <b v="0"/>
    <n v="1"/>
    <b v="0"/>
    <s v="food/food trucks"/>
    <n v="0.02"/>
    <n v="-49990"/>
    <x v="7"/>
    <s v="food trucks"/>
    <x v="2681"/>
    <d v="2015-02-26T11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x v="0"/>
    <x v="2682"/>
    <n v="1410391423"/>
    <b v="0"/>
    <n v="0"/>
    <b v="0"/>
    <s v="food/food trucks"/>
    <n v="0"/>
    <n v="-30000"/>
    <x v="7"/>
    <s v="food trucks"/>
    <x v="2682"/>
    <d v="2014-09-10T18:23:43"/>
  </r>
  <r>
    <n v="2687"/>
    <s v="Munch Wagon"/>
    <s v="Your American Pizzas, Wings, Stuffed Gouda Burger, Sweet &amp; Russet Potato Fries served on a food Truck!!"/>
    <n v="15000"/>
    <n v="0"/>
    <x v="2"/>
    <s v="US"/>
    <x v="0"/>
    <x v="2683"/>
    <n v="1432999318"/>
    <b v="0"/>
    <n v="0"/>
    <b v="0"/>
    <s v="food/food trucks"/>
    <n v="0"/>
    <n v="-15000"/>
    <x v="7"/>
    <s v="food trucks"/>
    <x v="2683"/>
    <d v="2015-05-30T10:21:58"/>
  </r>
  <r>
    <n v="2688"/>
    <s v="Mac N Cheez Food Truck"/>
    <s v="The amazing gourmet Mac N Cheez Food Truck Campaigne!"/>
    <n v="50000"/>
    <n v="74"/>
    <x v="2"/>
    <s v="US"/>
    <x v="0"/>
    <x v="2684"/>
    <n v="1422067870"/>
    <b v="0"/>
    <n v="14"/>
    <b v="0"/>
    <s v="food/food trucks"/>
    <n v="0.14799999999999999"/>
    <n v="-49926"/>
    <x v="7"/>
    <s v="food trucks"/>
    <x v="2684"/>
    <d v="2015-01-23T21:51:1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x v="0"/>
    <x v="2685"/>
    <n v="1467327890"/>
    <b v="0"/>
    <n v="1"/>
    <b v="0"/>
    <s v="food/food trucks"/>
    <n v="2.8571428571428571E-3"/>
    <n v="-34999"/>
    <x v="7"/>
    <s v="food trucks"/>
    <x v="2685"/>
    <d v="2016-06-30T18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x v="0"/>
    <x v="2686"/>
    <n v="1429410676"/>
    <b v="0"/>
    <n v="118"/>
    <b v="0"/>
    <s v="food/food trucks"/>
    <n v="10.7325"/>
    <n v="-71414"/>
    <x v="7"/>
    <s v="food trucks"/>
    <x v="2686"/>
    <d v="2015-04-18T21:31:16"/>
  </r>
  <r>
    <n v="2691"/>
    <s v="Cook"/>
    <s v="A Great New local Food Truck serving up ethnic fusion inspired eats in Ottawa."/>
    <n v="65000"/>
    <n v="35"/>
    <x v="2"/>
    <s v="CA"/>
    <x v="5"/>
    <x v="2687"/>
    <n v="1427390557"/>
    <b v="0"/>
    <n v="2"/>
    <b v="0"/>
    <s v="food/food trucks"/>
    <n v="5.3846153846153842E-2"/>
    <n v="-64965"/>
    <x v="7"/>
    <s v="food trucks"/>
    <x v="2687"/>
    <d v="2015-03-26T12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x v="0"/>
    <x v="2688"/>
    <n v="1424678460"/>
    <b v="0"/>
    <n v="1"/>
    <b v="0"/>
    <s v="food/food trucks"/>
    <n v="0.7142857142857143"/>
    <n v="-3475"/>
    <x v="7"/>
    <s v="food trucks"/>
    <x v="2688"/>
    <d v="2015-02-23T03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x v="0"/>
    <x v="2689"/>
    <n v="1405307966"/>
    <b v="0"/>
    <n v="3"/>
    <b v="0"/>
    <s v="food/food trucks"/>
    <n v="0.8"/>
    <n v="-4960"/>
    <x v="7"/>
    <s v="food trucks"/>
    <x v="2689"/>
    <d v="2014-07-13T22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x v="0"/>
    <x v="2690"/>
    <n v="1409109739"/>
    <b v="0"/>
    <n v="1"/>
    <b v="0"/>
    <s v="food/food trucks"/>
    <n v="3.3333333333333335E-3"/>
    <n v="-29999"/>
    <x v="7"/>
    <s v="food trucks"/>
    <x v="2690"/>
    <d v="2014-08-26T22:22:19"/>
  </r>
  <r>
    <n v="2695"/>
    <s v="Fat daddy mac food truck"/>
    <s v="I am creating food magic on the go! Amazing food isn't just for sitdown restaraunts anymore!"/>
    <n v="15000"/>
    <n v="71"/>
    <x v="2"/>
    <s v="US"/>
    <x v="0"/>
    <x v="2691"/>
    <n v="1423801318"/>
    <b v="0"/>
    <n v="3"/>
    <b v="0"/>
    <s v="food/food trucks"/>
    <n v="0.47333333333333333"/>
    <n v="-14929"/>
    <x v="7"/>
    <s v="food trucks"/>
    <x v="2691"/>
    <d v="2015-02-12T2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x v="0"/>
    <x v="2692"/>
    <n v="1416600960"/>
    <b v="0"/>
    <n v="38"/>
    <b v="0"/>
    <s v="food/food trucks"/>
    <n v="5.65"/>
    <n v="-56610"/>
    <x v="7"/>
    <s v="food trucks"/>
    <x v="2692"/>
    <d v="2014-11-21T15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x v="0"/>
    <x v="2693"/>
    <n v="1435876423"/>
    <b v="0"/>
    <n v="52"/>
    <b v="0"/>
    <s v="food/food trucks"/>
    <n v="26.35217391304348"/>
    <n v="-16939"/>
    <x v="7"/>
    <s v="food trucks"/>
    <x v="2693"/>
    <d v="2015-07-02T17:33:43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x v="0"/>
    <x v="2694"/>
    <n v="1401312808"/>
    <b v="0"/>
    <n v="2"/>
    <b v="0"/>
    <s v="food/food trucks"/>
    <n v="0.325125"/>
    <n v="-7973.99"/>
    <x v="7"/>
    <s v="food trucks"/>
    <x v="2694"/>
    <d v="2014-05-28T16:33:28"/>
  </r>
  <r>
    <n v="2699"/>
    <s v="my bakery truck"/>
    <s v="Hi, I want make my first bakery. Food truck was great, but I not have a car licence. So, help me to be my dream!"/>
    <n v="2"/>
    <n v="0"/>
    <x v="2"/>
    <s v="CA"/>
    <x v="5"/>
    <x v="2695"/>
    <n v="1404941463"/>
    <b v="0"/>
    <n v="0"/>
    <b v="0"/>
    <s v="food/food trucks"/>
    <n v="0"/>
    <n v="-2"/>
    <x v="7"/>
    <s v="food trucks"/>
    <x v="2695"/>
    <d v="2014-07-09T16:31:03"/>
  </r>
  <r>
    <n v="2700"/>
    <s v="Holly's Hot Stuff"/>
    <s v="I currently own and operate a hot dog cart. I am hoping to purchase a used food truck so I can do business year round!"/>
    <n v="9999"/>
    <n v="70"/>
    <x v="2"/>
    <s v="US"/>
    <x v="0"/>
    <x v="2696"/>
    <n v="1408481972"/>
    <b v="0"/>
    <n v="4"/>
    <b v="0"/>
    <s v="food/food trucks"/>
    <n v="0.7000700070007001"/>
    <n v="-9929"/>
    <x v="7"/>
    <s v="food trucks"/>
    <x v="2696"/>
    <d v="2014-08-19T15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x v="3"/>
    <x v="2697"/>
    <n v="1488911734"/>
    <b v="0"/>
    <n v="46"/>
    <b v="0"/>
    <s v="theater/spaces"/>
    <n v="46.176470588235297"/>
    <n v="-1830"/>
    <x v="1"/>
    <s v="spaces"/>
    <x v="2697"/>
    <d v="2017-03-07T13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x v="0"/>
    <x v="2698"/>
    <n v="1488827677"/>
    <b v="1"/>
    <n v="26"/>
    <b v="0"/>
    <s v="theater/spaces"/>
    <n v="34.410000000000004"/>
    <n v="-6559"/>
    <x v="1"/>
    <s v="spaces"/>
    <x v="2698"/>
    <d v="2017-03-06T14:14:37"/>
  </r>
  <r>
    <n v="2703"/>
    <s v="Bisagra Teatro: Foro Multidisciplinario"/>
    <s v="Â¡Tu nuevo espacio cultural multidisciplinario en el centro de Pachuca, Hidalgo"/>
    <n v="40000"/>
    <n v="41500"/>
    <x v="3"/>
    <s v="MX"/>
    <x v="10"/>
    <x v="2699"/>
    <n v="1485016430"/>
    <b v="0"/>
    <n v="45"/>
    <b v="0"/>
    <s v="theater/spaces"/>
    <n v="103.75000000000001"/>
    <n v="1500"/>
    <x v="1"/>
    <s v="spaces"/>
    <x v="2699"/>
    <d v="2017-01-21T11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x v="0"/>
    <x v="2700"/>
    <n v="1487709714"/>
    <b v="0"/>
    <n v="7"/>
    <b v="0"/>
    <s v="theater/spaces"/>
    <n v="6.0263157894736841"/>
    <n v="-17855"/>
    <x v="1"/>
    <s v="spaces"/>
    <x v="2700"/>
    <d v="2017-02-21T15:41:54"/>
  </r>
  <r>
    <n v="2705"/>
    <s v="Fischer Theatre Marquee"/>
    <s v="Help light the lights at the historic Fischer Theatre in Danville, IL."/>
    <n v="16500"/>
    <n v="1739"/>
    <x v="3"/>
    <s v="US"/>
    <x v="0"/>
    <x v="2701"/>
    <n v="1486504758"/>
    <b v="0"/>
    <n v="8"/>
    <b v="0"/>
    <s v="theater/spaces"/>
    <n v="10.539393939393939"/>
    <n v="-14761"/>
    <x v="1"/>
    <s v="spaces"/>
    <x v="2701"/>
    <d v="2017-02-07T16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x v="0"/>
    <x v="2702"/>
    <n v="1410937483"/>
    <b v="1"/>
    <n v="263"/>
    <b v="1"/>
    <s v="theater/spaces"/>
    <n v="112.29714285714284"/>
    <n v="4304"/>
    <x v="1"/>
    <s v="spaces"/>
    <x v="2702"/>
    <d v="2014-09-17T02:04:4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x v="0"/>
    <x v="2703"/>
    <n v="1367088443"/>
    <b v="1"/>
    <n v="394"/>
    <b v="1"/>
    <s v="theater/spaces"/>
    <n v="350.84462500000001"/>
    <n v="20067.57"/>
    <x v="1"/>
    <s v="spaces"/>
    <x v="2703"/>
    <d v="2013-04-27T13:47:23"/>
  </r>
  <r>
    <n v="2708"/>
    <s v="Angel Comedy Club"/>
    <s v="Angel Comedy Club: A permanent home for Londonâ€™s loveliest comedy night - a community comedy club"/>
    <n v="20000"/>
    <n v="46643.07"/>
    <x v="0"/>
    <s v="GB"/>
    <x v="1"/>
    <x v="2704"/>
    <n v="1463935526"/>
    <b v="1"/>
    <n v="1049"/>
    <b v="1"/>
    <s v="theater/spaces"/>
    <n v="233.21535"/>
    <n v="26643.07"/>
    <x v="1"/>
    <s v="spaces"/>
    <x v="2704"/>
    <d v="2016-05-22T11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x v="0"/>
    <x v="2705"/>
    <n v="1472528141"/>
    <b v="1"/>
    <n v="308"/>
    <b v="1"/>
    <s v="theater/spaces"/>
    <n v="101.60599999999999"/>
    <n v="803"/>
    <x v="1"/>
    <s v="spaces"/>
    <x v="2705"/>
    <d v="2016-08-29T22:35:41"/>
  </r>
  <r>
    <n v="2710"/>
    <s v="House of Yes"/>
    <s v="Building Brooklyn's own creative venue for circus, theater and events of all types."/>
    <n v="60000"/>
    <n v="92340.21"/>
    <x v="0"/>
    <s v="US"/>
    <x v="0"/>
    <x v="2706"/>
    <n v="1404797428"/>
    <b v="1"/>
    <n v="1088"/>
    <b v="1"/>
    <s v="theater/spaces"/>
    <n v="153.90035000000003"/>
    <n v="32340.210000000006"/>
    <x v="1"/>
    <s v="spaces"/>
    <x v="2706"/>
    <d v="2014-07-08T00:30:28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x v="1"/>
    <x v="2707"/>
    <n v="1400694790"/>
    <b v="1"/>
    <n v="73"/>
    <b v="1"/>
    <s v="theater/spaces"/>
    <n v="100.7161125319693"/>
    <n v="28"/>
    <x v="1"/>
    <s v="spaces"/>
    <x v="2707"/>
    <d v="2014-05-21T12:53:1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x v="0"/>
    <x v="2708"/>
    <n v="1370568560"/>
    <b v="1"/>
    <n v="143"/>
    <b v="1"/>
    <s v="theater/spaces"/>
    <n v="131.38181818181818"/>
    <n v="1726"/>
    <x v="1"/>
    <s v="spaces"/>
    <x v="2708"/>
    <d v="2013-06-06T20:29:2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x v="0"/>
    <x v="2709"/>
    <n v="1447515684"/>
    <b v="1"/>
    <n v="1420"/>
    <b v="1"/>
    <s v="theater/spaces"/>
    <n v="102.24133333333334"/>
    <n v="3362"/>
    <x v="1"/>
    <s v="spaces"/>
    <x v="2709"/>
    <d v="2015-11-14T10:41:24"/>
  </r>
  <r>
    <n v="2714"/>
    <s v="The Crane Theater"/>
    <s v="The Crane will be the new home for independent theater in Northeast Minneapolis"/>
    <n v="25000"/>
    <n v="29089"/>
    <x v="0"/>
    <s v="US"/>
    <x v="0"/>
    <x v="2710"/>
    <n v="1474040596"/>
    <b v="1"/>
    <n v="305"/>
    <b v="1"/>
    <s v="theater/spaces"/>
    <n v="116.35599999999999"/>
    <n v="4089"/>
    <x v="1"/>
    <s v="spaces"/>
    <x v="2710"/>
    <d v="2016-09-16T10:43:16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x v="0"/>
    <x v="2711"/>
    <n v="1453109628"/>
    <b v="1"/>
    <n v="551"/>
    <b v="1"/>
    <s v="theater/spaces"/>
    <n v="264.62241666666665"/>
    <n v="19754.689999999999"/>
    <x v="1"/>
    <s v="spaces"/>
    <x v="2711"/>
    <d v="2016-01-18T04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x v="3"/>
    <x v="2712"/>
    <n v="1441699193"/>
    <b v="1"/>
    <n v="187"/>
    <b v="1"/>
    <s v="theater/spaces"/>
    <n v="119.98010000000001"/>
    <n v="1998.0100000000002"/>
    <x v="1"/>
    <s v="spaces"/>
    <x v="2712"/>
    <d v="2015-09-08T02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x v="0"/>
    <x v="2713"/>
    <n v="1414015049"/>
    <b v="1"/>
    <n v="325"/>
    <b v="1"/>
    <s v="theater/spaces"/>
    <n v="120.10400000000001"/>
    <n v="5026"/>
    <x v="1"/>
    <s v="spaces"/>
    <x v="2713"/>
    <d v="2014-10-22T16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x v="0"/>
    <x v="2714"/>
    <n v="1459865945"/>
    <b v="1"/>
    <n v="148"/>
    <b v="1"/>
    <s v="theater/spaces"/>
    <n v="103.58333333333334"/>
    <n v="645"/>
    <x v="1"/>
    <s v="spaces"/>
    <x v="2714"/>
    <d v="2016-04-05T09:19:05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x v="0"/>
    <x v="2715"/>
    <n v="1455756294"/>
    <b v="0"/>
    <n v="69"/>
    <b v="1"/>
    <s v="theater/spaces"/>
    <n v="108.83333333333334"/>
    <n v="530"/>
    <x v="1"/>
    <s v="spaces"/>
    <x v="2715"/>
    <d v="2016-02-17T19:44:54"/>
  </r>
  <r>
    <n v="2720"/>
    <s v="The Comedy Project"/>
    <s v="An improv, sketch and experimental comedy and cocktail venue in downtown Grand Rapids, Michigan"/>
    <n v="25000"/>
    <n v="29531"/>
    <x v="0"/>
    <s v="US"/>
    <x v="0"/>
    <x v="2716"/>
    <n v="1476270653"/>
    <b v="0"/>
    <n v="173"/>
    <b v="1"/>
    <s v="theater/spaces"/>
    <n v="118.12400000000001"/>
    <n v="4531"/>
    <x v="1"/>
    <s v="spaces"/>
    <x v="2716"/>
    <d v="2016-10-12T06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x v="1"/>
    <x v="2717"/>
    <n v="1375880598"/>
    <b v="0"/>
    <n v="269"/>
    <b v="1"/>
    <s v="technology/hardware"/>
    <n v="1462"/>
    <n v="10215"/>
    <x v="2"/>
    <s v="hardware"/>
    <x v="2717"/>
    <d v="2013-08-07T08:03:18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x v="0"/>
    <x v="2718"/>
    <n v="1480538053"/>
    <b v="0"/>
    <n v="185"/>
    <b v="1"/>
    <s v="technology/hardware"/>
    <n v="252.54"/>
    <n v="7627"/>
    <x v="2"/>
    <s v="hardware"/>
    <x v="2718"/>
    <d v="2016-11-30T15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x v="0"/>
    <x v="2719"/>
    <n v="1414872488"/>
    <b v="0"/>
    <n v="176"/>
    <b v="1"/>
    <s v="technology/hardware"/>
    <n v="140.05000000000001"/>
    <n v="4806"/>
    <x v="2"/>
    <s v="hardware"/>
    <x v="2719"/>
    <d v="2014-11-01T15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x v="1"/>
    <x v="2720"/>
    <n v="1436860259"/>
    <b v="0"/>
    <n v="1019"/>
    <b v="1"/>
    <s v="technology/hardware"/>
    <n v="296.87520259319291"/>
    <n v="4858.88"/>
    <x v="2"/>
    <s v="hardware"/>
    <x v="2720"/>
    <d v="2015-07-14T02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x v="5"/>
    <x v="2721"/>
    <n v="1484070735"/>
    <b v="0"/>
    <n v="113"/>
    <b v="1"/>
    <s v="technology/hardware"/>
    <n v="144.54249999999999"/>
    <n v="17817"/>
    <x v="2"/>
    <s v="hardware"/>
    <x v="2721"/>
    <d v="2017-01-10T12:52:15"/>
  </r>
  <r>
    <n v="2726"/>
    <s v="Krimston TWO - Dual SIM case for iPhone"/>
    <s v="Krimston TWO: iPhone Dual SIM Case"/>
    <n v="100000"/>
    <n v="105745"/>
    <x v="0"/>
    <s v="US"/>
    <x v="0"/>
    <x v="2722"/>
    <n v="1458741311"/>
    <b v="0"/>
    <n v="404"/>
    <b v="1"/>
    <s v="technology/hardware"/>
    <n v="105.745"/>
    <n v="5745"/>
    <x v="2"/>
    <s v="hardware"/>
    <x v="2722"/>
    <d v="2016-03-23T08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x v="0"/>
    <x v="2723"/>
    <n v="1436804063"/>
    <b v="0"/>
    <n v="707"/>
    <b v="1"/>
    <s v="technology/hardware"/>
    <n v="493.21000000000004"/>
    <n v="39321"/>
    <x v="2"/>
    <s v="hardware"/>
    <x v="2723"/>
    <d v="2015-07-13T11:14:23"/>
  </r>
  <r>
    <n v="2728"/>
    <s v="Multi-Function SSD Shield for the Raspberry Pi 2"/>
    <s v="SSD, WiFi, RTC w/Battery and high power USB all in one shield."/>
    <n v="15000"/>
    <n v="30274"/>
    <x v="0"/>
    <s v="US"/>
    <x v="0"/>
    <x v="2724"/>
    <n v="1448461434"/>
    <b v="0"/>
    <n v="392"/>
    <b v="1"/>
    <s v="technology/hardware"/>
    <n v="201.82666666666668"/>
    <n v="15274"/>
    <x v="2"/>
    <s v="hardware"/>
    <x v="2724"/>
    <d v="2015-11-25T09:23:54"/>
  </r>
  <r>
    <n v="2729"/>
    <s v="McChi Luggage: It's a Luggage, USB Charger and a Table Top"/>
    <s v="A luggage that is more than a luggage! It is what you want it to be."/>
    <n v="7500"/>
    <n v="7833"/>
    <x v="0"/>
    <s v="US"/>
    <x v="0"/>
    <x v="2725"/>
    <n v="1427867197"/>
    <b v="0"/>
    <n v="23"/>
    <b v="1"/>
    <s v="technology/hardware"/>
    <n v="104.44"/>
    <n v="333"/>
    <x v="2"/>
    <s v="hardware"/>
    <x v="2725"/>
    <d v="2015-04-01T00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x v="0"/>
    <x v="2726"/>
    <n v="1363611575"/>
    <b v="0"/>
    <n v="682"/>
    <b v="1"/>
    <s v="technology/hardware"/>
    <n v="170.29262962962963"/>
    <n v="18979.010000000002"/>
    <x v="2"/>
    <s v="hardware"/>
    <x v="2726"/>
    <d v="2013-03-18T07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x v="0"/>
    <x v="2727"/>
    <n v="1408624622"/>
    <b v="0"/>
    <n v="37"/>
    <b v="1"/>
    <s v="technology/hardware"/>
    <n v="104.30333333333333"/>
    <n v="1291"/>
    <x v="2"/>
    <s v="hardware"/>
    <x v="2727"/>
    <d v="2014-08-21T07:37:02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x v="0"/>
    <x v="2728"/>
    <n v="1366917828"/>
    <b v="0"/>
    <n v="146"/>
    <b v="1"/>
    <s v="technology/hardware"/>
    <n v="118.25000000000001"/>
    <n v="2190"/>
    <x v="2"/>
    <s v="hardware"/>
    <x v="2728"/>
    <d v="2013-04-25T14:23:48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x v="0"/>
    <x v="2729"/>
    <n v="1423463574"/>
    <b v="0"/>
    <n v="119"/>
    <b v="1"/>
    <s v="technology/hardware"/>
    <n v="107.538"/>
    <n v="3769"/>
    <x v="2"/>
    <s v="hardware"/>
    <x v="2729"/>
    <d v="2015-02-09T01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x v="0"/>
    <x v="2730"/>
    <n v="1473782592"/>
    <b v="0"/>
    <n v="163"/>
    <b v="1"/>
    <s v="technology/hardware"/>
    <n v="2260300"/>
    <n v="22602"/>
    <x v="2"/>
    <s v="hardware"/>
    <x v="2730"/>
    <d v="2016-09-13T11:03:1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x v="1"/>
    <x v="2731"/>
    <n v="1360551250"/>
    <b v="0"/>
    <n v="339"/>
    <b v="1"/>
    <s v="technology/hardware"/>
    <n v="978.13466666666682"/>
    <n v="6586.01"/>
    <x v="2"/>
    <s v="hardware"/>
    <x v="2731"/>
    <d v="2013-02-10T21:54:1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x v="5"/>
    <x v="2732"/>
    <n v="1395676773"/>
    <b v="0"/>
    <n v="58"/>
    <b v="1"/>
    <s v="technology/hardware"/>
    <n v="122.9"/>
    <n v="1832"/>
    <x v="2"/>
    <s v="hardware"/>
    <x v="2732"/>
    <d v="2014-03-24T10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x v="0"/>
    <x v="2733"/>
    <n v="1386108087"/>
    <b v="0"/>
    <n v="456"/>
    <b v="1"/>
    <s v="technology/hardware"/>
    <n v="246.0608"/>
    <n v="43818.240000000005"/>
    <x v="2"/>
    <s v="hardware"/>
    <x v="2733"/>
    <d v="2013-12-03T17:01:27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x v="0"/>
    <x v="2734"/>
    <n v="1473218804"/>
    <b v="0"/>
    <n v="15"/>
    <b v="1"/>
    <s v="technology/hardware"/>
    <n v="147.94"/>
    <n v="2397"/>
    <x v="2"/>
    <s v="hardware"/>
    <x v="2734"/>
    <d v="2016-09-06T22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x v="1"/>
    <x v="2735"/>
    <n v="1395436717"/>
    <b v="0"/>
    <n v="191"/>
    <b v="1"/>
    <s v="technology/hardware"/>
    <n v="384.09090909090907"/>
    <n v="3125"/>
    <x v="2"/>
    <s v="hardware"/>
    <x v="2735"/>
    <d v="2014-03-21T16:18:37"/>
  </r>
  <r>
    <n v="2740"/>
    <s v="Vertical Garden Prototype"/>
    <s v="I am interested in testing the plant yields of this vertical garden as well as some other applications"/>
    <n v="300"/>
    <n v="310"/>
    <x v="0"/>
    <s v="US"/>
    <x v="0"/>
    <x v="2736"/>
    <n v="1423529152"/>
    <b v="0"/>
    <n v="17"/>
    <b v="1"/>
    <s v="technology/hardware"/>
    <n v="103.33333333333334"/>
    <n v="10"/>
    <x v="2"/>
    <s v="hardware"/>
    <x v="2736"/>
    <d v="2015-02-09T19:45:52"/>
  </r>
  <r>
    <n v="2741"/>
    <s v="Mrs. Brown and Her Lost Puppy."/>
    <s v="Help me publish my 1st children's book as an aspiring author!"/>
    <n v="8000"/>
    <n v="35"/>
    <x v="2"/>
    <s v="US"/>
    <x v="0"/>
    <x v="2737"/>
    <n v="1412005602"/>
    <b v="0"/>
    <n v="4"/>
    <b v="0"/>
    <s v="publishing/children's books"/>
    <n v="0.43750000000000006"/>
    <n v="-7965"/>
    <x v="3"/>
    <s v="children's books"/>
    <x v="2737"/>
    <d v="2014-09-29T10:46:42"/>
  </r>
  <r>
    <n v="2742"/>
    <s v="What a Zoo!"/>
    <s v="The pachyderms at the Denver Zoo are moving. Follow along on the convoluted journey to their new home."/>
    <n v="2500"/>
    <n v="731"/>
    <x v="2"/>
    <s v="US"/>
    <x v="0"/>
    <x v="2738"/>
    <n v="1335892587"/>
    <b v="0"/>
    <n v="18"/>
    <b v="0"/>
    <s v="publishing/children's books"/>
    <n v="29.24"/>
    <n v="-1769"/>
    <x v="3"/>
    <s v="children's books"/>
    <x v="2738"/>
    <d v="2012-05-01T12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x v="0"/>
    <x v="2739"/>
    <n v="1474271607"/>
    <b v="0"/>
    <n v="0"/>
    <b v="0"/>
    <s v="publishing/children's books"/>
    <n v="0"/>
    <n v="-5999"/>
    <x v="3"/>
    <s v="children's books"/>
    <x v="2739"/>
    <d v="2016-09-19T02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x v="0"/>
    <x v="2740"/>
    <n v="1327886998"/>
    <b v="0"/>
    <n v="22"/>
    <b v="0"/>
    <s v="publishing/children's books"/>
    <n v="5.21875"/>
    <n v="-15165"/>
    <x v="3"/>
    <s v="children's books"/>
    <x v="2740"/>
    <d v="2012-01-29T20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x v="0"/>
    <x v="2741"/>
    <n v="1337125368"/>
    <b v="0"/>
    <n v="49"/>
    <b v="0"/>
    <s v="publishing/children's books"/>
    <n v="21.887499999999999"/>
    <n v="-6249"/>
    <x v="3"/>
    <s v="children's books"/>
    <x v="2741"/>
    <d v="2012-05-15T18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x v="0"/>
    <x v="2742"/>
    <n v="1406745911"/>
    <b v="0"/>
    <n v="19"/>
    <b v="0"/>
    <s v="publishing/children's books"/>
    <n v="26.700000000000003"/>
    <n v="-2199"/>
    <x v="3"/>
    <s v="children's books"/>
    <x v="2742"/>
    <d v="2014-07-30T13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x v="0"/>
    <x v="2743"/>
    <n v="1337095997"/>
    <b v="0"/>
    <n v="4"/>
    <b v="0"/>
    <s v="publishing/children's books"/>
    <n v="28.000000000000004"/>
    <n v="-360"/>
    <x v="3"/>
    <s v="children's books"/>
    <x v="2743"/>
    <d v="2012-05-15T10:33:17"/>
  </r>
  <r>
    <n v="2748"/>
    <s v="Native American Language Book for Children"/>
    <s v="Interactive Book with Audio to learn the Ojibwe Language for Children.  Website, Ebook and more!"/>
    <n v="5000"/>
    <n v="53"/>
    <x v="2"/>
    <s v="US"/>
    <x v="0"/>
    <x v="2744"/>
    <n v="1470243802"/>
    <b v="0"/>
    <n v="4"/>
    <b v="0"/>
    <s v="publishing/children's books"/>
    <n v="1.06"/>
    <n v="-4947"/>
    <x v="3"/>
    <s v="children's books"/>
    <x v="2744"/>
    <d v="2016-08-03T12:03:22"/>
  </r>
  <r>
    <n v="2749"/>
    <s v="A Tree is a Tree, no matter what you see.  CHILDREN'S BOOK"/>
    <s v="Self-publishing my children's book."/>
    <n v="10000"/>
    <n v="110"/>
    <x v="2"/>
    <s v="US"/>
    <x v="0"/>
    <x v="2745"/>
    <n v="1425582637"/>
    <b v="0"/>
    <n v="2"/>
    <b v="0"/>
    <s v="publishing/children's books"/>
    <n v="1.0999999999999999"/>
    <n v="-9890"/>
    <x v="3"/>
    <s v="children's books"/>
    <x v="2745"/>
    <d v="2015-03-05T14:10:37"/>
  </r>
  <r>
    <n v="2750"/>
    <s v="My Child, My Blessing"/>
    <s v="This is a journal where parents daily write something positive about their child.  Places for pictures, too."/>
    <n v="1999"/>
    <n v="0"/>
    <x v="2"/>
    <s v="US"/>
    <x v="0"/>
    <x v="2746"/>
    <n v="1340055345"/>
    <b v="0"/>
    <n v="0"/>
    <b v="0"/>
    <s v="publishing/children's books"/>
    <n v="0"/>
    <n v="-1999"/>
    <x v="3"/>
    <s v="children's books"/>
    <x v="2746"/>
    <d v="2012-06-18T16:35:4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x v="0"/>
    <x v="2747"/>
    <n v="1397855842"/>
    <b v="0"/>
    <n v="0"/>
    <b v="0"/>
    <s v="publishing/children's books"/>
    <n v="0"/>
    <n v="-3274"/>
    <x v="3"/>
    <s v="children's books"/>
    <x v="2747"/>
    <d v="2014-04-18T16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x v="0"/>
    <x v="2748"/>
    <n v="1320776504"/>
    <b v="0"/>
    <n v="14"/>
    <b v="0"/>
    <s v="publishing/children's books"/>
    <n v="11.458333333333332"/>
    <n v="-4250"/>
    <x v="3"/>
    <s v="children's books"/>
    <x v="2748"/>
    <d v="2011-11-08T13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x v="0"/>
    <x v="2749"/>
    <n v="1343425023"/>
    <b v="0"/>
    <n v="8"/>
    <b v="0"/>
    <s v="publishing/children's books"/>
    <n v="19"/>
    <n v="-1620"/>
    <x v="3"/>
    <s v="children's books"/>
    <x v="2749"/>
    <d v="2012-07-27T16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x v="0"/>
    <x v="2750"/>
    <n v="1407856551"/>
    <b v="0"/>
    <n v="0"/>
    <b v="0"/>
    <s v="publishing/children's books"/>
    <n v="0"/>
    <n v="-10000"/>
    <x v="3"/>
    <s v="children's books"/>
    <x v="2750"/>
    <d v="2014-08-12T10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x v="3"/>
    <x v="2751"/>
    <n v="1425927527"/>
    <b v="0"/>
    <n v="15"/>
    <b v="0"/>
    <s v="publishing/children's books"/>
    <n v="52"/>
    <n v="-240"/>
    <x v="3"/>
    <s v="children's books"/>
    <x v="2751"/>
    <d v="2015-03-09T13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x v="0"/>
    <x v="2752"/>
    <n v="1386884201"/>
    <b v="0"/>
    <n v="33"/>
    <b v="0"/>
    <s v="publishing/children's books"/>
    <n v="10.48"/>
    <n v="-8952"/>
    <x v="3"/>
    <s v="children's books"/>
    <x v="2752"/>
    <d v="2013-12-12T16:36:41"/>
  </r>
  <r>
    <n v="2757"/>
    <s v="C is for Crooked"/>
    <s v="A children's letter book that Lampoons Hillary Clinton"/>
    <n v="1500"/>
    <n v="10"/>
    <x v="2"/>
    <s v="US"/>
    <x v="0"/>
    <x v="2753"/>
    <n v="1469202332"/>
    <b v="0"/>
    <n v="2"/>
    <b v="0"/>
    <s v="publishing/children's books"/>
    <n v="0.66666666666666674"/>
    <n v="-1490"/>
    <x v="3"/>
    <s v="children's books"/>
    <x v="2753"/>
    <d v="2016-07-22T10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x v="2"/>
    <x v="2754"/>
    <n v="1474886183"/>
    <b v="0"/>
    <n v="6"/>
    <b v="0"/>
    <s v="publishing/children's books"/>
    <n v="11.700000000000001"/>
    <n v="-1766"/>
    <x v="3"/>
    <s v="children's books"/>
    <x v="2754"/>
    <d v="2016-09-26T05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x v="2"/>
    <x v="2755"/>
    <n v="1464943666"/>
    <b v="0"/>
    <n v="2"/>
    <b v="0"/>
    <s v="publishing/children's books"/>
    <n v="10.5"/>
    <n v="-895"/>
    <x v="3"/>
    <s v="children's books"/>
    <x v="2755"/>
    <d v="2016-06-03T03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x v="1"/>
    <x v="2756"/>
    <n v="1369134258"/>
    <b v="0"/>
    <n v="0"/>
    <b v="0"/>
    <s v="publishing/children's books"/>
    <n v="0"/>
    <n v="-5000"/>
    <x v="3"/>
    <s v="children's books"/>
    <x v="2756"/>
    <d v="2013-05-21T06:04:18"/>
  </r>
  <r>
    <n v="2761"/>
    <s v="Learn U.S. Geography: Dreaming my way across The U.S."/>
    <s v="Help me give away 500 copies of my picture book so more kids will know US geography!"/>
    <n v="5000"/>
    <n v="36"/>
    <x v="2"/>
    <s v="US"/>
    <x v="0"/>
    <x v="2757"/>
    <n v="1354584693"/>
    <b v="0"/>
    <n v="4"/>
    <b v="0"/>
    <s v="publishing/children's books"/>
    <n v="0.72"/>
    <n v="-4964"/>
    <x v="3"/>
    <s v="children's books"/>
    <x v="2757"/>
    <d v="2012-12-03T20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x v="0"/>
    <x v="2758"/>
    <n v="1326934395"/>
    <b v="0"/>
    <n v="1"/>
    <b v="0"/>
    <s v="publishing/children's books"/>
    <n v="0.76923076923076927"/>
    <n v="-3225"/>
    <x v="3"/>
    <s v="children's books"/>
    <x v="2758"/>
    <d v="2012-01-18T19:53:15"/>
  </r>
  <r>
    <n v="2763"/>
    <s v="My Christmas Star"/>
    <s v="How Santa finds childrens homes without getting lost by following certain stars."/>
    <n v="39400"/>
    <n v="90"/>
    <x v="2"/>
    <s v="US"/>
    <x v="0"/>
    <x v="2759"/>
    <n v="1365515684"/>
    <b v="0"/>
    <n v="3"/>
    <b v="0"/>
    <s v="publishing/children's books"/>
    <n v="0.22842639593908631"/>
    <n v="-39310"/>
    <x v="3"/>
    <s v="children's books"/>
    <x v="2759"/>
    <d v="2013-04-09T08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x v="0"/>
    <x v="2760"/>
    <n v="1335855631"/>
    <b v="0"/>
    <n v="4"/>
    <b v="0"/>
    <s v="publishing/children's books"/>
    <n v="1.125"/>
    <n v="-3955"/>
    <x v="3"/>
    <s v="children's books"/>
    <x v="2760"/>
    <d v="2012-05-01T02:00:31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x v="0"/>
    <x v="2761"/>
    <n v="1350050028"/>
    <b v="0"/>
    <n v="0"/>
    <b v="0"/>
    <s v="publishing/children's books"/>
    <n v="0"/>
    <n v="-4000"/>
    <x v="3"/>
    <s v="children's books"/>
    <x v="2761"/>
    <d v="2012-10-12T08:53:48"/>
  </r>
  <r>
    <n v="2766"/>
    <s v="Jambie"/>
    <s v="Jambie is a children's book geared towards kids ages 4-9 years of age. This book teaches young children about making wise decisions."/>
    <n v="5000"/>
    <n v="100"/>
    <x v="2"/>
    <s v="US"/>
    <x v="0"/>
    <x v="2762"/>
    <n v="1310486518"/>
    <b v="0"/>
    <n v="4"/>
    <b v="0"/>
    <s v="publishing/children's books"/>
    <n v="2"/>
    <n v="-4900"/>
    <x v="3"/>
    <s v="children's books"/>
    <x v="2762"/>
    <d v="2011-07-12T11:01:58"/>
  </r>
  <r>
    <n v="2767"/>
    <s v="the Giant Turnip"/>
    <s v="An animated bedtime story with Dedka, Babka and the rest of the family working together on a BIG problem"/>
    <n v="4000"/>
    <n v="34"/>
    <x v="2"/>
    <s v="CA"/>
    <x v="5"/>
    <x v="2763"/>
    <n v="1434582050"/>
    <b v="0"/>
    <n v="3"/>
    <b v="0"/>
    <s v="publishing/children's books"/>
    <n v="0.85000000000000009"/>
    <n v="-3966"/>
    <x v="3"/>
    <s v="children's books"/>
    <x v="2763"/>
    <d v="2015-06-17T18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x v="0"/>
    <x v="2764"/>
    <n v="1330440323"/>
    <b v="0"/>
    <n v="34"/>
    <b v="0"/>
    <s v="publishing/children's books"/>
    <n v="14.314285714285715"/>
    <n v="-5998"/>
    <x v="3"/>
    <s v="children's books"/>
    <x v="2764"/>
    <d v="2012-02-28T09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x v="1"/>
    <x v="2765"/>
    <n v="1397677790"/>
    <b v="0"/>
    <n v="2"/>
    <b v="0"/>
    <s v="publishing/children's books"/>
    <n v="0.25"/>
    <n v="-798"/>
    <x v="3"/>
    <s v="children's books"/>
    <x v="2765"/>
    <d v="2014-04-16T14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x v="0"/>
    <x v="2766"/>
    <n v="1392569730"/>
    <b v="0"/>
    <n v="33"/>
    <b v="0"/>
    <s v="publishing/children's books"/>
    <n v="10.411249999999999"/>
    <n v="-17917.75"/>
    <x v="3"/>
    <s v="children's books"/>
    <x v="2766"/>
    <d v="2014-02-16T11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x v="0"/>
    <x v="2767"/>
    <n v="1355489140"/>
    <b v="0"/>
    <n v="0"/>
    <b v="0"/>
    <s v="publishing/children's books"/>
    <n v="0"/>
    <n v="-19980"/>
    <x v="3"/>
    <s v="children's books"/>
    <x v="2767"/>
    <d v="2012-12-14T07:45:4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x v="0"/>
    <x v="2768"/>
    <n v="1379710294"/>
    <b v="0"/>
    <n v="0"/>
    <b v="0"/>
    <s v="publishing/children's books"/>
    <n v="0"/>
    <n v="-8000"/>
    <x v="3"/>
    <s v="children's books"/>
    <x v="2768"/>
    <d v="2013-09-20T15:51:34"/>
  </r>
  <r>
    <n v="2773"/>
    <s v="The Boat That Couldn't Float"/>
    <s v="Parents know the pain of rereading bad bedtime stories. I want to write stories that all ages will enjoy"/>
    <n v="530"/>
    <n v="1"/>
    <x v="2"/>
    <s v="CA"/>
    <x v="5"/>
    <x v="2769"/>
    <n v="1460666721"/>
    <b v="0"/>
    <n v="1"/>
    <b v="0"/>
    <s v="publishing/children's books"/>
    <n v="0.18867924528301888"/>
    <n v="-529"/>
    <x v="3"/>
    <s v="children's books"/>
    <x v="2769"/>
    <d v="2016-04-14T15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x v="0"/>
    <x v="2770"/>
    <n v="1360119728"/>
    <b v="0"/>
    <n v="13"/>
    <b v="0"/>
    <s v="publishing/children's books"/>
    <n v="14.249999999999998"/>
    <n v="-3430"/>
    <x v="3"/>
    <s v="children's books"/>
    <x v="2770"/>
    <d v="2013-02-05T22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x v="0"/>
    <x v="2771"/>
    <n v="1321402754"/>
    <b v="0"/>
    <n v="2"/>
    <b v="0"/>
    <s v="publishing/children's books"/>
    <n v="3"/>
    <n v="-4850"/>
    <x v="3"/>
    <s v="children's books"/>
    <x v="2771"/>
    <d v="2011-11-15T19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x v="0"/>
    <x v="2772"/>
    <n v="1431414476"/>
    <b v="0"/>
    <n v="36"/>
    <b v="0"/>
    <s v="publishing/children's books"/>
    <n v="7.8809523809523814"/>
    <n v="-19345"/>
    <x v="3"/>
    <s v="children's books"/>
    <x v="2772"/>
    <d v="2015-05-12T02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x v="0"/>
    <x v="2773"/>
    <n v="1434557004"/>
    <b v="0"/>
    <n v="1"/>
    <b v="0"/>
    <s v="publishing/children's books"/>
    <n v="0.33333333333333337"/>
    <n v="-2990"/>
    <x v="3"/>
    <s v="children's books"/>
    <x v="2773"/>
    <d v="2015-06-17T11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x v="0"/>
    <x v="2774"/>
    <n v="1406417306"/>
    <b v="0"/>
    <n v="15"/>
    <b v="0"/>
    <s v="publishing/children's books"/>
    <n v="25.545454545454543"/>
    <n v="-4095"/>
    <x v="3"/>
    <s v="children's books"/>
    <x v="2774"/>
    <d v="2014-07-26T18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x v="0"/>
    <x v="2775"/>
    <n v="1445609021"/>
    <b v="0"/>
    <n v="1"/>
    <b v="0"/>
    <s v="publishing/children's books"/>
    <n v="2.12"/>
    <n v="-2447"/>
    <x v="3"/>
    <s v="children's books"/>
    <x v="2775"/>
    <d v="2015-10-23T09:03:41"/>
  </r>
  <r>
    <n v="2780"/>
    <s v="Travel with baby"/>
    <s v="Turn the World with my kids, and then write a book with the advice for traveling with baby"/>
    <n v="100000"/>
    <n v="0"/>
    <x v="2"/>
    <s v="IT"/>
    <x v="3"/>
    <x v="2776"/>
    <n v="1486550688"/>
    <b v="0"/>
    <n v="0"/>
    <b v="0"/>
    <s v="publishing/children's books"/>
    <n v="0"/>
    <n v="-100000"/>
    <x v="3"/>
    <s v="children's books"/>
    <x v="2776"/>
    <d v="2017-02-08T05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x v="0"/>
    <x v="2777"/>
    <n v="1421274954"/>
    <b v="0"/>
    <n v="28"/>
    <b v="1"/>
    <s v="theater/plays"/>
    <n v="105.28"/>
    <n v="66"/>
    <x v="1"/>
    <s v="plays"/>
    <x v="2777"/>
    <d v="2015-01-14T17:35:54"/>
  </r>
  <r>
    <n v="2782"/>
    <s v="Better Than Ever Productions presents Geezer Game"/>
    <s v="The premiere theatre troupe in SE Michigan offering acting opportunities for the 50+ actor."/>
    <n v="1000"/>
    <n v="1200"/>
    <x v="0"/>
    <s v="US"/>
    <x v="0"/>
    <x v="2778"/>
    <n v="1421964718"/>
    <b v="0"/>
    <n v="18"/>
    <b v="1"/>
    <s v="theater/plays"/>
    <n v="120"/>
    <n v="200"/>
    <x v="1"/>
    <s v="plays"/>
    <x v="2778"/>
    <d v="2015-01-22T17:11:58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x v="1"/>
    <x v="2779"/>
    <n v="1428583846"/>
    <b v="0"/>
    <n v="61"/>
    <b v="1"/>
    <s v="theater/plays"/>
    <n v="114.5"/>
    <n v="145"/>
    <x v="1"/>
    <s v="plays"/>
    <x v="2779"/>
    <d v="2015-04-09T07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x v="0"/>
    <x v="2780"/>
    <n v="1412794443"/>
    <b v="0"/>
    <n v="108"/>
    <b v="1"/>
    <s v="theater/plays"/>
    <n v="119"/>
    <n v="1140"/>
    <x v="1"/>
    <s v="plays"/>
    <x v="2780"/>
    <d v="2014-10-08T13:54:03"/>
  </r>
  <r>
    <n v="2785"/>
    <s v="Henry VI: The War of the Roses"/>
    <s v="Bare Theatre and Raleigh Little Theatre present Shakespeare's epic, set in a post-apocalyptic dystopia."/>
    <n v="5000"/>
    <n v="5234"/>
    <x v="0"/>
    <s v="US"/>
    <x v="0"/>
    <x v="2781"/>
    <n v="1467865967"/>
    <b v="0"/>
    <n v="142"/>
    <b v="1"/>
    <s v="theater/plays"/>
    <n v="104.67999999999999"/>
    <n v="234"/>
    <x v="1"/>
    <s v="plays"/>
    <x v="2781"/>
    <d v="2016-07-06T23:32:47"/>
  </r>
  <r>
    <n v="2786"/>
    <s v="Fierce"/>
    <s v="A heart-melting farce about sex, art and the lovelorn lay-abouts of London-town."/>
    <n v="2500"/>
    <n v="2946"/>
    <x v="0"/>
    <s v="GB"/>
    <x v="1"/>
    <x v="2782"/>
    <n v="1403703580"/>
    <b v="0"/>
    <n v="74"/>
    <b v="1"/>
    <s v="theater/plays"/>
    <n v="117.83999999999999"/>
    <n v="446"/>
    <x v="1"/>
    <s v="plays"/>
    <x v="2782"/>
    <d v="2014-06-25T08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x v="0"/>
    <x v="2783"/>
    <n v="1403066752"/>
    <b v="0"/>
    <n v="38"/>
    <b v="1"/>
    <s v="theater/plays"/>
    <n v="119.7"/>
    <n v="197"/>
    <x v="1"/>
    <s v="plays"/>
    <x v="2783"/>
    <d v="2014-06-17T23:45:52"/>
  </r>
  <r>
    <n v="2788"/>
    <s v="ACT Underground Theatre, TLDC"/>
    <s v="MOVING FORWARD! WE HAVE REACHED GOAL BUT HAVE MORE TIME!! PLEASE CONSIDER PLEDGING."/>
    <n v="2000"/>
    <n v="2050"/>
    <x v="0"/>
    <s v="US"/>
    <x v="0"/>
    <x v="2784"/>
    <n v="1467219043"/>
    <b v="0"/>
    <n v="20"/>
    <b v="1"/>
    <s v="theater/plays"/>
    <n v="102.49999999999999"/>
    <n v="50"/>
    <x v="1"/>
    <s v="plays"/>
    <x v="2784"/>
    <d v="2016-06-29T11:50:43"/>
  </r>
  <r>
    <n v="2789"/>
    <s v="The Adventurers Club"/>
    <s v="BNT's Biggest Adventure So Far: Our 2015 full length production!"/>
    <n v="3000"/>
    <n v="3035"/>
    <x v="0"/>
    <s v="US"/>
    <x v="0"/>
    <x v="2785"/>
    <n v="1424477934"/>
    <b v="0"/>
    <n v="24"/>
    <b v="1"/>
    <s v="theater/plays"/>
    <n v="101.16666666666667"/>
    <n v="35"/>
    <x v="1"/>
    <s v="plays"/>
    <x v="2785"/>
    <d v="2015-02-20T19:18:54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x v="0"/>
    <x v="2786"/>
    <n v="1421101903"/>
    <b v="0"/>
    <n v="66"/>
    <b v="1"/>
    <s v="theater/plays"/>
    <n v="105.33333333333333"/>
    <n v="160"/>
    <x v="1"/>
    <s v="plays"/>
    <x v="2786"/>
    <d v="2015-01-12T17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x v="0"/>
    <x v="2787"/>
    <n v="1470778559"/>
    <b v="0"/>
    <n v="28"/>
    <b v="1"/>
    <s v="theater/plays"/>
    <n v="102.49999999999999"/>
    <n v="50"/>
    <x v="1"/>
    <s v="plays"/>
    <x v="2787"/>
    <d v="2016-08-09T16:35:59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x v="0"/>
    <x v="2788"/>
    <n v="1435469559"/>
    <b v="0"/>
    <n v="24"/>
    <b v="1"/>
    <s v="theater/plays"/>
    <n v="107.60000000000001"/>
    <n v="152"/>
    <x v="1"/>
    <s v="plays"/>
    <x v="2788"/>
    <d v="2015-06-28T00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x v="2"/>
    <x v="2789"/>
    <n v="1434881005"/>
    <b v="0"/>
    <n v="73"/>
    <b v="1"/>
    <s v="theater/plays"/>
    <n v="110.5675"/>
    <n v="1056.75"/>
    <x v="1"/>
    <s v="plays"/>
    <x v="2789"/>
    <d v="2015-06-21T05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x v="1"/>
    <x v="2790"/>
    <n v="1455640559"/>
    <b v="0"/>
    <n v="3"/>
    <b v="1"/>
    <s v="theater/plays"/>
    <n v="150"/>
    <n v="25"/>
    <x v="1"/>
    <s v="plays"/>
    <x v="2790"/>
    <d v="2016-02-16T11:35:59"/>
  </r>
  <r>
    <n v="2795"/>
    <s v="Good Men Wanted at ANT Fest"/>
    <s v="A new play about five bad bitches who fought in the Civil War disguised as men, premiering at Ars Nova's ANT Fest."/>
    <n v="700"/>
    <n v="730"/>
    <x v="0"/>
    <s v="US"/>
    <x v="0"/>
    <x v="2791"/>
    <n v="1400675841"/>
    <b v="0"/>
    <n v="20"/>
    <b v="1"/>
    <s v="theater/plays"/>
    <n v="104.28571428571429"/>
    <n v="30"/>
    <x v="1"/>
    <s v="plays"/>
    <x v="2791"/>
    <d v="2014-05-21T07:37:21"/>
  </r>
  <r>
    <n v="2796"/>
    <s v="Fishcakes"/>
    <s v="Fishcakes is a piece of new writing for the Camden Fringe that explores a story of love, loss, and all the â€˜little things'."/>
    <n v="800"/>
    <n v="924"/>
    <x v="0"/>
    <s v="GB"/>
    <x v="1"/>
    <x v="2792"/>
    <n v="1401972028"/>
    <b v="0"/>
    <n v="21"/>
    <b v="1"/>
    <s v="theater/plays"/>
    <n v="115.5"/>
    <n v="124"/>
    <x v="1"/>
    <s v="plays"/>
    <x v="2792"/>
    <d v="2014-06-05T07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x v="1"/>
    <x v="2793"/>
    <n v="1402266840"/>
    <b v="0"/>
    <n v="94"/>
    <b v="1"/>
    <s v="theater/plays"/>
    <n v="102.64512500000001"/>
    <n v="211.61000000000058"/>
    <x v="1"/>
    <s v="plays"/>
    <x v="2793"/>
    <d v="2014-06-08T17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x v="1"/>
    <x v="2794"/>
    <n v="1437063121"/>
    <b v="0"/>
    <n v="139"/>
    <b v="1"/>
    <s v="theater/plays"/>
    <n v="101.4"/>
    <n v="70"/>
    <x v="1"/>
    <s v="plays"/>
    <x v="2794"/>
    <d v="2015-07-16T11:12:01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x v="1"/>
    <x v="2795"/>
    <n v="1463466070"/>
    <b v="0"/>
    <n v="130"/>
    <b v="1"/>
    <s v="theater/plays"/>
    <n v="116.6348"/>
    <n v="831.73999999999978"/>
    <x v="1"/>
    <s v="plays"/>
    <x v="2795"/>
    <d v="2016-05-17T01:21:1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x v="1"/>
    <x v="2796"/>
    <n v="1415193366"/>
    <b v="0"/>
    <n v="31"/>
    <b v="1"/>
    <s v="theater/plays"/>
    <n v="133"/>
    <n v="330"/>
    <x v="1"/>
    <s v="plays"/>
    <x v="2796"/>
    <d v="2014-11-05T08:16:06"/>
  </r>
  <r>
    <n v="2801"/>
    <s v="A Dream Play"/>
    <s v="Arise Theatre Company's production of August Strindberg's expressionist masterpiece 'A Dream Play'."/>
    <n v="500"/>
    <n v="666"/>
    <x v="0"/>
    <s v="AU"/>
    <x v="2"/>
    <x v="2797"/>
    <n v="1411019409"/>
    <b v="0"/>
    <n v="13"/>
    <b v="1"/>
    <s v="theater/plays"/>
    <n v="133.20000000000002"/>
    <n v="166"/>
    <x v="1"/>
    <s v="plays"/>
    <x v="2797"/>
    <d v="2014-09-18T00:50:09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x v="1"/>
    <x v="2798"/>
    <n v="1436283107"/>
    <b v="0"/>
    <n v="90"/>
    <b v="1"/>
    <s v="theater/plays"/>
    <n v="101.83333333333333"/>
    <n v="55"/>
    <x v="1"/>
    <s v="plays"/>
    <x v="2798"/>
    <d v="2015-07-07T10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x v="0"/>
    <x v="2799"/>
    <n v="1433295276"/>
    <b v="0"/>
    <n v="141"/>
    <b v="1"/>
    <s v="theater/plays"/>
    <n v="127.95"/>
    <n v="2795"/>
    <x v="1"/>
    <s v="plays"/>
    <x v="2799"/>
    <d v="2015-06-02T20:34:36"/>
  </r>
  <r>
    <n v="2804"/>
    <s v="The Piano Man"/>
    <s v="The real-life story of the mysterious 'Piano Man' who washed ashore with no memory; with no speech; but with an amazing ability..."/>
    <n v="1000"/>
    <n v="1150"/>
    <x v="0"/>
    <s v="GB"/>
    <x v="1"/>
    <x v="2800"/>
    <n v="1409395990"/>
    <b v="0"/>
    <n v="23"/>
    <b v="1"/>
    <s v="theater/plays"/>
    <n v="114.99999999999999"/>
    <n v="150"/>
    <x v="1"/>
    <s v="plays"/>
    <x v="2800"/>
    <d v="2014-08-30T05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x v="1"/>
    <x v="2801"/>
    <n v="1438085273"/>
    <b v="0"/>
    <n v="18"/>
    <b v="1"/>
    <s v="theater/plays"/>
    <n v="110.00000000000001"/>
    <n v="40"/>
    <x v="1"/>
    <s v="plays"/>
    <x v="2801"/>
    <d v="2015-07-28T07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x v="1"/>
    <x v="2802"/>
    <n v="1435645490"/>
    <b v="0"/>
    <n v="76"/>
    <b v="1"/>
    <s v="theater/plays"/>
    <n v="112.1"/>
    <n v="363"/>
    <x v="1"/>
    <s v="plays"/>
    <x v="2802"/>
    <d v="2015-06-30T01:24:50"/>
  </r>
  <r>
    <n v="2807"/>
    <s v="The Commission Theatre Co."/>
    <s v="Bringing Shakespeare back to the Playwrights"/>
    <n v="5000"/>
    <n v="6300"/>
    <x v="0"/>
    <s v="US"/>
    <x v="0"/>
    <x v="2803"/>
    <n v="1433019438"/>
    <b v="0"/>
    <n v="93"/>
    <b v="1"/>
    <s v="theater/plays"/>
    <n v="126"/>
    <n v="1300"/>
    <x v="1"/>
    <s v="plays"/>
    <x v="2803"/>
    <d v="2015-05-30T15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x v="0"/>
    <x v="2804"/>
    <n v="1437682735"/>
    <b v="0"/>
    <n v="69"/>
    <b v="1"/>
    <s v="theater/plays"/>
    <n v="100.24444444444444"/>
    <n v="11"/>
    <x v="1"/>
    <s v="plays"/>
    <x v="2804"/>
    <d v="2015-07-23T15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x v="0"/>
    <x v="2805"/>
    <n v="1458647725"/>
    <b v="0"/>
    <n v="21"/>
    <b v="1"/>
    <s v="theater/plays"/>
    <n v="102.4"/>
    <n v="60"/>
    <x v="1"/>
    <s v="plays"/>
    <x v="2805"/>
    <d v="2016-03-22T06:55:25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x v="0"/>
    <x v="2806"/>
    <n v="1398828064"/>
    <b v="0"/>
    <n v="57"/>
    <b v="1"/>
    <s v="theater/plays"/>
    <n v="108.2"/>
    <n v="205"/>
    <x v="1"/>
    <s v="plays"/>
    <x v="2806"/>
    <d v="2014-04-29T22:21:04"/>
  </r>
  <r>
    <n v="2811"/>
    <s v="Ray Gunn and Starburst"/>
    <s v="Ray Gunn and Starburst is an audio sci-fi/comedy sending up the tropes of classic and pulp science-fiction."/>
    <n v="10000"/>
    <n v="10027"/>
    <x v="0"/>
    <s v="GB"/>
    <x v="1"/>
    <x v="2807"/>
    <n v="1422100503"/>
    <b v="0"/>
    <n v="108"/>
    <b v="1"/>
    <s v="theater/plays"/>
    <n v="100.27"/>
    <n v="27"/>
    <x v="1"/>
    <s v="plays"/>
    <x v="2807"/>
    <d v="2015-01-24T06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x v="5"/>
    <x v="2808"/>
    <n v="1424368298"/>
    <b v="0"/>
    <n v="83"/>
    <b v="1"/>
    <s v="theater/plays"/>
    <n v="113.3"/>
    <n v="665"/>
    <x v="1"/>
    <s v="plays"/>
    <x v="2808"/>
    <d v="2015-02-19T12:51:38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x v="0"/>
    <x v="2809"/>
    <n v="1479577761"/>
    <b v="0"/>
    <n v="96"/>
    <b v="1"/>
    <s v="theater/plays"/>
    <n v="127.57571428571428"/>
    <n v="772.11999999999989"/>
    <x v="1"/>
    <s v="plays"/>
    <x v="2809"/>
    <d v="2016-11-19T12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x v="1"/>
    <x v="2810"/>
    <n v="1428572115"/>
    <b v="0"/>
    <n v="64"/>
    <b v="1"/>
    <s v="theater/plays"/>
    <n v="107.73333333333332"/>
    <n v="116"/>
    <x v="1"/>
    <s v="plays"/>
    <x v="2810"/>
    <d v="2015-04-09T04:35:15"/>
  </r>
  <r>
    <n v="2815"/>
    <s v="Widow's Wedding Dress"/>
    <s v="Set in 1950s Northern Ireland, this play tells the story of two sisters in a community of Travellers, or Irish Gypsies."/>
    <n v="250"/>
    <n v="605"/>
    <x v="0"/>
    <s v="CA"/>
    <x v="5"/>
    <x v="2811"/>
    <n v="1468003109"/>
    <b v="0"/>
    <n v="14"/>
    <b v="1"/>
    <s v="theater/plays"/>
    <n v="242"/>
    <n v="355"/>
    <x v="1"/>
    <s v="plays"/>
    <x v="2811"/>
    <d v="2016-07-08T13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x v="1"/>
    <x v="2812"/>
    <n v="1435921992"/>
    <b v="0"/>
    <n v="169"/>
    <b v="1"/>
    <s v="theater/plays"/>
    <n v="141.56666666666666"/>
    <n v="1247"/>
    <x v="1"/>
    <s v="plays"/>
    <x v="2812"/>
    <d v="2015-07-03T06:13:12"/>
  </r>
  <r>
    <n v="2817"/>
    <s v="After The End"/>
    <s v="Let Go Theatre Co's very first production is going ahead in June 2015. Help support a brand new theatre co as we begin our adventure"/>
    <n v="600"/>
    <n v="780"/>
    <x v="0"/>
    <s v="GB"/>
    <x v="1"/>
    <x v="2813"/>
    <n v="1421680462"/>
    <b v="0"/>
    <n v="33"/>
    <b v="1"/>
    <s v="theater/plays"/>
    <n v="130"/>
    <n v="180"/>
    <x v="1"/>
    <s v="plays"/>
    <x v="2813"/>
    <d v="2015-01-19T10:14:22"/>
  </r>
  <r>
    <n v="2818"/>
    <s v="Joe West's THEATER OF DEATH"/>
    <s v="Joe West and his wonderful theater company THEATER OF DEATH present original plays both horrific and comical."/>
    <n v="10000"/>
    <n v="10603"/>
    <x v="0"/>
    <s v="US"/>
    <x v="0"/>
    <x v="2814"/>
    <n v="1441290086"/>
    <b v="0"/>
    <n v="102"/>
    <b v="1"/>
    <s v="theater/plays"/>
    <n v="106.03"/>
    <n v="603"/>
    <x v="1"/>
    <s v="plays"/>
    <x v="2814"/>
    <d v="2015-09-03T09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x v="1"/>
    <x v="2815"/>
    <n v="1431693409"/>
    <b v="0"/>
    <n v="104"/>
    <b v="1"/>
    <s v="theater/plays"/>
    <n v="104.80000000000001"/>
    <n v="240"/>
    <x v="1"/>
    <s v="plays"/>
    <x v="2815"/>
    <d v="2015-05-15T07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x v="1"/>
    <x v="2816"/>
    <n v="1454337589"/>
    <b v="0"/>
    <n v="20"/>
    <b v="1"/>
    <s v="theater/plays"/>
    <n v="136"/>
    <n v="72"/>
    <x v="1"/>
    <s v="plays"/>
    <x v="2816"/>
    <d v="2016-02-01T09:39:49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x v="1"/>
    <x v="2817"/>
    <n v="1408918135"/>
    <b v="0"/>
    <n v="35"/>
    <b v="1"/>
    <s v="theater/plays"/>
    <n v="100"/>
    <n v="0"/>
    <x v="1"/>
    <s v="plays"/>
    <x v="2817"/>
    <d v="2014-08-24T17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x v="0"/>
    <x v="2818"/>
    <n v="1424881492"/>
    <b v="0"/>
    <n v="94"/>
    <b v="1"/>
    <s v="theater/plays"/>
    <n v="100"/>
    <n v="0"/>
    <x v="1"/>
    <s v="plays"/>
    <x v="2818"/>
    <d v="2015-02-25T11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x v="1"/>
    <x v="2819"/>
    <n v="1425428206"/>
    <b v="0"/>
    <n v="14"/>
    <b v="1"/>
    <s v="theater/plays"/>
    <n v="124"/>
    <n v="24"/>
    <x v="1"/>
    <s v="plays"/>
    <x v="2819"/>
    <d v="2015-03-03T19:16:46"/>
  </r>
  <r>
    <n v="2824"/>
    <s v="The Rooftop"/>
    <s v="I wrote a One Act play called The Rooftop for a Female Playwright's festival. Every little bit helps!"/>
    <n v="650"/>
    <n v="760"/>
    <x v="0"/>
    <s v="US"/>
    <x v="0"/>
    <x v="2820"/>
    <n v="1431412196"/>
    <b v="0"/>
    <n v="15"/>
    <b v="1"/>
    <s v="theater/plays"/>
    <n v="116.92307692307693"/>
    <n v="110"/>
    <x v="1"/>
    <s v="plays"/>
    <x v="2820"/>
    <d v="2015-05-12T01:29:56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x v="1"/>
    <x v="2821"/>
    <n v="1446663686"/>
    <b v="0"/>
    <n v="51"/>
    <b v="1"/>
    <s v="theater/plays"/>
    <n v="103.33333333333334"/>
    <n v="100"/>
    <x v="1"/>
    <s v="plays"/>
    <x v="2821"/>
    <d v="2015-11-04T14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x v="0"/>
    <x v="2822"/>
    <n v="1434415812"/>
    <b v="0"/>
    <n v="19"/>
    <b v="1"/>
    <s v="theater/plays"/>
    <n v="107.74999999999999"/>
    <n v="155"/>
    <x v="1"/>
    <s v="plays"/>
    <x v="2822"/>
    <d v="2015-06-15T19:50:1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x v="0"/>
    <x v="2823"/>
    <n v="1462379066"/>
    <b v="0"/>
    <n v="23"/>
    <b v="1"/>
    <s v="theater/plays"/>
    <n v="120.24999999999999"/>
    <n v="405"/>
    <x v="1"/>
    <s v="plays"/>
    <x v="2823"/>
    <d v="2016-05-04T11:24:26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x v="1"/>
    <x v="2824"/>
    <n v="1441606869"/>
    <b v="0"/>
    <n v="97"/>
    <b v="1"/>
    <s v="theater/plays"/>
    <n v="100.37894736842105"/>
    <n v="36"/>
    <x v="1"/>
    <s v="plays"/>
    <x v="2824"/>
    <d v="2015-09-07T01:21:09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x v="1"/>
    <x v="2825"/>
    <n v="1462443918"/>
    <b v="0"/>
    <n v="76"/>
    <b v="1"/>
    <s v="theater/plays"/>
    <n v="106.52"/>
    <n v="163"/>
    <x v="1"/>
    <s v="plays"/>
    <x v="2825"/>
    <d v="2016-05-05T05:25:18"/>
  </r>
  <r>
    <n v="2830"/>
    <s v="Nakhtik and Avalon"/>
    <s v="Avalon is a new South African Township play and Nakhtik is a  danced political lecture."/>
    <n v="3000"/>
    <n v="3000"/>
    <x v="0"/>
    <s v="US"/>
    <x v="0"/>
    <x v="2826"/>
    <n v="1398802148"/>
    <b v="0"/>
    <n v="11"/>
    <b v="1"/>
    <s v="theater/plays"/>
    <n v="100"/>
    <n v="0"/>
    <x v="1"/>
    <s v="plays"/>
    <x v="2826"/>
    <d v="2014-04-29T15:09:08"/>
  </r>
  <r>
    <n v="2831"/>
    <s v="Tackett &amp; Pyke put on a Play"/>
    <s v="We each wrote a play and would like to produce them for you for nothing more than art's sake!"/>
    <n v="3000"/>
    <n v="3320"/>
    <x v="0"/>
    <s v="US"/>
    <x v="0"/>
    <x v="2827"/>
    <n v="1434484070"/>
    <b v="0"/>
    <n v="52"/>
    <b v="1"/>
    <s v="theater/plays"/>
    <n v="110.66666666666667"/>
    <n v="320"/>
    <x v="1"/>
    <s v="plays"/>
    <x v="2827"/>
    <d v="2015-06-16T14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x v="1"/>
    <x v="2828"/>
    <n v="1414342894"/>
    <b v="0"/>
    <n v="95"/>
    <b v="1"/>
    <s v="theater/plays"/>
    <n v="114.71959999999999"/>
    <n v="367.98999999999978"/>
    <x v="1"/>
    <s v="plays"/>
    <x v="2828"/>
    <d v="2014-10-26T12:01:34"/>
  </r>
  <r>
    <n v="2833"/>
    <s v="Star Man Rocket Man"/>
    <s v="A new play about exploring outer space"/>
    <n v="2700"/>
    <n v="2923"/>
    <x v="0"/>
    <s v="US"/>
    <x v="0"/>
    <x v="2829"/>
    <n v="1442804633"/>
    <b v="0"/>
    <n v="35"/>
    <b v="1"/>
    <s v="theater/plays"/>
    <n v="108.25925925925925"/>
    <n v="223"/>
    <x v="1"/>
    <s v="plays"/>
    <x v="2829"/>
    <d v="2015-09-20T22:03:53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x v="1"/>
    <x v="2830"/>
    <n v="1421362930"/>
    <b v="0"/>
    <n v="21"/>
    <b v="1"/>
    <s v="theater/plays"/>
    <n v="170"/>
    <n v="560"/>
    <x v="1"/>
    <s v="plays"/>
    <x v="2830"/>
    <d v="2015-01-15T18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x v="1"/>
    <x v="2831"/>
    <n v="1446742417"/>
    <b v="0"/>
    <n v="93"/>
    <b v="1"/>
    <s v="theater/plays"/>
    <n v="187.09899999999999"/>
    <n v="870.99"/>
    <x v="1"/>
    <s v="plays"/>
    <x v="2831"/>
    <d v="2015-11-05T11:53:37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x v="0"/>
    <x v="2832"/>
    <n v="1484115418"/>
    <b v="0"/>
    <n v="11"/>
    <b v="1"/>
    <s v="theater/plays"/>
    <n v="107.77777777777777"/>
    <n v="35"/>
    <x v="1"/>
    <s v="plays"/>
    <x v="2832"/>
    <d v="2017-01-11T01:16:58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x v="5"/>
    <x v="2833"/>
    <n v="1446241684"/>
    <b v="0"/>
    <n v="21"/>
    <b v="1"/>
    <s v="theater/plays"/>
    <n v="100"/>
    <n v="0"/>
    <x v="1"/>
    <s v="plays"/>
    <x v="2833"/>
    <d v="2015-10-30T16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x v="0"/>
    <x v="2834"/>
    <n v="1406039696"/>
    <b v="0"/>
    <n v="54"/>
    <b v="1"/>
    <s v="theater/plays"/>
    <n v="120.24999999999999"/>
    <n v="405"/>
    <x v="1"/>
    <s v="plays"/>
    <x v="2834"/>
    <d v="2014-07-22T09:34:5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x v="0"/>
    <x v="2835"/>
    <n v="1406958354"/>
    <b v="0"/>
    <n v="31"/>
    <b v="1"/>
    <s v="theater/plays"/>
    <n v="111.42857142857143"/>
    <n v="400"/>
    <x v="1"/>
    <s v="plays"/>
    <x v="2835"/>
    <d v="2014-08-02T00:45:54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x v="1"/>
    <x v="2836"/>
    <n v="1424825479"/>
    <b v="0"/>
    <n v="132"/>
    <b v="1"/>
    <s v="theater/plays"/>
    <n v="104"/>
    <n v="100"/>
    <x v="1"/>
    <s v="plays"/>
    <x v="2836"/>
    <d v="2015-02-24T19:51:19"/>
  </r>
  <r>
    <n v="2841"/>
    <s v="The Dead Loss"/>
    <s v="1920's London; two brothers try to make a name for themselves in the underground crime world but encounter a ruthless Irish mob boss."/>
    <n v="1000"/>
    <n v="10"/>
    <x v="2"/>
    <s v="GB"/>
    <x v="1"/>
    <x v="2837"/>
    <n v="1444844697"/>
    <b v="0"/>
    <n v="1"/>
    <b v="0"/>
    <s v="theater/plays"/>
    <n v="1"/>
    <n v="-990"/>
    <x v="1"/>
    <s v="plays"/>
    <x v="2837"/>
    <d v="2015-10-14T12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x v="1"/>
    <x v="2838"/>
    <n v="1401058295"/>
    <b v="0"/>
    <n v="0"/>
    <b v="0"/>
    <s v="theater/plays"/>
    <n v="0"/>
    <n v="-1500"/>
    <x v="1"/>
    <s v="plays"/>
    <x v="2838"/>
    <d v="2014-05-25T17:51:35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x v="0"/>
    <x v="2839"/>
    <n v="1462210950"/>
    <b v="0"/>
    <n v="0"/>
    <b v="0"/>
    <s v="theater/plays"/>
    <n v="0"/>
    <n v="-1200"/>
    <x v="1"/>
    <s v="plays"/>
    <x v="2839"/>
    <d v="2016-05-02T12:42:3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x v="3"/>
    <x v="2840"/>
    <n v="1480943180"/>
    <b v="0"/>
    <n v="1"/>
    <b v="0"/>
    <s v="theater/plays"/>
    <n v="5.4545454545454541"/>
    <n v="-520"/>
    <x v="1"/>
    <s v="plays"/>
    <x v="2840"/>
    <d v="2016-12-05T08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x v="0"/>
    <x v="2841"/>
    <n v="1428539033"/>
    <b v="0"/>
    <n v="39"/>
    <b v="0"/>
    <s v="theater/plays"/>
    <n v="31.546666666666667"/>
    <n v="-5134"/>
    <x v="1"/>
    <s v="plays"/>
    <x v="2841"/>
    <d v="2015-04-08T19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x v="0"/>
    <x v="2842"/>
    <n v="1429029394"/>
    <b v="0"/>
    <n v="0"/>
    <b v="0"/>
    <s v="theater/plays"/>
    <n v="0"/>
    <n v="-8000"/>
    <x v="1"/>
    <s v="plays"/>
    <x v="2842"/>
    <d v="2015-04-14T11:36:34"/>
  </r>
  <r>
    <n v="2847"/>
    <s v="COLOR ME"/>
    <s v="Dark secrets come to light when Mariah meets Stella. They find a way to face the south's largest elephant in the room: RACISM."/>
    <n v="2000"/>
    <n v="0"/>
    <x v="2"/>
    <s v="US"/>
    <x v="0"/>
    <x v="2843"/>
    <n v="1458847265"/>
    <b v="0"/>
    <n v="0"/>
    <b v="0"/>
    <s v="theater/plays"/>
    <n v="0"/>
    <n v="-2000"/>
    <x v="1"/>
    <s v="plays"/>
    <x v="2843"/>
    <d v="2016-03-24T14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x v="0"/>
    <x v="2844"/>
    <n v="1430321659"/>
    <b v="0"/>
    <n v="3"/>
    <b v="0"/>
    <s v="theater/plays"/>
    <n v="0.2"/>
    <n v="-34930"/>
    <x v="1"/>
    <s v="plays"/>
    <x v="2844"/>
    <d v="2015-04-29T10:34:19"/>
  </r>
  <r>
    <n v="2849"/>
    <s v="100, Acre Wood"/>
    <s v="NonSens!cal tackles the struggles of four people with mental health issues/disorders inspired by A.A Milne's Winnie the Pooh"/>
    <n v="500"/>
    <n v="5"/>
    <x v="2"/>
    <s v="GB"/>
    <x v="1"/>
    <x v="2845"/>
    <n v="1458814600"/>
    <b v="0"/>
    <n v="1"/>
    <b v="0"/>
    <s v="theater/plays"/>
    <n v="1"/>
    <n v="-495"/>
    <x v="1"/>
    <s v="plays"/>
    <x v="2845"/>
    <d v="2016-03-24T05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x v="0"/>
    <x v="2846"/>
    <n v="1407370211"/>
    <b v="0"/>
    <n v="13"/>
    <b v="0"/>
    <s v="theater/plays"/>
    <n v="3.8875000000000002"/>
    <n v="-7689"/>
    <x v="1"/>
    <s v="plays"/>
    <x v="2846"/>
    <d v="2014-08-06T19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x v="3"/>
    <x v="2847"/>
    <n v="1453334629"/>
    <b v="0"/>
    <n v="0"/>
    <b v="0"/>
    <s v="theater/plays"/>
    <n v="0"/>
    <n v="-4500"/>
    <x v="1"/>
    <s v="plays"/>
    <x v="2847"/>
    <d v="2016-01-20T19:03:49"/>
  </r>
  <r>
    <n v="2852"/>
    <s v="Freedom Train"/>
    <s v="Just one time back to the past on the Freedom Train will open your eyes and your lives will never ever be the same!"/>
    <n v="5000"/>
    <n v="95"/>
    <x v="2"/>
    <s v="US"/>
    <x v="0"/>
    <x v="2848"/>
    <n v="1400720703"/>
    <b v="0"/>
    <n v="6"/>
    <b v="0"/>
    <s v="theater/plays"/>
    <n v="1.9"/>
    <n v="-4905"/>
    <x v="1"/>
    <s v="plays"/>
    <x v="2848"/>
    <d v="2014-05-21T20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x v="5"/>
    <x v="2849"/>
    <n v="1405485297"/>
    <b v="0"/>
    <n v="0"/>
    <b v="0"/>
    <s v="theater/plays"/>
    <n v="0"/>
    <n v="-9500"/>
    <x v="1"/>
    <s v="plays"/>
    <x v="2849"/>
    <d v="2014-07-15T23:34:57"/>
  </r>
  <r>
    <n v="2854"/>
    <s v="Ultimate Political Selfie!"/>
    <s v="Almost Random Theatre's play about a candidate - with no policies - who is seeking election in May 2015"/>
    <n v="1000"/>
    <n v="417"/>
    <x v="2"/>
    <s v="GB"/>
    <x v="1"/>
    <x v="2850"/>
    <n v="1429290719"/>
    <b v="0"/>
    <n v="14"/>
    <b v="0"/>
    <s v="theater/plays"/>
    <n v="41.699999999999996"/>
    <n v="-583"/>
    <x v="1"/>
    <s v="plays"/>
    <x v="2850"/>
    <d v="2015-04-17T12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x v="0"/>
    <x v="2851"/>
    <n v="1451607071"/>
    <b v="0"/>
    <n v="5"/>
    <b v="0"/>
    <s v="theater/plays"/>
    <n v="50"/>
    <n v="-300"/>
    <x v="1"/>
    <s v="plays"/>
    <x v="2851"/>
    <d v="2015-12-31T19:11:11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x v="0"/>
    <x v="2852"/>
    <n v="1433897647"/>
    <b v="0"/>
    <n v="6"/>
    <b v="0"/>
    <s v="theater/plays"/>
    <n v="4.8666666666666663"/>
    <n v="-2854"/>
    <x v="1"/>
    <s v="plays"/>
    <x v="2852"/>
    <d v="2015-06-09T19:54:07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x v="10"/>
    <x v="2853"/>
    <n v="1482444295"/>
    <b v="0"/>
    <n v="15"/>
    <b v="0"/>
    <s v="theater/plays"/>
    <n v="19.736842105263158"/>
    <n v="-30500"/>
    <x v="1"/>
    <s v="plays"/>
    <x v="2853"/>
    <d v="2016-12-22T17:04:55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x v="3"/>
    <x v="2854"/>
    <n v="1415711095"/>
    <b v="0"/>
    <n v="0"/>
    <b v="0"/>
    <s v="theater/plays"/>
    <n v="0"/>
    <n v="-1000"/>
    <x v="1"/>
    <s v="plays"/>
    <x v="2854"/>
    <d v="2014-11-11T08:04:55"/>
  </r>
  <r>
    <n v="2859"/>
    <s v="Grover Theatre Company (GTC)"/>
    <s v="A theatre company that will create works to inspire young people and get everyone involved."/>
    <n v="2000"/>
    <n v="35"/>
    <x v="2"/>
    <s v="AU"/>
    <x v="2"/>
    <x v="2855"/>
    <n v="1439800904"/>
    <b v="0"/>
    <n v="1"/>
    <b v="0"/>
    <s v="theater/plays"/>
    <n v="1.7500000000000002"/>
    <n v="-1965"/>
    <x v="1"/>
    <s v="plays"/>
    <x v="2855"/>
    <d v="2015-08-17T03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x v="0"/>
    <x v="2856"/>
    <n v="1461179576"/>
    <b v="0"/>
    <n v="9"/>
    <b v="0"/>
    <s v="theater/plays"/>
    <n v="6.65"/>
    <n v="-3734"/>
    <x v="1"/>
    <s v="plays"/>
    <x v="2856"/>
    <d v="2016-04-20T14:12:56"/>
  </r>
  <r>
    <n v="2861"/>
    <s v="Julius Caesar"/>
    <s v="The University of Queensland Drama Production Course is putting on an adaptation of William Shakespeares Julius Caesar"/>
    <n v="250"/>
    <n v="80"/>
    <x v="2"/>
    <s v="AU"/>
    <x v="2"/>
    <x v="2857"/>
    <n v="1441894248"/>
    <b v="0"/>
    <n v="3"/>
    <b v="0"/>
    <s v="theater/plays"/>
    <n v="32"/>
    <n v="-170"/>
    <x v="1"/>
    <s v="plays"/>
    <x v="2857"/>
    <d v="2015-09-10T09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x v="0"/>
    <x v="2858"/>
    <n v="1401044229"/>
    <b v="0"/>
    <n v="3"/>
    <b v="0"/>
    <s v="theater/plays"/>
    <n v="0.43307086614173229"/>
    <n v="-12645"/>
    <x v="1"/>
    <s v="plays"/>
    <x v="2858"/>
    <d v="2014-05-25T13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x v="0"/>
    <x v="2859"/>
    <n v="1405095123"/>
    <b v="0"/>
    <n v="1"/>
    <b v="0"/>
    <s v="theater/plays"/>
    <n v="0.04"/>
    <n v="-49980"/>
    <x v="1"/>
    <s v="plays"/>
    <x v="2859"/>
    <d v="2014-07-11T11:12:03"/>
  </r>
  <r>
    <n v="2864"/>
    <s v="'Haunting Julia' by Alan Ayckbourn"/>
    <s v="Accessible, original theatre for all!"/>
    <n v="2500"/>
    <n v="40"/>
    <x v="2"/>
    <s v="GB"/>
    <x v="1"/>
    <x v="2860"/>
    <n v="1434552207"/>
    <b v="0"/>
    <n v="3"/>
    <b v="0"/>
    <s v="theater/plays"/>
    <n v="1.6"/>
    <n v="-2460"/>
    <x v="1"/>
    <s v="plays"/>
    <x v="2860"/>
    <d v="2015-06-17T09:43:27"/>
  </r>
  <r>
    <n v="2865"/>
    <s v="FRINGE 2015 by YER Productions"/>
    <s v="Prepare to be Swept Away. Three short plays from three master playwrights; LANDFALL, SNIPER and DANGERS of TOBACCO!"/>
    <n v="2888"/>
    <n v="0"/>
    <x v="2"/>
    <s v="US"/>
    <x v="0"/>
    <x v="2861"/>
    <n v="1415328259"/>
    <b v="0"/>
    <n v="0"/>
    <b v="0"/>
    <s v="theater/plays"/>
    <n v="0"/>
    <n v="-2888"/>
    <x v="1"/>
    <s v="plays"/>
    <x v="2861"/>
    <d v="2014-11-06T21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x v="0"/>
    <x v="2862"/>
    <n v="1473893721"/>
    <b v="0"/>
    <n v="2"/>
    <b v="0"/>
    <s v="theater/plays"/>
    <n v="0.89999999999999991"/>
    <n v="-4955"/>
    <x v="1"/>
    <s v="plays"/>
    <x v="2862"/>
    <d v="2016-09-14T17:55:21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x v="0"/>
    <x v="2863"/>
    <n v="1465533672"/>
    <b v="0"/>
    <n v="10"/>
    <b v="0"/>
    <s v="theater/plays"/>
    <n v="20.16"/>
    <n v="-1996"/>
    <x v="1"/>
    <s v="plays"/>
    <x v="2863"/>
    <d v="2016-06-09T23:41:1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x v="0"/>
    <x v="2864"/>
    <n v="1473105054"/>
    <b v="0"/>
    <n v="60"/>
    <b v="0"/>
    <s v="theater/plays"/>
    <n v="42.011733333333332"/>
    <n v="-8698.24"/>
    <x v="1"/>
    <s v="plays"/>
    <x v="2864"/>
    <d v="2016-09-05T14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x v="0"/>
    <x v="2865"/>
    <n v="1466345681"/>
    <b v="0"/>
    <n v="5"/>
    <b v="0"/>
    <s v="theater/plays"/>
    <n v="0.88500000000000001"/>
    <n v="-19823"/>
    <x v="1"/>
    <s v="plays"/>
    <x v="2865"/>
    <d v="2016-06-19T09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x v="0"/>
    <x v="2866"/>
    <n v="1397709165"/>
    <b v="0"/>
    <n v="9"/>
    <b v="0"/>
    <s v="theater/plays"/>
    <n v="15"/>
    <n v="-4250"/>
    <x v="1"/>
    <s v="plays"/>
    <x v="2866"/>
    <d v="2014-04-16T23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x v="0"/>
    <x v="2867"/>
    <n v="1417455813"/>
    <b v="0"/>
    <n v="13"/>
    <b v="0"/>
    <s v="theater/plays"/>
    <n v="4.67"/>
    <n v="-9533"/>
    <x v="1"/>
    <s v="plays"/>
    <x v="2867"/>
    <d v="2014-12-01T12:43:33"/>
  </r>
  <r>
    <n v="2872"/>
    <s v="Loud Arts"/>
    <s v="Local Theatre group in Loudoun County, Virginia. Looking for funds to start producing shows!"/>
    <n v="3000"/>
    <n v="0"/>
    <x v="2"/>
    <s v="US"/>
    <x v="0"/>
    <x v="2868"/>
    <n v="1429584438"/>
    <b v="0"/>
    <n v="0"/>
    <b v="0"/>
    <s v="theater/plays"/>
    <n v="0"/>
    <n v="-3000"/>
    <x v="1"/>
    <s v="plays"/>
    <x v="2868"/>
    <d v="2015-04-20T21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x v="0"/>
    <x v="2869"/>
    <n v="1419881831"/>
    <b v="0"/>
    <n v="8"/>
    <b v="0"/>
    <s v="theater/plays"/>
    <n v="38.119999999999997"/>
    <n v="-1547"/>
    <x v="1"/>
    <s v="plays"/>
    <x v="2869"/>
    <d v="2014-12-29T14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x v="0"/>
    <x v="2870"/>
    <n v="1482092186"/>
    <b v="0"/>
    <n v="3"/>
    <b v="0"/>
    <s v="theater/plays"/>
    <n v="5.42"/>
    <n v="-4729"/>
    <x v="1"/>
    <s v="plays"/>
    <x v="2870"/>
    <d v="2016-12-18T15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x v="0"/>
    <x v="2871"/>
    <n v="1459825493"/>
    <b v="0"/>
    <n v="3"/>
    <b v="0"/>
    <s v="theater/plays"/>
    <n v="3.4999999999999996E-2"/>
    <n v="-19993"/>
    <x v="1"/>
    <s v="plays"/>
    <x v="2871"/>
    <d v="2016-04-04T22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x v="0"/>
    <x v="2872"/>
    <n v="1434477079"/>
    <b v="0"/>
    <n v="0"/>
    <b v="0"/>
    <s v="theater/plays"/>
    <n v="0"/>
    <n v="-150000"/>
    <x v="1"/>
    <s v="plays"/>
    <x v="2872"/>
    <d v="2015-06-16T12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x v="0"/>
    <x v="2873"/>
    <n v="1477781724"/>
    <b v="0"/>
    <n v="6"/>
    <b v="0"/>
    <s v="theater/plays"/>
    <n v="10.833333333333334"/>
    <n v="-5350"/>
    <x v="1"/>
    <s v="plays"/>
    <x v="2873"/>
    <d v="2016-10-29T17:55:24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x v="1"/>
    <x v="2874"/>
    <n v="1430750795"/>
    <b v="0"/>
    <n v="4"/>
    <b v="0"/>
    <s v="theater/plays"/>
    <n v="2.1"/>
    <n v="-2937"/>
    <x v="1"/>
    <s v="plays"/>
    <x v="2874"/>
    <d v="2015-05-04T09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x v="0"/>
    <x v="2875"/>
    <n v="1450718661"/>
    <b v="0"/>
    <n v="1"/>
    <b v="0"/>
    <s v="theater/plays"/>
    <n v="0.2589285714285714"/>
    <n v="-11171"/>
    <x v="1"/>
    <s v="plays"/>
    <x v="2875"/>
    <d v="2015-12-21T12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x v="0"/>
    <x v="2876"/>
    <n v="1436305452"/>
    <b v="0"/>
    <n v="29"/>
    <b v="0"/>
    <s v="theater/plays"/>
    <n v="23.333333333333332"/>
    <n v="-9200"/>
    <x v="1"/>
    <s v="plays"/>
    <x v="2876"/>
    <d v="2015-07-07T16:44:12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x v="0"/>
    <x v="2877"/>
    <n v="1412432436"/>
    <b v="0"/>
    <n v="0"/>
    <b v="0"/>
    <s v="theater/plays"/>
    <n v="0"/>
    <n v="-5500"/>
    <x v="1"/>
    <s v="plays"/>
    <x v="2877"/>
    <d v="2014-10-04T09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x v="0"/>
    <x v="2878"/>
    <n v="1459520318"/>
    <b v="0"/>
    <n v="4"/>
    <b v="0"/>
    <s v="theater/plays"/>
    <n v="33.6"/>
    <n v="-498"/>
    <x v="1"/>
    <s v="plays"/>
    <x v="2878"/>
    <d v="2016-04-01T09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x v="0"/>
    <x v="2879"/>
    <n v="1451684437"/>
    <b v="0"/>
    <n v="5"/>
    <b v="0"/>
    <s v="theater/plays"/>
    <n v="19.079999999999998"/>
    <n v="-8092"/>
    <x v="1"/>
    <s v="plays"/>
    <x v="2879"/>
    <d v="2016-01-01T16:40:37"/>
  </r>
  <r>
    <n v="2884"/>
    <s v="The Lizard King, a play by Jay Jeff Jones"/>
    <s v="Come explore the dream world of Jim Morrison, rock singer, mystic, poet, shaman."/>
    <n v="45000"/>
    <n v="185"/>
    <x v="2"/>
    <s v="US"/>
    <x v="0"/>
    <x v="2880"/>
    <n v="1415208435"/>
    <b v="0"/>
    <n v="4"/>
    <b v="0"/>
    <s v="theater/plays"/>
    <n v="0.41111111111111115"/>
    <n v="-44815"/>
    <x v="1"/>
    <s v="plays"/>
    <x v="2880"/>
    <d v="2014-11-05T12:27:15"/>
  </r>
  <r>
    <n v="2885"/>
    <s v="The Wedding"/>
    <s v="An historic and proud work of Polish nationalistic literature performed on stage."/>
    <n v="400"/>
    <n v="130"/>
    <x v="2"/>
    <s v="US"/>
    <x v="0"/>
    <x v="2881"/>
    <n v="1423705801"/>
    <b v="0"/>
    <n v="5"/>
    <b v="0"/>
    <s v="theater/plays"/>
    <n v="32.5"/>
    <n v="-270"/>
    <x v="1"/>
    <s v="plays"/>
    <x v="2881"/>
    <d v="2015-02-11T2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x v="0"/>
    <x v="2882"/>
    <n v="1442243484"/>
    <b v="0"/>
    <n v="1"/>
    <b v="0"/>
    <s v="theater/plays"/>
    <n v="5"/>
    <n v="-190"/>
    <x v="1"/>
    <s v="plays"/>
    <x v="2882"/>
    <d v="2015-09-14T10:11:24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x v="0"/>
    <x v="2883"/>
    <n v="1418379324"/>
    <b v="0"/>
    <n v="1"/>
    <b v="0"/>
    <s v="theater/plays"/>
    <n v="0.16666666666666669"/>
    <n v="-2995"/>
    <x v="1"/>
    <s v="plays"/>
    <x v="2883"/>
    <d v="2014-12-12T05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x v="0"/>
    <x v="2884"/>
    <n v="1412945440"/>
    <b v="0"/>
    <n v="0"/>
    <b v="0"/>
    <s v="theater/plays"/>
    <n v="0"/>
    <n v="-30000"/>
    <x v="1"/>
    <s v="plays"/>
    <x v="2884"/>
    <d v="2014-10-10T07:50:40"/>
  </r>
  <r>
    <n v="2889"/>
    <s v="Halfway, Nebraska"/>
    <s v="Halfway, Nebraska explores the limits of hope and what it means to love someone who may be too far damaged to save."/>
    <n v="3000"/>
    <n v="1142"/>
    <x v="2"/>
    <s v="US"/>
    <x v="0"/>
    <x v="2885"/>
    <n v="1406752985"/>
    <b v="0"/>
    <n v="14"/>
    <b v="0"/>
    <s v="theater/plays"/>
    <n v="38.066666666666663"/>
    <n v="-1858"/>
    <x v="1"/>
    <s v="plays"/>
    <x v="2885"/>
    <d v="2014-07-30T15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x v="0"/>
    <x v="2886"/>
    <n v="1405100992"/>
    <b v="0"/>
    <n v="3"/>
    <b v="0"/>
    <s v="theater/plays"/>
    <n v="1.05"/>
    <n v="-1979"/>
    <x v="1"/>
    <s v="plays"/>
    <x v="2886"/>
    <d v="2014-07-11T12:49:52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x v="0"/>
    <x v="2887"/>
    <n v="1455570728"/>
    <b v="0"/>
    <n v="10"/>
    <b v="0"/>
    <s v="theater/plays"/>
    <n v="2.73"/>
    <n v="-9727"/>
    <x v="1"/>
    <s v="plays"/>
    <x v="2887"/>
    <d v="2016-02-15T16:12:08"/>
  </r>
  <r>
    <n v="2892"/>
    <s v="Something Precious"/>
    <s v="Something Precious is the world's first musical to alert folks to the harmful effects of technology on the human spirit."/>
    <n v="5500"/>
    <n v="500"/>
    <x v="2"/>
    <s v="US"/>
    <x v="0"/>
    <x v="2888"/>
    <n v="1408381704"/>
    <b v="0"/>
    <n v="17"/>
    <b v="0"/>
    <s v="theater/plays"/>
    <n v="9.0909090909090917"/>
    <n v="-5000"/>
    <x v="1"/>
    <s v="plays"/>
    <x v="2888"/>
    <d v="2014-08-18T12:08:24"/>
  </r>
  <r>
    <n v="2893"/>
    <s v="REDISCOVERING KIA THE PLAY"/>
    <s v="Fundraising for REDISCOVERING KIA THE PLAY"/>
    <n v="5000"/>
    <n v="25"/>
    <x v="2"/>
    <s v="US"/>
    <x v="0"/>
    <x v="2889"/>
    <n v="1415644395"/>
    <b v="0"/>
    <n v="2"/>
    <b v="0"/>
    <s v="theater/plays"/>
    <n v="0.5"/>
    <n v="-4975"/>
    <x v="1"/>
    <s v="plays"/>
    <x v="2889"/>
    <d v="2014-11-10T13:33:15"/>
  </r>
  <r>
    <n v="2894"/>
    <s v="How Could You Do This To Me (The Stage Play)"/>
    <s v="This Is A Story About A Woman A Man And A Woman"/>
    <n v="50000"/>
    <n v="0"/>
    <x v="2"/>
    <s v="US"/>
    <x v="0"/>
    <x v="2890"/>
    <n v="1422920415"/>
    <b v="0"/>
    <n v="0"/>
    <b v="0"/>
    <s v="theater/plays"/>
    <n v="0"/>
    <n v="-50000"/>
    <x v="1"/>
    <s v="plays"/>
    <x v="2890"/>
    <d v="2015-02-02T18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x v="0"/>
    <x v="2891"/>
    <n v="1403356792"/>
    <b v="0"/>
    <n v="4"/>
    <b v="0"/>
    <s v="theater/plays"/>
    <n v="4.5999999999999996"/>
    <n v="-477"/>
    <x v="1"/>
    <s v="plays"/>
    <x v="2891"/>
    <d v="2014-06-21T08:19:52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x v="0"/>
    <x v="2892"/>
    <n v="1480283321"/>
    <b v="0"/>
    <n v="12"/>
    <b v="0"/>
    <s v="theater/plays"/>
    <n v="20.833333333333336"/>
    <n v="-2375"/>
    <x v="1"/>
    <s v="plays"/>
    <x v="2892"/>
    <d v="2016-11-27T16:48:41"/>
  </r>
  <r>
    <n v="2897"/>
    <s v="CAYCE"/>
    <s v="A unique stage play about the epic struggle of psychic Edgar Cayce to deal with his extraordinary abilities and find his place in life."/>
    <n v="12000"/>
    <n v="550"/>
    <x v="2"/>
    <s v="US"/>
    <x v="0"/>
    <x v="2893"/>
    <n v="1441985458"/>
    <b v="0"/>
    <n v="3"/>
    <b v="0"/>
    <s v="theater/plays"/>
    <n v="4.583333333333333"/>
    <n v="-11450"/>
    <x v="1"/>
    <s v="plays"/>
    <x v="2893"/>
    <d v="2015-09-11T10:30:58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x v="0"/>
    <x v="2894"/>
    <n v="1443715053"/>
    <b v="0"/>
    <n v="12"/>
    <b v="0"/>
    <s v="theater/plays"/>
    <n v="4.2133333333333338"/>
    <n v="-7184"/>
    <x v="1"/>
    <s v="plays"/>
    <x v="2894"/>
    <d v="2015-10-01T10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x v="0"/>
    <x v="2895"/>
    <n v="1464141158"/>
    <b v="0"/>
    <n v="0"/>
    <b v="0"/>
    <s v="theater/plays"/>
    <n v="0"/>
    <n v="-10000"/>
    <x v="1"/>
    <s v="plays"/>
    <x v="2895"/>
    <d v="2016-05-24T20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x v="0"/>
    <x v="2896"/>
    <n v="1404970632"/>
    <b v="0"/>
    <n v="7"/>
    <b v="0"/>
    <s v="theater/plays"/>
    <n v="61.909090909090914"/>
    <n v="-2095"/>
    <x v="1"/>
    <s v="plays"/>
    <x v="2896"/>
    <d v="2014-07-10T00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x v="0"/>
    <x v="2897"/>
    <n v="1418161339"/>
    <b v="0"/>
    <n v="2"/>
    <b v="0"/>
    <s v="theater/plays"/>
    <n v="0.8"/>
    <n v="-744"/>
    <x v="1"/>
    <s v="plays"/>
    <x v="2897"/>
    <d v="2014-12-09T16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x v="0"/>
    <x v="2898"/>
    <n v="1437820396"/>
    <b v="0"/>
    <n v="1"/>
    <b v="0"/>
    <s v="theater/plays"/>
    <n v="1.6666666666666666E-2"/>
    <n v="-149975"/>
    <x v="1"/>
    <s v="plays"/>
    <x v="2898"/>
    <d v="2015-07-25T05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x v="0"/>
    <x v="2899"/>
    <n v="1436587218"/>
    <b v="0"/>
    <n v="4"/>
    <b v="0"/>
    <s v="theater/plays"/>
    <n v="0.77999999999999992"/>
    <n v="-4961"/>
    <x v="1"/>
    <s v="plays"/>
    <x v="2899"/>
    <d v="2015-07-10T23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x v="1"/>
    <x v="2900"/>
    <n v="1414538031"/>
    <b v="0"/>
    <n v="4"/>
    <b v="0"/>
    <s v="theater/plays"/>
    <n v="5"/>
    <n v="-1425"/>
    <x v="1"/>
    <s v="plays"/>
    <x v="2900"/>
    <d v="2014-10-28T18:13:51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x v="0"/>
    <x v="2901"/>
    <n v="1472001713"/>
    <b v="0"/>
    <n v="17"/>
    <b v="0"/>
    <s v="theater/plays"/>
    <n v="17.771428571428572"/>
    <n v="-2878"/>
    <x v="1"/>
    <s v="plays"/>
    <x v="2901"/>
    <d v="2016-08-23T20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x v="0"/>
    <x v="2902"/>
    <n v="1436888066"/>
    <b v="0"/>
    <n v="7"/>
    <b v="0"/>
    <s v="theater/plays"/>
    <n v="9.4166666666666661"/>
    <n v="-5435"/>
    <x v="1"/>
    <s v="plays"/>
    <x v="2902"/>
    <d v="2015-07-14T10:34:26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x v="0"/>
    <x v="2903"/>
    <n v="1458075837"/>
    <b v="0"/>
    <n v="2"/>
    <b v="0"/>
    <s v="theater/plays"/>
    <n v="0.08"/>
    <n v="-2498"/>
    <x v="1"/>
    <s v="plays"/>
    <x v="2903"/>
    <d v="2016-03-15T16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x v="0"/>
    <x v="2904"/>
    <n v="1462815219"/>
    <b v="0"/>
    <n v="5"/>
    <b v="0"/>
    <s v="theater/plays"/>
    <n v="2.75"/>
    <n v="-9336"/>
    <x v="1"/>
    <s v="plays"/>
    <x v="2904"/>
    <d v="2016-05-09T12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x v="0"/>
    <x v="2905"/>
    <n v="1413527001"/>
    <b v="0"/>
    <n v="1"/>
    <b v="0"/>
    <s v="theater/plays"/>
    <n v="1.1111111111111112E-2"/>
    <n v="-179980"/>
    <x v="1"/>
    <s v="plays"/>
    <x v="2905"/>
    <d v="2014-10-17T01:23:21"/>
  </r>
  <r>
    <n v="2910"/>
    <s v="Strive"/>
    <s v="Free drama, dance and singing workshops for disadvantaged young people to inspire, create and help them follow their dreams."/>
    <n v="30000"/>
    <n v="1"/>
    <x v="2"/>
    <s v="GB"/>
    <x v="1"/>
    <x v="2906"/>
    <n v="1428955887"/>
    <b v="0"/>
    <n v="1"/>
    <b v="0"/>
    <s v="theater/plays"/>
    <n v="3.3333333333333335E-3"/>
    <n v="-29999"/>
    <x v="1"/>
    <s v="plays"/>
    <x v="2906"/>
    <d v="2015-04-13T15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x v="0"/>
    <x v="2907"/>
    <n v="1431973626"/>
    <b v="0"/>
    <n v="14"/>
    <b v="0"/>
    <s v="theater/plays"/>
    <n v="36.5"/>
    <n v="-1143"/>
    <x v="1"/>
    <s v="plays"/>
    <x v="2907"/>
    <d v="2015-05-18T13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x v="0"/>
    <x v="2908"/>
    <n v="1450235374"/>
    <b v="0"/>
    <n v="26"/>
    <b v="0"/>
    <s v="theater/plays"/>
    <n v="14.058171745152354"/>
    <n v="-12410"/>
    <x v="1"/>
    <s v="plays"/>
    <x v="2908"/>
    <d v="2015-12-15T22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x v="0"/>
    <x v="2909"/>
    <n v="1404857339"/>
    <b v="0"/>
    <n v="2"/>
    <b v="0"/>
    <s v="theater/plays"/>
    <n v="0.02"/>
    <n v="-9998"/>
    <x v="1"/>
    <s v="plays"/>
    <x v="2909"/>
    <d v="2014-07-08T17:08:59"/>
  </r>
  <r>
    <n v="2914"/>
    <s v="Hercules the Panto"/>
    <s v="Hercules must complete four challenges in order to meet the father he never knew"/>
    <n v="25000"/>
    <n v="1"/>
    <x v="2"/>
    <s v="GB"/>
    <x v="1"/>
    <x v="2910"/>
    <n v="1421185594"/>
    <b v="0"/>
    <n v="1"/>
    <b v="0"/>
    <s v="theater/plays"/>
    <n v="4.0000000000000001E-3"/>
    <n v="-24999"/>
    <x v="1"/>
    <s v="plays"/>
    <x v="2910"/>
    <d v="2015-01-13T16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x v="1"/>
    <x v="2911"/>
    <n v="1455528790"/>
    <b v="0"/>
    <n v="3"/>
    <b v="0"/>
    <s v="theater/plays"/>
    <n v="61.1"/>
    <n v="-389"/>
    <x v="1"/>
    <s v="plays"/>
    <x v="2911"/>
    <d v="2016-02-15T04:33:10"/>
  </r>
  <r>
    <n v="2916"/>
    <s v="An Interview With Gaddafi - The Stage Play"/>
    <s v="The moving dramatisation of one man's journey to find the truth behind the Libyan regime change."/>
    <n v="1850"/>
    <n v="145"/>
    <x v="2"/>
    <s v="GB"/>
    <x v="1"/>
    <x v="2912"/>
    <n v="1398511589"/>
    <b v="0"/>
    <n v="7"/>
    <b v="0"/>
    <s v="theater/plays"/>
    <n v="7.8378378378378386"/>
    <n v="-1705"/>
    <x v="1"/>
    <s v="plays"/>
    <x v="2912"/>
    <d v="2014-04-26T06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x v="0"/>
    <x v="2913"/>
    <n v="1440826647"/>
    <b v="0"/>
    <n v="9"/>
    <b v="0"/>
    <s v="theater/plays"/>
    <n v="21.85"/>
    <n v="-1563"/>
    <x v="1"/>
    <s v="plays"/>
    <x v="2913"/>
    <d v="2015-08-29T00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x v="0"/>
    <x v="2914"/>
    <n v="1443712007"/>
    <b v="0"/>
    <n v="20"/>
    <b v="0"/>
    <s v="theater/plays"/>
    <n v="27.24"/>
    <n v="-3638"/>
    <x v="1"/>
    <s v="plays"/>
    <x v="2914"/>
    <d v="2015-10-01T10:06:47"/>
  </r>
  <r>
    <n v="2919"/>
    <s v="While the Stars Fall"/>
    <s v="A full staged reading of a new play about a boy who learns how to be happy from the most unexpected person."/>
    <n v="600"/>
    <n v="51"/>
    <x v="2"/>
    <s v="US"/>
    <x v="0"/>
    <x v="2915"/>
    <n v="1404658329"/>
    <b v="0"/>
    <n v="6"/>
    <b v="0"/>
    <s v="theater/plays"/>
    <n v="8.5"/>
    <n v="-549"/>
    <x v="1"/>
    <s v="plays"/>
    <x v="2915"/>
    <d v="2014-07-06T09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x v="5"/>
    <x v="2916"/>
    <n v="1424718070"/>
    <b v="0"/>
    <n v="13"/>
    <b v="0"/>
    <s v="theater/plays"/>
    <n v="26.840000000000003"/>
    <n v="-1829"/>
    <x v="1"/>
    <s v="plays"/>
    <x v="2916"/>
    <d v="2015-02-23T14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x v="0"/>
    <x v="2917"/>
    <n v="1409087804"/>
    <b v="0"/>
    <n v="3"/>
    <b v="1"/>
    <s v="theater/musical"/>
    <n v="129"/>
    <n v="29"/>
    <x v="1"/>
    <s v="musical"/>
    <x v="2917"/>
    <d v="2014-08-26T16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x v="1"/>
    <x v="2918"/>
    <n v="1428094727"/>
    <b v="0"/>
    <n v="6"/>
    <b v="1"/>
    <s v="theater/musical"/>
    <n v="100"/>
    <n v="0"/>
    <x v="1"/>
    <s v="musical"/>
    <x v="2918"/>
    <d v="2015-04-03T15:58:47"/>
  </r>
  <r>
    <n v="2923"/>
    <s v="Kaylee's Senior Project"/>
    <s v="Spreading the love of theatre, one step at a time. I would like to produce a reading of one of my favorite musicals"/>
    <n v="300"/>
    <n v="300"/>
    <x v="0"/>
    <s v="US"/>
    <x v="0"/>
    <x v="2919"/>
    <n v="1420774779"/>
    <b v="0"/>
    <n v="10"/>
    <b v="1"/>
    <s v="theater/musical"/>
    <n v="100"/>
    <n v="0"/>
    <x v="1"/>
    <s v="musical"/>
    <x v="2919"/>
    <d v="2015-01-08T22:39:39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x v="0"/>
    <x v="2920"/>
    <n v="1428585710"/>
    <b v="0"/>
    <n v="147"/>
    <b v="1"/>
    <s v="theater/musical"/>
    <n v="103.2"/>
    <n v="800"/>
    <x v="1"/>
    <s v="musical"/>
    <x v="2920"/>
    <d v="2015-04-09T08:21:5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x v="0"/>
    <x v="2921"/>
    <n v="1407852068"/>
    <b v="0"/>
    <n v="199"/>
    <b v="1"/>
    <s v="theater/musical"/>
    <n v="102.44597777777777"/>
    <n v="1100.6900000000023"/>
    <x v="1"/>
    <s v="musical"/>
    <x v="2921"/>
    <d v="2014-08-12T09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x v="0"/>
    <x v="2922"/>
    <n v="1423506179"/>
    <b v="0"/>
    <n v="50"/>
    <b v="1"/>
    <s v="theater/musical"/>
    <n v="125"/>
    <n v="750"/>
    <x v="1"/>
    <s v="musical"/>
    <x v="2922"/>
    <d v="2015-02-09T13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x v="0"/>
    <x v="2923"/>
    <n v="1402934629"/>
    <b v="0"/>
    <n v="21"/>
    <b v="1"/>
    <s v="theater/musical"/>
    <n v="130.83333333333334"/>
    <n v="555"/>
    <x v="1"/>
    <s v="musical"/>
    <x v="2923"/>
    <d v="2014-06-16T11:03:49"/>
  </r>
  <r>
    <n v="2928"/>
    <s v="Music Theatre of Idaho Presents &quot;A Year with Frog and Toad"/>
    <s v="This is a touring production for schools in the Treasure Valley!"/>
    <n v="1000"/>
    <n v="1000"/>
    <x v="0"/>
    <s v="US"/>
    <x v="0"/>
    <x v="2924"/>
    <n v="1454543846"/>
    <b v="0"/>
    <n v="24"/>
    <b v="1"/>
    <s v="theater/musical"/>
    <n v="100"/>
    <n v="0"/>
    <x v="1"/>
    <s v="musical"/>
    <x v="2924"/>
    <d v="2016-02-03T18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x v="0"/>
    <x v="2925"/>
    <n v="1398432758"/>
    <b v="0"/>
    <n v="32"/>
    <b v="1"/>
    <s v="theater/musical"/>
    <n v="102.06937499999999"/>
    <n v="165.55000000000018"/>
    <x v="1"/>
    <s v="musical"/>
    <x v="2925"/>
    <d v="2014-04-25T08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x v="1"/>
    <x v="2926"/>
    <n v="1428415264"/>
    <b v="0"/>
    <n v="62"/>
    <b v="1"/>
    <s v="theater/musical"/>
    <n v="100.92000000000002"/>
    <n v="92"/>
    <x v="1"/>
    <s v="musical"/>
    <x v="2926"/>
    <d v="2015-04-07T09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x v="5"/>
    <x v="2927"/>
    <n v="1408604363"/>
    <b v="0"/>
    <n v="9"/>
    <b v="1"/>
    <s v="theater/musical"/>
    <n v="106"/>
    <n v="45"/>
    <x v="1"/>
    <s v="musical"/>
    <x v="2927"/>
    <d v="2014-08-21T01:59:2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x v="2"/>
    <x v="2928"/>
    <n v="1421812637"/>
    <b v="0"/>
    <n v="38"/>
    <b v="1"/>
    <s v="theater/musical"/>
    <n v="105.0967741935484"/>
    <n v="158"/>
    <x v="1"/>
    <s v="musical"/>
    <x v="2928"/>
    <d v="2015-01-20T22:57:17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x v="0"/>
    <x v="2929"/>
    <n v="1462489053"/>
    <b v="0"/>
    <n v="54"/>
    <b v="1"/>
    <s v="theater/musical"/>
    <n v="102.76"/>
    <n v="69"/>
    <x v="1"/>
    <s v="musical"/>
    <x v="2929"/>
    <d v="2016-05-05T17:57:33"/>
  </r>
  <r>
    <n v="2934"/>
    <s v="Songs for a New World"/>
    <s v="Powerful community theatre production of Jason Robert Brown's &quot;Songs for a New World&quot; in London, Ontario."/>
    <n v="2500"/>
    <n v="2700"/>
    <x v="0"/>
    <s v="CA"/>
    <x v="5"/>
    <x v="2930"/>
    <n v="1400253364"/>
    <b v="0"/>
    <n v="37"/>
    <b v="1"/>
    <s v="theater/musical"/>
    <n v="108"/>
    <n v="200"/>
    <x v="1"/>
    <s v="musical"/>
    <x v="2930"/>
    <d v="2014-05-16T10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x v="0"/>
    <x v="2931"/>
    <n v="1467468008"/>
    <b v="0"/>
    <n v="39"/>
    <b v="1"/>
    <s v="theater/musical"/>
    <n v="100.88571428571429"/>
    <n v="31"/>
    <x v="1"/>
    <s v="musical"/>
    <x v="2931"/>
    <d v="2016-07-02T09:00:08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x v="0"/>
    <x v="2932"/>
    <n v="1412091423"/>
    <b v="0"/>
    <n v="34"/>
    <b v="1"/>
    <s v="theater/musical"/>
    <n v="128"/>
    <n v="280"/>
    <x v="1"/>
    <s v="musical"/>
    <x v="2932"/>
    <d v="2014-09-30T10:37:03"/>
  </r>
  <r>
    <n v="2937"/>
    <s v="UCAS"/>
    <s v="UCAS is a new British musical premiering at the Edinburgh Fringe Festival 2014."/>
    <n v="1500"/>
    <n v="2000"/>
    <x v="0"/>
    <s v="GB"/>
    <x v="1"/>
    <x v="2933"/>
    <n v="1402657113"/>
    <b v="0"/>
    <n v="55"/>
    <b v="1"/>
    <s v="theater/musical"/>
    <n v="133.33333333333331"/>
    <n v="500"/>
    <x v="1"/>
    <s v="musical"/>
    <x v="2933"/>
    <d v="2014-06-13T05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x v="0"/>
    <x v="2934"/>
    <n v="1420044814"/>
    <b v="0"/>
    <n v="32"/>
    <b v="1"/>
    <s v="theater/musical"/>
    <n v="101.375"/>
    <n v="55"/>
    <x v="1"/>
    <s v="musical"/>
    <x v="2934"/>
    <d v="2014-12-31T11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x v="0"/>
    <x v="2935"/>
    <n v="1406316312"/>
    <b v="0"/>
    <n v="25"/>
    <b v="1"/>
    <s v="theater/musical"/>
    <n v="102.875"/>
    <n v="230"/>
    <x v="1"/>
    <s v="musical"/>
    <x v="2935"/>
    <d v="2014-07-25T14:25:12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x v="0"/>
    <x v="2936"/>
    <n v="1418150018"/>
    <b v="0"/>
    <n v="33"/>
    <b v="1"/>
    <s v="theater/musical"/>
    <n v="107.24000000000001"/>
    <n v="181"/>
    <x v="1"/>
    <s v="musical"/>
    <x v="2936"/>
    <d v="2014-12-09T13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x v="0"/>
    <x v="2937"/>
    <n v="1422658955"/>
    <b v="0"/>
    <n v="1"/>
    <b v="0"/>
    <s v="theater/spaces"/>
    <n v="4.0000000000000001E-3"/>
    <n v="-24999"/>
    <x v="1"/>
    <s v="spaces"/>
    <x v="2937"/>
    <d v="2015-01-30T18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x v="5"/>
    <x v="2938"/>
    <n v="1448565459"/>
    <b v="0"/>
    <n v="202"/>
    <b v="0"/>
    <s v="theater/spaces"/>
    <n v="20.424999999999997"/>
    <n v="-159150"/>
    <x v="1"/>
    <s v="spaces"/>
    <x v="2938"/>
    <d v="2015-11-26T14:17:39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x v="0"/>
    <x v="2939"/>
    <n v="1426302380"/>
    <b v="0"/>
    <n v="0"/>
    <b v="0"/>
    <s v="theater/spaces"/>
    <n v="0"/>
    <n v="-3000"/>
    <x v="1"/>
    <s v="spaces"/>
    <x v="2939"/>
    <d v="2015-03-13T22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x v="0"/>
    <x v="2940"/>
    <n v="1431122198"/>
    <b v="0"/>
    <n v="1"/>
    <b v="0"/>
    <s v="theater/spaces"/>
    <n v="1"/>
    <n v="-9900"/>
    <x v="1"/>
    <s v="spaces"/>
    <x v="2940"/>
    <d v="2015-05-08T16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x v="0"/>
    <x v="2941"/>
    <n v="1429845660"/>
    <b v="0"/>
    <n v="0"/>
    <b v="0"/>
    <s v="theater/spaces"/>
    <n v="0"/>
    <n v="-50000"/>
    <x v="1"/>
    <s v="spaces"/>
    <x v="2941"/>
    <d v="2015-04-23T22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x v="1"/>
    <x v="2942"/>
    <n v="1468673092"/>
    <b v="0"/>
    <n v="2"/>
    <b v="0"/>
    <s v="theater/spaces"/>
    <n v="0.1"/>
    <n v="-1998"/>
    <x v="1"/>
    <s v="spaces"/>
    <x v="2942"/>
    <d v="2016-07-16T07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x v="0"/>
    <x v="2943"/>
    <n v="1475760567"/>
    <b v="0"/>
    <n v="13"/>
    <b v="0"/>
    <s v="theater/spaces"/>
    <n v="4.2880000000000003"/>
    <n v="-23928"/>
    <x v="1"/>
    <s v="spaces"/>
    <x v="2943"/>
    <d v="2016-10-06T08:29:27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x v="0"/>
    <x v="2944"/>
    <n v="1428075293"/>
    <b v="0"/>
    <n v="9"/>
    <b v="0"/>
    <s v="theater/spaces"/>
    <n v="4.8000000000000004E-3"/>
    <n v="-499976"/>
    <x v="1"/>
    <s v="spaces"/>
    <x v="2944"/>
    <d v="2015-04-03T10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x v="0"/>
    <x v="2945"/>
    <n v="1445370317"/>
    <b v="0"/>
    <n v="2"/>
    <b v="0"/>
    <s v="theater/spaces"/>
    <n v="2.5"/>
    <n v="-975"/>
    <x v="1"/>
    <s v="spaces"/>
    <x v="2945"/>
    <d v="2015-10-20T14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x v="0"/>
    <x v="2946"/>
    <n v="1450946752"/>
    <b v="0"/>
    <n v="0"/>
    <b v="0"/>
    <s v="theater/spaces"/>
    <n v="0"/>
    <n v="-5000000"/>
    <x v="1"/>
    <s v="spaces"/>
    <x v="2946"/>
    <d v="2015-12-24T03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x v="0"/>
    <x v="2947"/>
    <n v="1408648573"/>
    <b v="0"/>
    <n v="58"/>
    <b v="0"/>
    <s v="theater/spaces"/>
    <n v="2.1919999999999997"/>
    <n v="-48904"/>
    <x v="1"/>
    <s v="spaces"/>
    <x v="2947"/>
    <d v="2014-08-21T14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x v="0"/>
    <x v="2948"/>
    <n v="1473957239"/>
    <b v="0"/>
    <n v="8"/>
    <b v="0"/>
    <s v="theater/spaces"/>
    <n v="8.0250000000000004"/>
    <n v="-18395"/>
    <x v="1"/>
    <s v="spaces"/>
    <x v="2948"/>
    <d v="2016-09-15T11:33:59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x v="0"/>
    <x v="2949"/>
    <n v="1441738821"/>
    <b v="0"/>
    <n v="3"/>
    <b v="0"/>
    <s v="theater/spaces"/>
    <n v="0.15125"/>
    <n v="-399395"/>
    <x v="1"/>
    <s v="spaces"/>
    <x v="2949"/>
    <d v="2015-09-08T14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x v="0"/>
    <x v="2950"/>
    <n v="1487944803"/>
    <b v="0"/>
    <n v="0"/>
    <b v="0"/>
    <s v="theater/spaces"/>
    <n v="0"/>
    <n v="-15000"/>
    <x v="1"/>
    <s v="spaces"/>
    <x v="2950"/>
    <d v="2017-02-24T09:00:03"/>
  </r>
  <r>
    <n v="2955"/>
    <s v="A Stage for Stage Door Theater Company (Canceled)"/>
    <s v="Stage Door Theater needs a stage for its current and future productions. Can you help?"/>
    <n v="1200"/>
    <n v="715"/>
    <x v="1"/>
    <s v="US"/>
    <x v="0"/>
    <x v="2951"/>
    <n v="1431884849"/>
    <b v="0"/>
    <n v="11"/>
    <b v="0"/>
    <s v="theater/spaces"/>
    <n v="59.583333333333336"/>
    <n v="-485"/>
    <x v="1"/>
    <s v="spaces"/>
    <x v="2951"/>
    <d v="2015-05-17T12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x v="0"/>
    <x v="2952"/>
    <n v="1459810850"/>
    <b v="0"/>
    <n v="20"/>
    <b v="0"/>
    <s v="theater/spaces"/>
    <n v="16.734177215189874"/>
    <n v="-6578"/>
    <x v="1"/>
    <s v="spaces"/>
    <x v="2952"/>
    <d v="2016-04-04T18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x v="0"/>
    <x v="2953"/>
    <n v="1422317772"/>
    <b v="0"/>
    <n v="3"/>
    <b v="0"/>
    <s v="theater/spaces"/>
    <n v="1.8666666666666669"/>
    <n v="-14720"/>
    <x v="1"/>
    <s v="spaces"/>
    <x v="2953"/>
    <d v="2015-01-26T19:16:12"/>
  </r>
  <r>
    <n v="2958"/>
    <s v="Uprising Theater (Canceled)"/>
    <s v="Chicago Based Theater Company and Venue Dedicated to Social Justice and Mainstreaming the Palestinian Narrative"/>
    <n v="80000"/>
    <n v="0"/>
    <x v="1"/>
    <s v="US"/>
    <x v="0"/>
    <x v="2954"/>
    <n v="1457548917"/>
    <b v="0"/>
    <n v="0"/>
    <b v="0"/>
    <s v="theater/spaces"/>
    <n v="0"/>
    <n v="-80000"/>
    <x v="1"/>
    <s v="spaces"/>
    <x v="2954"/>
    <d v="2016-03-09T13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x v="1"/>
    <x v="2955"/>
    <n v="1462666325"/>
    <b v="0"/>
    <n v="0"/>
    <b v="0"/>
    <s v="theater/spaces"/>
    <n v="0"/>
    <n v="-10000"/>
    <x v="1"/>
    <s v="spaces"/>
    <x v="2955"/>
    <d v="2016-05-07T19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x v="0"/>
    <x v="2956"/>
    <n v="1407867023"/>
    <b v="0"/>
    <n v="0"/>
    <b v="0"/>
    <s v="theater/spaces"/>
    <n v="0"/>
    <n v="-30000000"/>
    <x v="1"/>
    <s v="spaces"/>
    <x v="2956"/>
    <d v="2014-08-12T13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x v="0"/>
    <x v="2957"/>
    <n v="1424927159"/>
    <b v="0"/>
    <n v="108"/>
    <b v="1"/>
    <s v="theater/plays"/>
    <n v="109.62"/>
    <n v="481"/>
    <x v="1"/>
    <s v="plays"/>
    <x v="2957"/>
    <d v="2015-02-26T00:05:59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x v="0"/>
    <x v="2958"/>
    <n v="1422769906"/>
    <b v="0"/>
    <n v="20"/>
    <b v="1"/>
    <s v="theater/plays"/>
    <n v="121.8"/>
    <n v="218"/>
    <x v="1"/>
    <s v="plays"/>
    <x v="2958"/>
    <d v="2015-02-01T00:51:4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x v="0"/>
    <x v="2959"/>
    <n v="1433243824"/>
    <b v="0"/>
    <n v="98"/>
    <b v="1"/>
    <s v="theater/plays"/>
    <n v="106.85"/>
    <n v="685"/>
    <x v="1"/>
    <s v="plays"/>
    <x v="2959"/>
    <d v="2015-06-02T06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x v="0"/>
    <x v="2960"/>
    <n v="1404769819"/>
    <b v="0"/>
    <n v="196"/>
    <b v="1"/>
    <s v="theater/plays"/>
    <n v="100.71379999999999"/>
    <n v="35.6899999999996"/>
    <x v="1"/>
    <s v="plays"/>
    <x v="2960"/>
    <d v="2014-07-07T16:50:19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x v="0"/>
    <x v="2961"/>
    <n v="1433698233"/>
    <b v="0"/>
    <n v="39"/>
    <b v="1"/>
    <s v="theater/plays"/>
    <n v="109.00000000000001"/>
    <n v="135"/>
    <x v="1"/>
    <s v="plays"/>
    <x v="2961"/>
    <d v="2015-06-07T12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x v="0"/>
    <x v="2962"/>
    <n v="1439833412"/>
    <b v="0"/>
    <n v="128"/>
    <b v="1"/>
    <s v="theater/plays"/>
    <n v="113.63000000000001"/>
    <n v="1363"/>
    <x v="1"/>
    <s v="plays"/>
    <x v="2962"/>
    <d v="2015-08-17T12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x v="0"/>
    <x v="2963"/>
    <n v="1423284292"/>
    <b v="0"/>
    <n v="71"/>
    <b v="1"/>
    <s v="theater/plays"/>
    <n v="113.92"/>
    <n v="696"/>
    <x v="1"/>
    <s v="plays"/>
    <x v="2963"/>
    <d v="2015-02-06T23:44:52"/>
  </r>
  <r>
    <n v="2968"/>
    <s v="The Curse of the Babywoman @ FringeNYC"/>
    <s v="The Curse of the Babywoman is real â€” and it is coming to FringeNYC this August."/>
    <n v="3500"/>
    <n v="3710"/>
    <x v="0"/>
    <s v="US"/>
    <x v="0"/>
    <x v="2964"/>
    <n v="1470227660"/>
    <b v="0"/>
    <n v="47"/>
    <b v="1"/>
    <s v="theater/plays"/>
    <n v="106"/>
    <n v="210"/>
    <x v="1"/>
    <s v="plays"/>
    <x v="2964"/>
    <d v="2016-08-03T07:34:2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x v="5"/>
    <x v="2965"/>
    <n v="1428087153"/>
    <b v="0"/>
    <n v="17"/>
    <b v="1"/>
    <s v="theater/plays"/>
    <n v="162.5"/>
    <n v="625"/>
    <x v="1"/>
    <s v="plays"/>
    <x v="2965"/>
    <d v="2015-04-03T13:52:33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x v="0"/>
    <x v="2966"/>
    <n v="1403107451"/>
    <b v="0"/>
    <n v="91"/>
    <b v="1"/>
    <s v="theater/plays"/>
    <n v="106"/>
    <n v="360"/>
    <x v="1"/>
    <s v="plays"/>
    <x v="2966"/>
    <d v="2014-06-18T11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x v="0"/>
    <x v="2967"/>
    <n v="1406908078"/>
    <b v="0"/>
    <n v="43"/>
    <b v="1"/>
    <s v="theater/plays"/>
    <n v="100.15624999999999"/>
    <n v="5"/>
    <x v="1"/>
    <s v="plays"/>
    <x v="2967"/>
    <d v="2014-08-01T10:47:58"/>
  </r>
  <r>
    <n v="2972"/>
    <s v="A Bad Plan"/>
    <s v="A group of artists. A mythical art piece. A harrowing quest. And some margaritas."/>
    <n v="2000"/>
    <n v="2107"/>
    <x v="0"/>
    <s v="US"/>
    <x v="0"/>
    <x v="2968"/>
    <n v="1479609520"/>
    <b v="0"/>
    <n v="17"/>
    <b v="1"/>
    <s v="theater/plays"/>
    <n v="105.35000000000001"/>
    <n v="107"/>
    <x v="1"/>
    <s v="plays"/>
    <x v="2968"/>
    <d v="2016-11-19T21:38:4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x v="0"/>
    <x v="2969"/>
    <n v="1449171508"/>
    <b v="0"/>
    <n v="33"/>
    <b v="1"/>
    <s v="theater/plays"/>
    <n v="174.8"/>
    <n v="3740"/>
    <x v="1"/>
    <s v="plays"/>
    <x v="2969"/>
    <d v="2015-12-03T14:38:28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x v="0"/>
    <x v="2970"/>
    <n v="1409275671"/>
    <b v="0"/>
    <n v="87"/>
    <b v="1"/>
    <s v="theater/plays"/>
    <n v="102"/>
    <n v="100"/>
    <x v="1"/>
    <s v="plays"/>
    <x v="2970"/>
    <d v="2014-08-28T20:27:51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x v="0"/>
    <x v="2971"/>
    <n v="1414599886"/>
    <b v="0"/>
    <n v="113"/>
    <b v="1"/>
    <s v="theater/plays"/>
    <n v="100.125"/>
    <n v="10"/>
    <x v="1"/>
    <s v="plays"/>
    <x v="2971"/>
    <d v="2014-10-29T11:24:46"/>
  </r>
  <r>
    <n v="2976"/>
    <s v="Pizza Delique"/>
    <s v="A play that addresses an important social issue, brought to light by members of the UoM Drama Society."/>
    <n v="70"/>
    <n v="120"/>
    <x v="0"/>
    <s v="GB"/>
    <x v="1"/>
    <x v="2972"/>
    <n v="1456421530"/>
    <b v="0"/>
    <n v="14"/>
    <b v="1"/>
    <s v="theater/plays"/>
    <n v="171.42857142857142"/>
    <n v="50"/>
    <x v="1"/>
    <s v="plays"/>
    <x v="2972"/>
    <d v="2016-02-25T12:32:1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x v="0"/>
    <x v="2973"/>
    <n v="1421960934"/>
    <b v="0"/>
    <n v="30"/>
    <b v="1"/>
    <s v="theater/plays"/>
    <n v="113.56666666666666"/>
    <n v="407"/>
    <x v="1"/>
    <s v="plays"/>
    <x v="2973"/>
    <d v="2015-01-22T16:08:54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x v="0"/>
    <x v="2974"/>
    <n v="1412954547"/>
    <b v="0"/>
    <n v="16"/>
    <b v="1"/>
    <s v="theater/plays"/>
    <n v="129.46666666666667"/>
    <n v="221"/>
    <x v="1"/>
    <s v="plays"/>
    <x v="2974"/>
    <d v="2014-10-10T10:22:27"/>
  </r>
  <r>
    <n v="2979"/>
    <s v="'ART'"/>
    <s v="Dear Stone returns with Yasmina Reza's 'ART', a compelling, clever exploration of friendship under duress. Thanks for watching!"/>
    <n v="5000"/>
    <n v="5070"/>
    <x v="0"/>
    <s v="US"/>
    <x v="0"/>
    <x v="2975"/>
    <n v="1419104823"/>
    <b v="0"/>
    <n v="46"/>
    <b v="1"/>
    <s v="theater/plays"/>
    <n v="101.4"/>
    <n v="70"/>
    <x v="1"/>
    <s v="plays"/>
    <x v="2975"/>
    <d v="2014-12-20T14:47:03"/>
  </r>
  <r>
    <n v="2980"/>
    <s v="INDEPENDENCE NYC"/>
    <s v="1 director, 4 actors, and a whole lotta determination. Help us bring this brilliant story to the heart of NYC!"/>
    <n v="3000"/>
    <n v="3275"/>
    <x v="0"/>
    <s v="US"/>
    <x v="0"/>
    <x v="2976"/>
    <n v="1438639130"/>
    <b v="0"/>
    <n v="24"/>
    <b v="1"/>
    <s v="theater/plays"/>
    <n v="109.16666666666666"/>
    <n v="275"/>
    <x v="1"/>
    <s v="plays"/>
    <x v="2976"/>
    <d v="2015-08-03T16:58:5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x v="3"/>
    <x v="2977"/>
    <n v="1439126756"/>
    <b v="1"/>
    <n v="97"/>
    <b v="1"/>
    <s v="theater/spaces"/>
    <n v="128.92500000000001"/>
    <n v="1157"/>
    <x v="1"/>
    <s v="spaces"/>
    <x v="2977"/>
    <d v="2015-08-09T08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x v="1"/>
    <x v="2978"/>
    <n v="1452616143"/>
    <b v="1"/>
    <n v="59"/>
    <b v="1"/>
    <s v="theater/spaces"/>
    <n v="102.06"/>
    <n v="103"/>
    <x v="1"/>
    <s v="spaces"/>
    <x v="2978"/>
    <d v="2016-01-12T11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x v="0"/>
    <x v="2979"/>
    <n v="1410534636"/>
    <b v="1"/>
    <n v="1095"/>
    <b v="1"/>
    <s v="theater/spaces"/>
    <n v="146.53957758620692"/>
    <n v="53985.91"/>
    <x v="1"/>
    <s v="spaces"/>
    <x v="2979"/>
    <d v="2014-09-12T10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x v="0"/>
    <x v="2980"/>
    <n v="1469428881"/>
    <b v="1"/>
    <n v="218"/>
    <b v="1"/>
    <s v="theater/spaces"/>
    <n v="100.352"/>
    <n v="88"/>
    <x v="1"/>
    <s v="spaces"/>
    <x v="2980"/>
    <d v="2016-07-25T01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x v="4"/>
    <x v="2981"/>
    <n v="1476228128"/>
    <b v="0"/>
    <n v="111"/>
    <b v="1"/>
    <s v="theater/spaces"/>
    <n v="121.64999999999999"/>
    <n v="2165"/>
    <x v="1"/>
    <s v="spaces"/>
    <x v="2981"/>
    <d v="2016-10-11T18:22:08"/>
  </r>
  <r>
    <n v="2986"/>
    <s v="Higher Education"/>
    <s v="Support the circus arts and help our aerial students work with more height. With your support, we will install beams at 19ft!"/>
    <n v="2400"/>
    <n v="2532"/>
    <x v="0"/>
    <s v="GB"/>
    <x v="1"/>
    <x v="2982"/>
    <n v="1456920006"/>
    <b v="0"/>
    <n v="56"/>
    <b v="1"/>
    <s v="theater/spaces"/>
    <n v="105.5"/>
    <n v="132"/>
    <x v="1"/>
    <s v="spaces"/>
    <x v="2982"/>
    <d v="2016-03-02T07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x v="0"/>
    <x v="2983"/>
    <n v="1473837751"/>
    <b v="0"/>
    <n v="265"/>
    <b v="1"/>
    <s v="theater/spaces"/>
    <n v="110.4008"/>
    <n v="2600.2000000000007"/>
    <x v="1"/>
    <s v="spaces"/>
    <x v="2983"/>
    <d v="2016-09-14T02:22:31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x v="1"/>
    <x v="2984"/>
    <n v="1463820081"/>
    <b v="0"/>
    <n v="28"/>
    <b v="1"/>
    <s v="theater/spaces"/>
    <n v="100"/>
    <n v="0"/>
    <x v="1"/>
    <s v="spaces"/>
    <x v="2984"/>
    <d v="2016-05-21T03:41:21"/>
  </r>
  <r>
    <n v="2989"/>
    <s v="Let's Light Up The Gem!"/>
    <s v="Bring the movies back to Bethel, Maine."/>
    <n v="20000"/>
    <n v="35307"/>
    <x v="0"/>
    <s v="US"/>
    <x v="0"/>
    <x v="2985"/>
    <n v="1448756962"/>
    <b v="0"/>
    <n v="364"/>
    <b v="1"/>
    <s v="theater/spaces"/>
    <n v="176.535"/>
    <n v="15307"/>
    <x v="1"/>
    <s v="spaces"/>
    <x v="2985"/>
    <d v="2015-11-28T19:29:22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x v="0"/>
    <x v="2986"/>
    <n v="1449150420"/>
    <b v="0"/>
    <n v="27"/>
    <b v="1"/>
    <s v="theater/spaces"/>
    <n v="100"/>
    <n v="0"/>
    <x v="1"/>
    <s v="spaces"/>
    <x v="2986"/>
    <d v="2015-12-03T08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x v="0"/>
    <x v="2987"/>
    <n v="1483646730"/>
    <b v="0"/>
    <n v="93"/>
    <b v="1"/>
    <s v="theater/spaces"/>
    <n v="103.29411764705883"/>
    <n v="280"/>
    <x v="1"/>
    <s v="spaces"/>
    <x v="2987"/>
    <d v="2017-01-05T15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x v="0"/>
    <x v="2988"/>
    <n v="1473445510"/>
    <b v="0"/>
    <n v="64"/>
    <b v="1"/>
    <s v="theater/spaces"/>
    <n v="104.5"/>
    <n v="135"/>
    <x v="1"/>
    <s v="spaces"/>
    <x v="2988"/>
    <d v="2016-09-09T13:25:10"/>
  </r>
  <r>
    <n v="2993"/>
    <s v="TRUE WEST: Think, Dog! Productions"/>
    <s v="Help us build the Kitchen from Hell!"/>
    <n v="1000"/>
    <n v="1003"/>
    <x v="0"/>
    <s v="US"/>
    <x v="0"/>
    <x v="2989"/>
    <n v="1453406867"/>
    <b v="0"/>
    <n v="22"/>
    <b v="1"/>
    <s v="theater/spaces"/>
    <n v="100.29999999999998"/>
    <n v="3"/>
    <x v="1"/>
    <s v="spaces"/>
    <x v="2989"/>
    <d v="2016-01-21T15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x v="1"/>
    <x v="2990"/>
    <n v="1409743772"/>
    <b v="0"/>
    <n v="59"/>
    <b v="1"/>
    <s v="theater/spaces"/>
    <n v="457.74666666666673"/>
    <n v="1073.24"/>
    <x v="1"/>
    <s v="spaces"/>
    <x v="2990"/>
    <d v="2014-09-03T06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x v="0"/>
    <x v="2991"/>
    <n v="1482249471"/>
    <b v="0"/>
    <n v="249"/>
    <b v="1"/>
    <s v="theater/spaces"/>
    <n v="104.96000000000001"/>
    <n v="744"/>
    <x v="1"/>
    <s v="spaces"/>
    <x v="2991"/>
    <d v="2016-12-20T10:57:51"/>
  </r>
  <r>
    <n v="2996"/>
    <s v="Sea Tea Improv's Comedy Theater in Hartford, CT"/>
    <s v="A permanent home for comedy in Connecticut in the heart of downtown Hartford."/>
    <n v="35000"/>
    <n v="60180"/>
    <x v="0"/>
    <s v="US"/>
    <x v="0"/>
    <x v="2992"/>
    <n v="1427493240"/>
    <b v="0"/>
    <n v="392"/>
    <b v="1"/>
    <s v="theater/spaces"/>
    <n v="171.94285714285715"/>
    <n v="25180"/>
    <x v="1"/>
    <s v="spaces"/>
    <x v="2992"/>
    <d v="2015-03-27T16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x v="0"/>
    <x v="2993"/>
    <n v="1486661793"/>
    <b v="0"/>
    <n v="115"/>
    <b v="1"/>
    <s v="theater/spaces"/>
    <n v="103.73000000000002"/>
    <n v="373"/>
    <x v="1"/>
    <s v="spaces"/>
    <x v="2993"/>
    <d v="2017-02-09T12:36:33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x v="0"/>
    <x v="2994"/>
    <n v="1400474329"/>
    <b v="0"/>
    <n v="433"/>
    <b v="1"/>
    <s v="theater/spaces"/>
    <n v="103.029"/>
    <n v="1514.5"/>
    <x v="1"/>
    <s v="spaces"/>
    <x v="2994"/>
    <d v="2014-05-18T23:38:49"/>
  </r>
  <r>
    <n v="2999"/>
    <s v="RAT Fund-Riser"/>
    <s v="Restless Artists' Theatre is building risers and installing better lighting for our patrons.  We need to purchase raw materials."/>
    <n v="1350"/>
    <n v="1605"/>
    <x v="0"/>
    <s v="US"/>
    <x v="0"/>
    <x v="807"/>
    <n v="1487094360"/>
    <b v="0"/>
    <n v="20"/>
    <b v="1"/>
    <s v="theater/spaces"/>
    <n v="118.88888888888889"/>
    <n v="255"/>
    <x v="1"/>
    <s v="spaces"/>
    <x v="807"/>
    <d v="2017-02-14T12:46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x v="0"/>
    <x v="2995"/>
    <n v="1484682670"/>
    <b v="0"/>
    <n v="8"/>
    <b v="1"/>
    <s v="theater/spaces"/>
    <n v="100"/>
    <n v="0"/>
    <x v="1"/>
    <s v="spaces"/>
    <x v="2995"/>
    <d v="2017-01-17T14:51:1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x v="0"/>
    <x v="2996"/>
    <n v="1465853382"/>
    <b v="0"/>
    <n v="175"/>
    <b v="1"/>
    <s v="theater/spaces"/>
    <n v="318.69988910451895"/>
    <n v="15777.009999999998"/>
    <x v="1"/>
    <s v="spaces"/>
    <x v="2996"/>
    <d v="2016-06-13T16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x v="0"/>
    <x v="2997"/>
    <n v="1353960252"/>
    <b v="0"/>
    <n v="104"/>
    <b v="1"/>
    <s v="theater/spaces"/>
    <n v="108.50614285714286"/>
    <n v="595.43000000000029"/>
    <x v="1"/>
    <s v="spaces"/>
    <x v="2997"/>
    <d v="2012-11-26T15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x v="0"/>
    <x v="2998"/>
    <n v="1454098976"/>
    <b v="0"/>
    <n v="17"/>
    <b v="1"/>
    <s v="theater/spaces"/>
    <n v="101.16666666666667"/>
    <n v="35"/>
    <x v="1"/>
    <s v="spaces"/>
    <x v="2998"/>
    <d v="2016-01-29T15:22:56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x v="0"/>
    <x v="2999"/>
    <n v="1413493724"/>
    <b v="0"/>
    <n v="277"/>
    <b v="1"/>
    <s v="theater/spaces"/>
    <n v="112.815"/>
    <n v="5126"/>
    <x v="1"/>
    <s v="spaces"/>
    <x v="2999"/>
    <d v="2014-10-16T16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x v="0"/>
    <x v="3000"/>
    <n v="1410019905"/>
    <b v="0"/>
    <n v="118"/>
    <b v="1"/>
    <s v="theater/spaces"/>
    <n v="120.49622641509434"/>
    <n v="2172.6000000000004"/>
    <x v="1"/>
    <s v="spaces"/>
    <x v="3000"/>
    <d v="2014-09-06T11:11:45"/>
  </r>
  <r>
    <n v="3006"/>
    <s v="ONTARIO STREET THEATRE in Port Hope."/>
    <s v="We're an affordable theatre and rental space that can be molded into anything by anyone."/>
    <n v="8000"/>
    <n v="8620"/>
    <x v="0"/>
    <s v="CA"/>
    <x v="5"/>
    <x v="3001"/>
    <n v="1415988591"/>
    <b v="0"/>
    <n v="97"/>
    <b v="1"/>
    <s v="theater/spaces"/>
    <n v="107.74999999999999"/>
    <n v="620"/>
    <x v="1"/>
    <s v="spaces"/>
    <x v="3001"/>
    <d v="2014-11-14T13:09:51"/>
  </r>
  <r>
    <n v="3007"/>
    <s v="Bethlem"/>
    <s v="Consuite for 2015 CoreCon.  An adventure into insanity."/>
    <n v="600"/>
    <n v="1080"/>
    <x v="0"/>
    <s v="US"/>
    <x v="0"/>
    <x v="3002"/>
    <n v="1428124283"/>
    <b v="0"/>
    <n v="20"/>
    <b v="1"/>
    <s v="theater/spaces"/>
    <n v="180"/>
    <n v="480"/>
    <x v="1"/>
    <s v="spaces"/>
    <x v="3002"/>
    <d v="2015-04-04T00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x v="0"/>
    <x v="3003"/>
    <n v="1450760719"/>
    <b v="0"/>
    <n v="26"/>
    <b v="1"/>
    <s v="theater/spaces"/>
    <n v="101.16666666666667"/>
    <n v="35"/>
    <x v="1"/>
    <s v="spaces"/>
    <x v="3003"/>
    <d v="2015-12-22T00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x v="0"/>
    <x v="3004"/>
    <n v="1414417240"/>
    <b v="0"/>
    <n v="128"/>
    <b v="1"/>
    <s v="theater/spaces"/>
    <n v="119.756"/>
    <n v="4939"/>
    <x v="1"/>
    <s v="spaces"/>
    <x v="3004"/>
    <d v="2014-10-27T08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x v="0"/>
    <x v="3005"/>
    <n v="1419364719"/>
    <b v="0"/>
    <n v="15"/>
    <b v="1"/>
    <s v="theater/spaces"/>
    <n v="158"/>
    <n v="870"/>
    <x v="1"/>
    <s v="spaces"/>
    <x v="3005"/>
    <d v="2014-12-23T14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x v="3"/>
    <x v="3006"/>
    <n v="1448536516"/>
    <b v="0"/>
    <n v="25"/>
    <b v="1"/>
    <s v="theater/spaces"/>
    <n v="123.66666666666666"/>
    <n v="71"/>
    <x v="1"/>
    <s v="spaces"/>
    <x v="3006"/>
    <d v="2015-11-26T06:15:16"/>
  </r>
  <r>
    <n v="3012"/>
    <s v="Up-lifting Up-Fit!"/>
    <s v="Spring Theatre has recently found a new home in the heart of Winston Salem. We need your help for an up-lifting up-fit!"/>
    <n v="4000"/>
    <n v="4685"/>
    <x v="0"/>
    <s v="US"/>
    <x v="0"/>
    <x v="3007"/>
    <n v="1421772730"/>
    <b v="0"/>
    <n v="55"/>
    <b v="1"/>
    <s v="theater/spaces"/>
    <n v="117.12499999999999"/>
    <n v="685"/>
    <x v="1"/>
    <s v="spaces"/>
    <x v="3007"/>
    <d v="2015-01-20T11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x v="0"/>
    <x v="3008"/>
    <n v="1432325049"/>
    <b v="0"/>
    <n v="107"/>
    <b v="1"/>
    <s v="theater/spaces"/>
    <n v="156.96"/>
    <n v="5696"/>
    <x v="1"/>
    <s v="spaces"/>
    <x v="3008"/>
    <d v="2015-05-22T15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x v="0"/>
    <x v="3009"/>
    <n v="1412737080"/>
    <b v="0"/>
    <n v="557"/>
    <b v="1"/>
    <s v="theater/spaces"/>
    <n v="113.104"/>
    <n v="3276"/>
    <x v="1"/>
    <s v="spaces"/>
    <x v="3009"/>
    <d v="2014-10-07T21:58:00"/>
  </r>
  <r>
    <n v="3015"/>
    <s v="A Sign for 34 West"/>
    <s v="We're turning an old yogurt shop into a live theater in downtown Charleston.   Please help us hang our sign!"/>
    <n v="3400"/>
    <n v="3508"/>
    <x v="0"/>
    <s v="US"/>
    <x v="0"/>
    <x v="3010"/>
    <n v="1401125238"/>
    <b v="0"/>
    <n v="40"/>
    <b v="1"/>
    <s v="theater/spaces"/>
    <n v="103.17647058823529"/>
    <n v="108"/>
    <x v="1"/>
    <s v="spaces"/>
    <x v="3010"/>
    <d v="2014-05-26T12:27:1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x v="0"/>
    <x v="3011"/>
    <n v="1400504952"/>
    <b v="0"/>
    <n v="36"/>
    <b v="1"/>
    <s v="theater/spaces"/>
    <n v="102.61176470588236"/>
    <n v="222"/>
    <x v="1"/>
    <s v="spaces"/>
    <x v="3011"/>
    <d v="2014-05-19T08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x v="0"/>
    <x v="3012"/>
    <n v="1405974243"/>
    <b v="0"/>
    <n v="159"/>
    <b v="1"/>
    <s v="theater/spaces"/>
    <n v="105.84090909090908"/>
    <n v="1285"/>
    <x v="1"/>
    <s v="spaces"/>
    <x v="3012"/>
    <d v="2014-07-21T15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x v="3"/>
    <x v="3013"/>
    <n v="1433747376"/>
    <b v="0"/>
    <n v="41"/>
    <b v="1"/>
    <s v="theater/spaces"/>
    <n v="100.71428571428571"/>
    <n v="30"/>
    <x v="1"/>
    <s v="spaces"/>
    <x v="3013"/>
    <d v="2015-06-08T02:09:36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x v="0"/>
    <x v="3014"/>
    <n v="1398801620"/>
    <b v="0"/>
    <n v="226"/>
    <b v="1"/>
    <s v="theater/spaces"/>
    <n v="121.23333333333332"/>
    <n v="3185"/>
    <x v="1"/>
    <s v="spaces"/>
    <x v="3014"/>
    <d v="2014-04-29T15:00:2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x v="0"/>
    <x v="3015"/>
    <n v="1434399533"/>
    <b v="0"/>
    <n v="30"/>
    <b v="1"/>
    <s v="theater/spaces"/>
    <n v="100.57142857142858"/>
    <n v="40"/>
    <x v="1"/>
    <s v="spaces"/>
    <x v="3015"/>
    <d v="2015-06-15T15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x v="0"/>
    <x v="3016"/>
    <n v="1476715869"/>
    <b v="0"/>
    <n v="103"/>
    <b v="1"/>
    <s v="theater/spaces"/>
    <n v="116.02222222222223"/>
    <n v="721"/>
    <x v="1"/>
    <s v="spaces"/>
    <x v="3016"/>
    <d v="2016-10-17T09:51:09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x v="0"/>
    <x v="3017"/>
    <n v="1468450409"/>
    <b v="0"/>
    <n v="62"/>
    <b v="1"/>
    <s v="theater/spaces"/>
    <n v="100.88"/>
    <n v="88"/>
    <x v="1"/>
    <s v="spaces"/>
    <x v="3017"/>
    <d v="2016-07-13T17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x v="1"/>
    <x v="3018"/>
    <n v="1430151186"/>
    <b v="0"/>
    <n v="6"/>
    <b v="1"/>
    <s v="theater/spaces"/>
    <n v="103"/>
    <n v="21"/>
    <x v="1"/>
    <s v="spaces"/>
    <x v="3018"/>
    <d v="2015-04-27T11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x v="0"/>
    <x v="3019"/>
    <n v="1346975475"/>
    <b v="0"/>
    <n v="182"/>
    <b v="1"/>
    <s v="theater/spaces"/>
    <n v="246.42"/>
    <n v="7321"/>
    <x v="1"/>
    <s v="spaces"/>
    <x v="3019"/>
    <d v="2012-09-06T18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x v="1"/>
    <x v="3020"/>
    <n v="1399032813"/>
    <b v="0"/>
    <n v="145"/>
    <b v="1"/>
    <s v="theater/spaces"/>
    <n v="302.2"/>
    <n v="5055"/>
    <x v="1"/>
    <s v="spaces"/>
    <x v="3020"/>
    <d v="2014-05-02T07:13:3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x v="1"/>
    <x v="3021"/>
    <n v="1487329292"/>
    <b v="0"/>
    <n v="25"/>
    <b v="1"/>
    <s v="theater/spaces"/>
    <n v="143.33333333333334"/>
    <n v="390"/>
    <x v="1"/>
    <s v="spaces"/>
    <x v="3021"/>
    <d v="2017-02-17T06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x v="0"/>
    <x v="3022"/>
    <n v="1424278451"/>
    <b v="0"/>
    <n v="320"/>
    <b v="1"/>
    <s v="theater/spaces"/>
    <n v="131.44"/>
    <n v="12576"/>
    <x v="1"/>
    <s v="spaces"/>
    <x v="3022"/>
    <d v="2015-02-18T11:54:11"/>
  </r>
  <r>
    <n v="3028"/>
    <s v="A Home for Vegas Theatre Hub"/>
    <s v="We have a space! Help us fill it with a stage, chairs, gear and audiences' laughter!"/>
    <n v="5000"/>
    <n v="8401"/>
    <x v="0"/>
    <s v="US"/>
    <x v="0"/>
    <x v="3023"/>
    <n v="1468650025"/>
    <b v="0"/>
    <n v="99"/>
    <b v="1"/>
    <s v="theater/spaces"/>
    <n v="168.01999999999998"/>
    <n v="3401"/>
    <x v="1"/>
    <s v="spaces"/>
    <x v="3023"/>
    <d v="2016-07-16T01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x v="0"/>
    <x v="3024"/>
    <n v="1413824447"/>
    <b v="0"/>
    <n v="348"/>
    <b v="1"/>
    <s v="theater/spaces"/>
    <n v="109.67666666666666"/>
    <n v="2903"/>
    <x v="1"/>
    <s v="spaces"/>
    <x v="3024"/>
    <d v="2014-10-20T12:00:47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x v="0"/>
    <x v="3025"/>
    <n v="1439834171"/>
    <b v="0"/>
    <n v="41"/>
    <b v="1"/>
    <s v="theater/spaces"/>
    <n v="106.6857142857143"/>
    <n v="117"/>
    <x v="1"/>
    <s v="spaces"/>
    <x v="3025"/>
    <d v="2015-08-17T12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x v="0"/>
    <x v="3026"/>
    <n v="1471295447"/>
    <b v="0"/>
    <n v="29"/>
    <b v="1"/>
    <s v="theater/spaces"/>
    <n v="100"/>
    <n v="0"/>
    <x v="1"/>
    <s v="spaces"/>
    <x v="3026"/>
    <d v="2016-08-15T16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x v="0"/>
    <x v="3027"/>
    <n v="1439341459"/>
    <b v="0"/>
    <n v="25"/>
    <b v="1"/>
    <s v="theater/spaces"/>
    <n v="127.2"/>
    <n v="272"/>
    <x v="1"/>
    <s v="spaces"/>
    <x v="3027"/>
    <d v="2015-08-11T20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x v="0"/>
    <x v="3028"/>
    <n v="1468895925"/>
    <b v="0"/>
    <n v="23"/>
    <b v="1"/>
    <s v="theater/spaces"/>
    <n v="146.53333333333333"/>
    <n v="1396"/>
    <x v="1"/>
    <s v="spaces"/>
    <x v="3028"/>
    <d v="2016-07-18T21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x v="0"/>
    <x v="3029"/>
    <n v="1475326255"/>
    <b v="0"/>
    <n v="1260"/>
    <b v="1"/>
    <s v="theater/spaces"/>
    <n v="112.53599999999999"/>
    <n v="12536"/>
    <x v="1"/>
    <s v="spaces"/>
    <x v="3029"/>
    <d v="2016-10-01T07:50:55"/>
  </r>
  <r>
    <n v="3035"/>
    <s v="The Coalition Theater"/>
    <s v="Help create a permanent home for live comedy shows and classes in Downtown RVA."/>
    <n v="25000"/>
    <n v="27196.71"/>
    <x v="0"/>
    <s v="US"/>
    <x v="0"/>
    <x v="3030"/>
    <n v="1365082009"/>
    <b v="0"/>
    <n v="307"/>
    <b v="1"/>
    <s v="theater/spaces"/>
    <n v="108.78684000000001"/>
    <n v="2196.7099999999991"/>
    <x v="1"/>
    <s v="spaces"/>
    <x v="3030"/>
    <d v="2013-04-04T08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x v="0"/>
    <x v="3031"/>
    <n v="1373568644"/>
    <b v="0"/>
    <n v="329"/>
    <b v="1"/>
    <s v="theater/spaces"/>
    <n v="126.732"/>
    <n v="6683"/>
    <x v="1"/>
    <s v="spaces"/>
    <x v="3031"/>
    <d v="2013-07-11T13:50:4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x v="0"/>
    <x v="3032"/>
    <n v="1279574773"/>
    <b v="0"/>
    <n v="32"/>
    <b v="1"/>
    <s v="theater/spaces"/>
    <n v="213.20000000000002"/>
    <n v="566"/>
    <x v="1"/>
    <s v="spaces"/>
    <x v="3032"/>
    <d v="2010-07-19T16:26:13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x v="0"/>
    <x v="3033"/>
    <n v="1451887397"/>
    <b v="0"/>
    <n v="27"/>
    <b v="1"/>
    <s v="theater/spaces"/>
    <n v="100.49999999999999"/>
    <n v="5"/>
    <x v="1"/>
    <s v="spaces"/>
    <x v="3033"/>
    <d v="2016-01-04T01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x v="0"/>
    <x v="3034"/>
    <n v="1386011038"/>
    <b v="0"/>
    <n v="236"/>
    <b v="1"/>
    <s v="theater/spaces"/>
    <n v="108.71389999999998"/>
    <n v="1742.7799999999988"/>
    <x v="1"/>
    <s v="spaces"/>
    <x v="3034"/>
    <d v="2013-12-02T14:03:58"/>
  </r>
  <r>
    <n v="3040"/>
    <s v="Jayhawk Makeover"/>
    <s v="48 hours of deck screws, dry wall, hard hats and needed renovation to help the Jayhawk rise from the ashes."/>
    <n v="3000"/>
    <n v="3225"/>
    <x v="0"/>
    <s v="US"/>
    <x v="0"/>
    <x v="3035"/>
    <n v="1434999621"/>
    <b v="0"/>
    <n v="42"/>
    <b v="1"/>
    <s v="theater/spaces"/>
    <n v="107.5"/>
    <n v="225"/>
    <x v="1"/>
    <s v="spaces"/>
    <x v="3035"/>
    <d v="2015-06-22T14:00:21"/>
  </r>
  <r>
    <n v="3041"/>
    <s v="Lend a Hand in Our Home"/>
    <s v="Privet! Hello! Bon Jour! We are the Arlekin Players Theatre and we need a home."/>
    <n v="8300"/>
    <n v="9170"/>
    <x v="0"/>
    <s v="US"/>
    <x v="0"/>
    <x v="3036"/>
    <n v="1450731048"/>
    <b v="0"/>
    <n v="95"/>
    <b v="1"/>
    <s v="theater/spaces"/>
    <n v="110.48192771084338"/>
    <n v="870"/>
    <x v="1"/>
    <s v="spaces"/>
    <x v="3036"/>
    <d v="2015-12-21T15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x v="1"/>
    <x v="3037"/>
    <n v="1441557047"/>
    <b v="0"/>
    <n v="37"/>
    <b v="1"/>
    <s v="theater/spaces"/>
    <n v="128"/>
    <n v="420"/>
    <x v="1"/>
    <s v="spaces"/>
    <x v="3037"/>
    <d v="2015-09-06T11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x v="5"/>
    <x v="3038"/>
    <n v="1426815699"/>
    <b v="0"/>
    <n v="128"/>
    <b v="1"/>
    <s v="theater/spaces"/>
    <n v="110.00666666666667"/>
    <n v="1501"/>
    <x v="1"/>
    <s v="spaces"/>
    <x v="3038"/>
    <d v="2015-03-19T20:41:39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x v="0"/>
    <x v="3039"/>
    <n v="1453137998"/>
    <b v="0"/>
    <n v="156"/>
    <b v="1"/>
    <s v="theater/spaces"/>
    <n v="109.34166666666667"/>
    <n v="1121"/>
    <x v="1"/>
    <s v="spaces"/>
    <x v="3039"/>
    <d v="2016-01-18T12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x v="0"/>
    <x v="3040"/>
    <n v="1406087055"/>
    <b v="0"/>
    <n v="64"/>
    <b v="1"/>
    <s v="theater/spaces"/>
    <n v="132.70650000000001"/>
    <n v="1308.2600000000002"/>
    <x v="1"/>
    <s v="spaces"/>
    <x v="3040"/>
    <d v="2014-07-22T22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x v="0"/>
    <x v="3041"/>
    <n v="1407784586"/>
    <b v="0"/>
    <n v="58"/>
    <b v="1"/>
    <s v="theater/spaces"/>
    <n v="190.84810126582278"/>
    <n v="7177"/>
    <x v="1"/>
    <s v="spaces"/>
    <x v="3041"/>
    <d v="2014-08-11T14:16:26"/>
  </r>
  <r>
    <n v="3047"/>
    <s v="Acting V Senior Showcase"/>
    <s v="Hi! We're the Graduating Seniors Acting V Seniors at Temple University! Welcome to our Kick starter Page!"/>
    <n v="500"/>
    <n v="745"/>
    <x v="0"/>
    <s v="US"/>
    <x v="0"/>
    <x v="3042"/>
    <n v="1457999054"/>
    <b v="0"/>
    <n v="20"/>
    <b v="1"/>
    <s v="theater/spaces"/>
    <n v="149"/>
    <n v="245"/>
    <x v="1"/>
    <s v="spaces"/>
    <x v="3042"/>
    <d v="2016-03-14T18:44:14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x v="0"/>
    <x v="3043"/>
    <n v="1417556262"/>
    <b v="0"/>
    <n v="47"/>
    <b v="1"/>
    <s v="theater/spaces"/>
    <n v="166.4"/>
    <n v="3320"/>
    <x v="1"/>
    <s v="spaces"/>
    <x v="3043"/>
    <d v="2014-12-02T16:37:42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x v="0"/>
    <x v="3044"/>
    <n v="1431649255"/>
    <b v="0"/>
    <n v="54"/>
    <b v="1"/>
    <s v="theater/spaces"/>
    <n v="106.66666666666667"/>
    <n v="250"/>
    <x v="1"/>
    <s v="spaces"/>
    <x v="3044"/>
    <d v="2015-05-14T19:20:55"/>
  </r>
  <r>
    <n v="3050"/>
    <s v="The Black Pearl Consuite at CoreCon VIII: On Ancient Seas"/>
    <s v="Help fund The Black Pearl Consuite at CoreCon VIII: On Ancient Seas!"/>
    <n v="600"/>
    <n v="636"/>
    <x v="0"/>
    <s v="US"/>
    <x v="0"/>
    <x v="3045"/>
    <n v="1459828960"/>
    <b v="0"/>
    <n v="9"/>
    <b v="1"/>
    <s v="theater/spaces"/>
    <n v="106"/>
    <n v="36"/>
    <x v="1"/>
    <s v="spaces"/>
    <x v="3045"/>
    <d v="2016-04-04T23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x v="1"/>
    <x v="3046"/>
    <n v="1483955945"/>
    <b v="1"/>
    <n v="35"/>
    <b v="0"/>
    <s v="theater/spaces"/>
    <n v="23.62857142857143"/>
    <n v="-2673"/>
    <x v="1"/>
    <s v="spaces"/>
    <x v="3046"/>
    <d v="2017-01-09T04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x v="0"/>
    <x v="3047"/>
    <n v="1430237094"/>
    <b v="0"/>
    <n v="2"/>
    <b v="0"/>
    <s v="theater/spaces"/>
    <n v="0.15"/>
    <n v="-49925"/>
    <x v="1"/>
    <s v="spaces"/>
    <x v="3047"/>
    <d v="2015-04-28T11:04:54"/>
  </r>
  <r>
    <n v="3053"/>
    <s v="Showroom"/>
    <s v="Showroom is a multi-disciplinary space providing unorthodox concerts, events &amp; a platform creatives can express their creative vision"/>
    <n v="10000"/>
    <n v="40"/>
    <x v="2"/>
    <s v="US"/>
    <x v="0"/>
    <x v="3048"/>
    <n v="1407781013"/>
    <b v="0"/>
    <n v="3"/>
    <b v="0"/>
    <s v="theater/spaces"/>
    <n v="0.4"/>
    <n v="-9960"/>
    <x v="1"/>
    <s v="spaces"/>
    <x v="3048"/>
    <d v="2014-08-11T13:16:5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x v="0"/>
    <x v="3049"/>
    <n v="1422043154"/>
    <b v="0"/>
    <n v="0"/>
    <b v="0"/>
    <s v="theater/spaces"/>
    <n v="0"/>
    <n v="-300"/>
    <x v="1"/>
    <s v="spaces"/>
    <x v="3049"/>
    <d v="2015-01-23T14:59:14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x v="0"/>
    <x v="3050"/>
    <n v="1415660390"/>
    <b v="0"/>
    <n v="1"/>
    <b v="0"/>
    <s v="theater/spaces"/>
    <n v="5.0000000000000001E-3"/>
    <n v="-19999"/>
    <x v="1"/>
    <s v="spaces"/>
    <x v="3050"/>
    <d v="2014-11-10T17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x v="0"/>
    <x v="3051"/>
    <n v="1406819784"/>
    <b v="0"/>
    <n v="0"/>
    <b v="0"/>
    <s v="theater/spaces"/>
    <n v="0"/>
    <n v="-25000"/>
    <x v="1"/>
    <s v="spaces"/>
    <x v="3051"/>
    <d v="2014-07-31T10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x v="1"/>
    <x v="3052"/>
    <n v="1457105811"/>
    <b v="0"/>
    <n v="0"/>
    <b v="0"/>
    <s v="theater/spaces"/>
    <n v="0"/>
    <n v="-50000"/>
    <x v="1"/>
    <s v="spaces"/>
    <x v="3052"/>
    <d v="2016-03-04T10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x v="3"/>
    <x v="3053"/>
    <n v="1459414740"/>
    <b v="0"/>
    <n v="3"/>
    <b v="0"/>
    <s v="theater/spaces"/>
    <n v="1.6666666666666666E-2"/>
    <n v="-17997"/>
    <x v="1"/>
    <s v="spaces"/>
    <x v="3053"/>
    <d v="2016-03-31T03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x v="0"/>
    <x v="3054"/>
    <n v="1404944846"/>
    <b v="0"/>
    <n v="11"/>
    <b v="0"/>
    <s v="theater/spaces"/>
    <n v="3.0066666666666664"/>
    <n v="-14549"/>
    <x v="1"/>
    <s v="spaces"/>
    <x v="3054"/>
    <d v="2014-07-09T17:27:26"/>
  </r>
  <r>
    <n v="3060"/>
    <s v="Save the Roxy Theatre in Bremerton WA"/>
    <s v="Save the historic Roxy theatre in Bremerton WA from being repurposed as office space."/>
    <n v="220000"/>
    <n v="335"/>
    <x v="2"/>
    <s v="US"/>
    <x v="0"/>
    <x v="3055"/>
    <n v="1440830134"/>
    <b v="0"/>
    <n v="6"/>
    <b v="0"/>
    <s v="theater/spaces"/>
    <n v="0.15227272727272728"/>
    <n v="-219665"/>
    <x v="1"/>
    <s v="spaces"/>
    <x v="3055"/>
    <d v="2015-08-29T01:35:34"/>
  </r>
  <r>
    <n v="3061"/>
    <s v="Help Save Parkway Cinemas!"/>
    <s v="Save a historic Local theater."/>
    <n v="1000000"/>
    <n v="0"/>
    <x v="2"/>
    <s v="US"/>
    <x v="0"/>
    <x v="3056"/>
    <n v="1405363748"/>
    <b v="0"/>
    <n v="0"/>
    <b v="0"/>
    <s v="theater/spaces"/>
    <n v="0"/>
    <n v="-1000000"/>
    <x v="1"/>
    <s v="spaces"/>
    <x v="3056"/>
    <d v="2014-07-14T13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x v="0"/>
    <x v="3057"/>
    <n v="1441111892"/>
    <b v="0"/>
    <n v="67"/>
    <b v="0"/>
    <s v="theater/spaces"/>
    <n v="66.84"/>
    <n v="-3316"/>
    <x v="1"/>
    <s v="spaces"/>
    <x v="3057"/>
    <d v="2015-09-01T07:51:32"/>
  </r>
  <r>
    <n v="3063"/>
    <s v="Spec Haus"/>
    <s v="Members of the local Miami music scene are putting together a venue/creative space in Kendall!"/>
    <n v="3000"/>
    <n v="587"/>
    <x v="2"/>
    <s v="US"/>
    <x v="0"/>
    <x v="3058"/>
    <n v="1474150138"/>
    <b v="0"/>
    <n v="23"/>
    <b v="0"/>
    <s v="theater/spaces"/>
    <n v="19.566666666666666"/>
    <n v="-2413"/>
    <x v="1"/>
    <s v="spaces"/>
    <x v="3058"/>
    <d v="2016-09-17T17:08:58"/>
  </r>
  <r>
    <n v="3064"/>
    <s v="Kickstart the Crossroads Community"/>
    <s v="An epicenter for connection, creation and expression of the community."/>
    <n v="75000"/>
    <n v="8471"/>
    <x v="2"/>
    <s v="US"/>
    <x v="0"/>
    <x v="3059"/>
    <n v="1445483246"/>
    <b v="0"/>
    <n v="72"/>
    <b v="0"/>
    <s v="theater/spaces"/>
    <n v="11.294666666666666"/>
    <n v="-66529"/>
    <x v="1"/>
    <s v="spaces"/>
    <x v="3059"/>
    <d v="2015-10-21T22:07:26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x v="0"/>
    <x v="3060"/>
    <n v="1404523172"/>
    <b v="0"/>
    <n v="2"/>
    <b v="0"/>
    <s v="theater/spaces"/>
    <n v="0.04"/>
    <n v="-24990"/>
    <x v="1"/>
    <s v="spaces"/>
    <x v="3060"/>
    <d v="2014-07-04T20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x v="2"/>
    <x v="3061"/>
    <n v="1465536537"/>
    <b v="0"/>
    <n v="15"/>
    <b v="0"/>
    <s v="theater/spaces"/>
    <n v="11.985714285714286"/>
    <n v="-308050"/>
    <x v="1"/>
    <s v="spaces"/>
    <x v="3061"/>
    <d v="2016-06-10T00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x v="4"/>
    <x v="3062"/>
    <n v="1439245879"/>
    <b v="0"/>
    <n v="1"/>
    <b v="0"/>
    <s v="theater/spaces"/>
    <n v="2.5"/>
    <n v="-7800"/>
    <x v="1"/>
    <s v="spaces"/>
    <x v="3062"/>
    <d v="2015-08-10T17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x v="0"/>
    <x v="3063"/>
    <n v="1442421352"/>
    <b v="0"/>
    <n v="2"/>
    <b v="0"/>
    <s v="theater/spaces"/>
    <n v="6.9999999999999993E-2"/>
    <n v="-249825"/>
    <x v="1"/>
    <s v="spaces"/>
    <x v="3063"/>
    <d v="2015-09-16T11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x v="0"/>
    <x v="3064"/>
    <n v="1415995234"/>
    <b v="0"/>
    <n v="7"/>
    <b v="0"/>
    <s v="theater/spaces"/>
    <n v="14.099999999999998"/>
    <n v="-859"/>
    <x v="1"/>
    <s v="spaces"/>
    <x v="3064"/>
    <d v="2014-11-14T15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x v="1"/>
    <x v="3065"/>
    <n v="1479317769"/>
    <b v="0"/>
    <n v="16"/>
    <b v="0"/>
    <s v="theater/spaces"/>
    <n v="3.34"/>
    <n v="-9666"/>
    <x v="1"/>
    <s v="spaces"/>
    <x v="3065"/>
    <d v="2016-11-16T12:36:09"/>
  </r>
  <r>
    <n v="3071"/>
    <s v="The Echo Theatre 2015"/>
    <s v="Anyone can create. They just need a place and an opportunity. The Echo Theatre (Provo) provides that opportunity."/>
    <n v="12000"/>
    <n v="7173"/>
    <x v="2"/>
    <s v="US"/>
    <x v="0"/>
    <x v="3066"/>
    <n v="1428082481"/>
    <b v="0"/>
    <n v="117"/>
    <b v="0"/>
    <s v="theater/spaces"/>
    <n v="59.774999999999999"/>
    <n v="-4827"/>
    <x v="1"/>
    <s v="spaces"/>
    <x v="3066"/>
    <d v="2015-04-03T12:34:41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x v="0"/>
    <x v="3067"/>
    <n v="1476549262"/>
    <b v="0"/>
    <n v="2"/>
    <b v="0"/>
    <s v="theater/spaces"/>
    <n v="1.6666666666666666E-2"/>
    <n v="-11998"/>
    <x v="1"/>
    <s v="spaces"/>
    <x v="3067"/>
    <d v="2016-10-15T11:34:2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x v="0"/>
    <x v="3068"/>
    <n v="1429287900"/>
    <b v="0"/>
    <n v="7"/>
    <b v="0"/>
    <s v="theater/spaces"/>
    <n v="2.3035714285714284E-2"/>
    <n v="-2799355"/>
    <x v="1"/>
    <s v="spaces"/>
    <x v="3068"/>
    <d v="2015-04-17T11:25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x v="3"/>
    <x v="3069"/>
    <n v="1455025359"/>
    <b v="0"/>
    <n v="3"/>
    <b v="0"/>
    <s v="theater/spaces"/>
    <n v="8.8000000000000009E-2"/>
    <n v="-24978"/>
    <x v="1"/>
    <s v="spaces"/>
    <x v="3069"/>
    <d v="2016-02-09T08:42:39"/>
  </r>
  <r>
    <n v="3075"/>
    <s v="The Little MAGIC Theatre"/>
    <s v="Magic Morgan &amp; Liliana are raising funds to expand their famed traveling magic show to a theater of magic."/>
    <n v="15000"/>
    <n v="1296"/>
    <x v="2"/>
    <s v="US"/>
    <x v="0"/>
    <x v="3070"/>
    <n v="1467253640"/>
    <b v="0"/>
    <n v="20"/>
    <b v="0"/>
    <s v="theater/spaces"/>
    <n v="8.64"/>
    <n v="-13704"/>
    <x v="1"/>
    <s v="spaces"/>
    <x v="3070"/>
    <d v="2016-06-29T21:27:20"/>
  </r>
  <r>
    <n v="3076"/>
    <s v="10,000 Hours"/>
    <s v="Helping female comedians get in their 10,000 Hours of practice!"/>
    <n v="10000"/>
    <n v="1506"/>
    <x v="2"/>
    <s v="US"/>
    <x v="0"/>
    <x v="3071"/>
    <n v="1439221123"/>
    <b v="0"/>
    <n v="50"/>
    <b v="0"/>
    <s v="theater/spaces"/>
    <n v="15.06"/>
    <n v="-8494"/>
    <x v="1"/>
    <s v="spaces"/>
    <x v="3071"/>
    <d v="2015-08-10T10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x v="5"/>
    <x v="3072"/>
    <n v="1485903478"/>
    <b v="0"/>
    <n v="2"/>
    <b v="0"/>
    <s v="theater/spaces"/>
    <n v="0.47727272727272729"/>
    <n v="-21895"/>
    <x v="1"/>
    <s v="spaces"/>
    <x v="3072"/>
    <d v="2017-01-31T17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x v="0"/>
    <x v="3073"/>
    <n v="1422328795"/>
    <b v="0"/>
    <n v="3"/>
    <b v="0"/>
    <s v="theater/spaces"/>
    <n v="0.11833333333333333"/>
    <n v="-59929"/>
    <x v="1"/>
    <s v="spaces"/>
    <x v="3073"/>
    <d v="2015-01-26T22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x v="0"/>
    <x v="3074"/>
    <n v="1424452035"/>
    <b v="0"/>
    <n v="27"/>
    <b v="0"/>
    <s v="theater/spaces"/>
    <n v="0.8417399858735245"/>
    <n v="-1322440"/>
    <x v="1"/>
    <s v="spaces"/>
    <x v="3074"/>
    <d v="2015-02-20T12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x v="0"/>
    <x v="3075"/>
    <n v="1414456844"/>
    <b v="0"/>
    <n v="7"/>
    <b v="0"/>
    <s v="theater/spaces"/>
    <n v="1.8799999999999997E-2"/>
    <n v="-1999624"/>
    <x v="1"/>
    <s v="spaces"/>
    <x v="3075"/>
    <d v="2014-10-27T19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x v="0"/>
    <x v="3076"/>
    <n v="1440130891"/>
    <b v="0"/>
    <n v="5"/>
    <b v="0"/>
    <s v="theater/spaces"/>
    <n v="0.21029999999999999"/>
    <n v="-997897"/>
    <x v="1"/>
    <s v="spaces"/>
    <x v="3076"/>
    <d v="2015-08-20T23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x v="0"/>
    <x v="3077"/>
    <n v="1445033346"/>
    <b v="0"/>
    <n v="0"/>
    <b v="0"/>
    <s v="theater/spaces"/>
    <n v="0"/>
    <n v="-9000"/>
    <x v="1"/>
    <s v="spaces"/>
    <x v="3077"/>
    <d v="2015-10-16T17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x v="0"/>
    <x v="3078"/>
    <n v="1406986278"/>
    <b v="0"/>
    <n v="3"/>
    <b v="0"/>
    <s v="theater/spaces"/>
    <n v="0.27999999999999997"/>
    <n v="-19944"/>
    <x v="1"/>
    <s v="spaces"/>
    <x v="3078"/>
    <d v="2014-08-02T08:31:1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x v="0"/>
    <x v="3079"/>
    <n v="1428340931"/>
    <b v="0"/>
    <n v="6"/>
    <b v="0"/>
    <s v="theater/spaces"/>
    <n v="11.57920670115792"/>
    <n v="-3589"/>
    <x v="1"/>
    <s v="spaces"/>
    <x v="3079"/>
    <d v="2015-04-06T12:22:11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x v="0"/>
    <x v="3080"/>
    <n v="1440969159"/>
    <b v="0"/>
    <n v="9"/>
    <b v="0"/>
    <s v="theater/spaces"/>
    <n v="2.44"/>
    <n v="-24390"/>
    <x v="1"/>
    <s v="spaces"/>
    <x v="3080"/>
    <d v="2015-08-30T16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x v="3"/>
    <x v="3081"/>
    <n v="1434643559"/>
    <b v="0"/>
    <n v="3"/>
    <b v="0"/>
    <s v="theater/spaces"/>
    <n v="0.25"/>
    <n v="-19950"/>
    <x v="1"/>
    <s v="spaces"/>
    <x v="3081"/>
    <d v="2015-06-18T11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x v="0"/>
    <x v="3082"/>
    <n v="1477107390"/>
    <b v="0"/>
    <n v="2"/>
    <b v="0"/>
    <s v="theater/spaces"/>
    <n v="0.625"/>
    <n v="-19875"/>
    <x v="1"/>
    <s v="spaces"/>
    <x v="3082"/>
    <d v="2016-10-21T22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x v="0"/>
    <x v="3083"/>
    <n v="1418046247"/>
    <b v="0"/>
    <n v="3"/>
    <b v="0"/>
    <s v="theater/spaces"/>
    <n v="0.19384615384615383"/>
    <n v="-64874"/>
    <x v="1"/>
    <s v="spaces"/>
    <x v="3083"/>
    <d v="2014-12-08T08:44:07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x v="0"/>
    <x v="3084"/>
    <n v="1465304483"/>
    <b v="0"/>
    <n v="45"/>
    <b v="0"/>
    <s v="theater/spaces"/>
    <n v="23.416"/>
    <n v="-19146"/>
    <x v="1"/>
    <s v="spaces"/>
    <x v="3084"/>
    <d v="2016-06-07T08:01:23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x v="0"/>
    <x v="3085"/>
    <n v="1425325145"/>
    <b v="0"/>
    <n v="9"/>
    <b v="0"/>
    <s v="theater/spaces"/>
    <n v="5.0808888888888886"/>
    <n v="-213568"/>
    <x v="1"/>
    <s v="spaces"/>
    <x v="3085"/>
    <d v="2015-03-02T14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x v="0"/>
    <x v="3086"/>
    <n v="1468622743"/>
    <b v="0"/>
    <n v="9"/>
    <b v="0"/>
    <s v="theater/spaces"/>
    <n v="15.920000000000002"/>
    <n v="-4204"/>
    <x v="1"/>
    <s v="spaces"/>
    <x v="3086"/>
    <d v="2016-07-15T17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x v="0"/>
    <x v="3087"/>
    <n v="1441723912"/>
    <b v="0"/>
    <n v="21"/>
    <b v="0"/>
    <s v="theater/spaces"/>
    <n v="1.1831900000000002"/>
    <n v="-98816.81"/>
    <x v="1"/>
    <s v="spaces"/>
    <x v="3087"/>
    <d v="2015-09-08T09:51:52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x v="5"/>
    <x v="2806"/>
    <n v="1398980941"/>
    <b v="0"/>
    <n v="17"/>
    <b v="0"/>
    <s v="theater/spaces"/>
    <n v="22.75"/>
    <n v="-3090"/>
    <x v="1"/>
    <s v="spaces"/>
    <x v="2806"/>
    <d v="2014-05-01T16:49:01"/>
  </r>
  <r>
    <n v="3094"/>
    <s v="Nothing Up My Sleeves Tour: Summer 2016"/>
    <s v="This is a Kickstarter to help with the start up costs for Illusionist, Chris Lengyel's Summer 2016 Tour!"/>
    <n v="100000"/>
    <n v="25"/>
    <x v="2"/>
    <s v="US"/>
    <x v="0"/>
    <x v="3088"/>
    <n v="1437591956"/>
    <b v="0"/>
    <n v="1"/>
    <b v="0"/>
    <s v="theater/spaces"/>
    <n v="2.5000000000000001E-2"/>
    <n v="-99975"/>
    <x v="1"/>
    <s v="spaces"/>
    <x v="3088"/>
    <d v="2015-07-22T14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x v="0"/>
    <x v="3089"/>
    <n v="1464827780"/>
    <b v="0"/>
    <n v="1"/>
    <b v="0"/>
    <s v="theater/spaces"/>
    <n v="0.33512064343163539"/>
    <n v="-14870"/>
    <x v="1"/>
    <s v="spaces"/>
    <x v="3089"/>
    <d v="2016-06-01T19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x v="0"/>
    <x v="3090"/>
    <n v="1429559326"/>
    <b v="0"/>
    <n v="14"/>
    <b v="0"/>
    <s v="theater/spaces"/>
    <n v="3.9750000000000001"/>
    <n v="-19205"/>
    <x v="1"/>
    <s v="spaces"/>
    <x v="3090"/>
    <d v="2015-04-20T14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x v="1"/>
    <x v="3091"/>
    <n v="1474027501"/>
    <b v="0"/>
    <n v="42"/>
    <b v="0"/>
    <s v="theater/spaces"/>
    <n v="17.150000000000002"/>
    <n v="-8285"/>
    <x v="1"/>
    <s v="spaces"/>
    <x v="3091"/>
    <d v="2016-09-16T07:05:01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x v="0"/>
    <x v="3092"/>
    <n v="1450724449"/>
    <b v="0"/>
    <n v="27"/>
    <b v="0"/>
    <s v="theater/spaces"/>
    <n v="3.6080041046690612"/>
    <n v="-46967"/>
    <x v="1"/>
    <s v="spaces"/>
    <x v="3092"/>
    <d v="2015-12-21T14:00:49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x v="0"/>
    <x v="3093"/>
    <n v="1452659591"/>
    <b v="0"/>
    <n v="5"/>
    <b v="0"/>
    <s v="theater/spaces"/>
    <n v="13.900000000000002"/>
    <n v="-1722"/>
    <x v="1"/>
    <s v="spaces"/>
    <x v="3093"/>
    <d v="2016-01-12T23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x v="0"/>
    <x v="3094"/>
    <n v="1411224975"/>
    <b v="0"/>
    <n v="13"/>
    <b v="0"/>
    <s v="theater/spaces"/>
    <n v="15.225"/>
    <n v="-10173"/>
    <x v="1"/>
    <s v="spaces"/>
    <x v="3094"/>
    <d v="2014-09-20T09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x v="3"/>
    <x v="3095"/>
    <n v="1434445937"/>
    <b v="0"/>
    <n v="12"/>
    <b v="0"/>
    <s v="theater/spaces"/>
    <n v="12"/>
    <n v="-2200"/>
    <x v="1"/>
    <s v="spaces"/>
    <x v="3095"/>
    <d v="2015-06-16T04:12:17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x v="1"/>
    <x v="3096"/>
    <n v="1467619818"/>
    <b v="0"/>
    <n v="90"/>
    <b v="0"/>
    <s v="theater/spaces"/>
    <n v="39.112499999999997"/>
    <n v="-9742"/>
    <x v="1"/>
    <s v="spaces"/>
    <x v="3096"/>
    <d v="2016-07-04T03:10:18"/>
  </r>
  <r>
    <n v="3103"/>
    <s v="Professional Venue for local artists!!"/>
    <s v="Creating a place for local artists to perform, at substantially less cost for them"/>
    <n v="4100"/>
    <n v="11"/>
    <x v="2"/>
    <s v="US"/>
    <x v="0"/>
    <x v="3097"/>
    <n v="1428896706"/>
    <b v="0"/>
    <n v="2"/>
    <b v="0"/>
    <s v="theater/spaces"/>
    <n v="0.26829268292682928"/>
    <n v="-4089"/>
    <x v="1"/>
    <s v="spaces"/>
    <x v="3097"/>
    <d v="2015-04-12T22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x v="2"/>
    <x v="3098"/>
    <n v="1420235311"/>
    <b v="0"/>
    <n v="5"/>
    <b v="0"/>
    <s v="theater/spaces"/>
    <n v="29.625"/>
    <n v="-2815"/>
    <x v="1"/>
    <s v="spaces"/>
    <x v="3098"/>
    <d v="2015-01-02T16:48:31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x v="0"/>
    <x v="3099"/>
    <n v="1408986916"/>
    <b v="0"/>
    <n v="31"/>
    <b v="0"/>
    <s v="theater/spaces"/>
    <n v="42.360992301112063"/>
    <n v="-3369"/>
    <x v="1"/>
    <s v="spaces"/>
    <x v="3099"/>
    <d v="2014-08-25T12:15:16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x v="1"/>
    <x v="3100"/>
    <n v="1440497876"/>
    <b v="0"/>
    <n v="4"/>
    <b v="0"/>
    <s v="theater/spaces"/>
    <n v="4.1000000000000005"/>
    <n v="-959"/>
    <x v="1"/>
    <s v="spaces"/>
    <x v="3100"/>
    <d v="2015-08-25T05:17:56"/>
  </r>
  <r>
    <n v="3107"/>
    <s v="Creating Cabaret"/>
    <s v="When opportunity knocks, we answer!  Help expand the ravishingly talented troupe into a new and exciting market and venue!"/>
    <n v="40000"/>
    <n v="7905"/>
    <x v="2"/>
    <s v="US"/>
    <x v="0"/>
    <x v="3101"/>
    <n v="1430767951"/>
    <b v="0"/>
    <n v="29"/>
    <b v="0"/>
    <s v="theater/spaces"/>
    <n v="19.762499999999999"/>
    <n v="-32095"/>
    <x v="1"/>
    <s v="spaces"/>
    <x v="3101"/>
    <d v="2015-05-04T14:32:31"/>
  </r>
  <r>
    <n v="3108"/>
    <s v="Funding a home for our Children's Theater"/>
    <s v="We need a permanent home for the theater!"/>
    <n v="50000"/>
    <n v="26"/>
    <x v="2"/>
    <s v="US"/>
    <x v="0"/>
    <x v="3102"/>
    <n v="1425053994"/>
    <b v="0"/>
    <n v="2"/>
    <b v="0"/>
    <s v="theater/spaces"/>
    <n v="5.1999999999999998E-2"/>
    <n v="-49974"/>
    <x v="1"/>
    <s v="spaces"/>
    <x v="3102"/>
    <d v="2015-02-27T11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x v="0"/>
    <x v="3103"/>
    <n v="1406170810"/>
    <b v="0"/>
    <n v="114"/>
    <b v="0"/>
    <s v="theater/spaces"/>
    <n v="25.030188679245285"/>
    <n v="-19867"/>
    <x v="1"/>
    <s v="spaces"/>
    <x v="3103"/>
    <d v="2014-07-23T22:00:10"/>
  </r>
  <r>
    <n v="3110"/>
    <s v="Hip Justice Catmunity Center"/>
    <s v="Cat People Unite! It's time we get a space of our own to relax, socialize and learn! Join the Catmunity!"/>
    <n v="25000"/>
    <n v="10"/>
    <x v="2"/>
    <s v="US"/>
    <x v="0"/>
    <x v="3104"/>
    <n v="1484009119"/>
    <b v="0"/>
    <n v="1"/>
    <b v="0"/>
    <s v="theater/spaces"/>
    <n v="0.04"/>
    <n v="-24990"/>
    <x v="1"/>
    <s v="spaces"/>
    <x v="3104"/>
    <d v="2017-01-09T19:45:19"/>
  </r>
  <r>
    <n v="3111"/>
    <s v="All Puppet Players Need a Home"/>
    <s v="Help All Puppet Players perform it's 2015 season in a beautiful 200 seat theater for an entire year."/>
    <n v="20000"/>
    <n v="5328"/>
    <x v="2"/>
    <s v="US"/>
    <x v="0"/>
    <x v="3105"/>
    <n v="1409753820"/>
    <b v="0"/>
    <n v="76"/>
    <b v="0"/>
    <s v="theater/spaces"/>
    <n v="26.640000000000004"/>
    <n v="-14672"/>
    <x v="1"/>
    <s v="spaces"/>
    <x v="3105"/>
    <d v="2014-09-03T09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x v="0"/>
    <x v="3106"/>
    <n v="1472784934"/>
    <b v="0"/>
    <n v="9"/>
    <b v="0"/>
    <s v="theater/spaces"/>
    <n v="4.7363636363636363"/>
    <n v="-10479"/>
    <x v="1"/>
    <s v="spaces"/>
    <x v="3106"/>
    <d v="2016-09-01T21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x v="0"/>
    <x v="3107"/>
    <n v="1426699982"/>
    <b v="0"/>
    <n v="37"/>
    <b v="0"/>
    <s v="theater/spaces"/>
    <n v="4.2435339894712749"/>
    <n v="-104590"/>
    <x v="1"/>
    <s v="spaces"/>
    <x v="3107"/>
    <d v="2015-03-18T12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x v="0"/>
    <x v="3108"/>
    <n v="1406128250"/>
    <b v="0"/>
    <n v="0"/>
    <b v="0"/>
    <s v="theater/spaces"/>
    <n v="0"/>
    <n v="-75000"/>
    <x v="1"/>
    <s v="spaces"/>
    <x v="3108"/>
    <d v="2014-07-23T10:10:50"/>
  </r>
  <r>
    <n v="3115"/>
    <s v="spoken word pop-up:"/>
    <s v="We are creating a mobile community devoted to the spreading and sharing of spoken word and other kinds of storytelling."/>
    <n v="10000"/>
    <n v="300"/>
    <x v="2"/>
    <s v="SE"/>
    <x v="9"/>
    <x v="3109"/>
    <n v="1462531427"/>
    <b v="0"/>
    <n v="1"/>
    <b v="0"/>
    <s v="theater/spaces"/>
    <n v="3"/>
    <n v="-9700"/>
    <x v="1"/>
    <s v="spaces"/>
    <x v="3109"/>
    <d v="2016-05-06T05:43:47"/>
  </r>
  <r>
    <n v="3116"/>
    <s v="CoreCon Asylum"/>
    <s v="Creating a consuite for CoreCon. A focus on the insanity of asylums and early medical practices from history."/>
    <n v="750"/>
    <n v="430"/>
    <x v="2"/>
    <s v="US"/>
    <x v="0"/>
    <x v="3110"/>
    <n v="1426681325"/>
    <b v="0"/>
    <n v="10"/>
    <b v="0"/>
    <s v="theater/spaces"/>
    <n v="57.333333333333336"/>
    <n v="-320"/>
    <x v="1"/>
    <s v="spaces"/>
    <x v="3110"/>
    <d v="2015-03-18T07:22:05"/>
  </r>
  <r>
    <n v="3117"/>
    <s v="Cowes and The Sea"/>
    <s v="Performing Arts workshops, for young people aged 5 -16, exploring how the sea has shaped Cowes as a settlement."/>
    <n v="1000"/>
    <n v="1"/>
    <x v="2"/>
    <s v="GB"/>
    <x v="1"/>
    <x v="3111"/>
    <n v="1463648360"/>
    <b v="0"/>
    <n v="1"/>
    <b v="0"/>
    <s v="theater/spaces"/>
    <n v="0.1"/>
    <n v="-999"/>
    <x v="1"/>
    <s v="spaces"/>
    <x v="3111"/>
    <d v="2016-05-19T03:59:20"/>
  </r>
  <r>
    <n v="3118"/>
    <s v="Garden Eden, theatre, meeting, culture, music, art"/>
    <s v="a magical place for all kind of people, like a fairytaile in all colours"/>
    <n v="500000"/>
    <n v="1550"/>
    <x v="2"/>
    <s v="SE"/>
    <x v="9"/>
    <x v="3112"/>
    <n v="1465832123"/>
    <b v="0"/>
    <n v="2"/>
    <b v="0"/>
    <s v="theater/spaces"/>
    <n v="0.31"/>
    <n v="-498450"/>
    <x v="1"/>
    <s v="spaces"/>
    <x v="3112"/>
    <d v="2016-06-13T10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x v="0"/>
    <x v="3113"/>
    <n v="1424826332"/>
    <b v="0"/>
    <n v="1"/>
    <b v="0"/>
    <s v="theater/spaces"/>
    <n v="0.05"/>
    <n v="-9995"/>
    <x v="1"/>
    <s v="spaces"/>
    <x v="3113"/>
    <d v="2015-02-24T20:05:32"/>
  </r>
  <r>
    <n v="3120"/>
    <s v="Subtropisch zwemparadijs Tropicana"/>
    <s v="Wij willen Tropicana het subtropisch zwemparadijs van Rotterdam op een nieuwe locatie gaan bouwen."/>
    <n v="1300000"/>
    <n v="128"/>
    <x v="2"/>
    <s v="NL"/>
    <x v="3"/>
    <x v="3114"/>
    <n v="1457303796"/>
    <b v="0"/>
    <n v="10"/>
    <b v="0"/>
    <s v="theater/spaces"/>
    <n v="9.8461538461538465E-3"/>
    <n v="-1299872"/>
    <x v="1"/>
    <s v="spaces"/>
    <x v="3114"/>
    <d v="2016-03-06T17:36:36"/>
  </r>
  <r>
    <n v="3121"/>
    <s v="Ant Farm Theatre Project (Canceled)"/>
    <s v="I going to build a theatre for a local ant farm so that Ants can put on their theatre productions."/>
    <n v="1500"/>
    <n v="10"/>
    <x v="1"/>
    <s v="CA"/>
    <x v="5"/>
    <x v="3115"/>
    <n v="1406564335"/>
    <b v="0"/>
    <n v="1"/>
    <b v="0"/>
    <s v="theater/spaces"/>
    <n v="0.66666666666666674"/>
    <n v="-1490"/>
    <x v="1"/>
    <s v="spaces"/>
    <x v="3115"/>
    <d v="2014-07-28T11:18:55"/>
  </r>
  <r>
    <n v="3122"/>
    <s v="be back soon (Canceled)"/>
    <s v="cancelled until further notice"/>
    <n v="199"/>
    <n v="116"/>
    <x v="1"/>
    <s v="US"/>
    <x v="0"/>
    <x v="3116"/>
    <n v="1478298132"/>
    <b v="0"/>
    <n v="2"/>
    <b v="0"/>
    <s v="theater/spaces"/>
    <n v="58.291457286432156"/>
    <n v="-83"/>
    <x v="1"/>
    <s v="spaces"/>
    <x v="3116"/>
    <d v="2016-11-04T17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x v="0"/>
    <x v="3117"/>
    <n v="1465516198"/>
    <b v="0"/>
    <n v="348"/>
    <b v="0"/>
    <s v="theater/spaces"/>
    <n v="68.153599999999997"/>
    <n v="-39808"/>
    <x v="1"/>
    <s v="spaces"/>
    <x v="3117"/>
    <d v="2016-06-09T18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x v="0"/>
    <x v="3118"/>
    <n v="1417718601"/>
    <b v="0"/>
    <n v="4"/>
    <b v="0"/>
    <s v="theater/spaces"/>
    <n v="3.2499999999999999E-3"/>
    <n v="-799974"/>
    <x v="1"/>
    <s v="spaces"/>
    <x v="3118"/>
    <d v="2014-12-04T13:43:21"/>
  </r>
  <r>
    <n v="3125"/>
    <s v="N/A (Canceled)"/>
    <s v="N/A"/>
    <n v="1500000"/>
    <n v="0"/>
    <x v="1"/>
    <s v="US"/>
    <x v="0"/>
    <x v="3119"/>
    <n v="1449550672"/>
    <b v="0"/>
    <n v="0"/>
    <b v="0"/>
    <s v="theater/spaces"/>
    <n v="0"/>
    <n v="-1500000"/>
    <x v="1"/>
    <s v="spaces"/>
    <x v="3119"/>
    <d v="2015-12-07T23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x v="0"/>
    <x v="3120"/>
    <n v="1456532762"/>
    <b v="0"/>
    <n v="17"/>
    <b v="0"/>
    <s v="theater/spaces"/>
    <n v="4.16"/>
    <n v="-23960"/>
    <x v="1"/>
    <s v="spaces"/>
    <x v="3120"/>
    <d v="2016-02-26T19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x v="0"/>
    <x v="3121"/>
    <n v="1422650029"/>
    <b v="0"/>
    <n v="0"/>
    <b v="0"/>
    <s v="theater/spaces"/>
    <n v="0"/>
    <n v="-100000"/>
    <x v="1"/>
    <s v="spaces"/>
    <x v="3121"/>
    <d v="2015-01-30T15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x v="0"/>
    <x v="3122"/>
    <n v="1487101741"/>
    <b v="0"/>
    <n v="117"/>
    <b v="0"/>
    <s v="theater/plays"/>
    <n v="108.60666666666667"/>
    <n v="1291"/>
    <x v="1"/>
    <s v="plays"/>
    <x v="3122"/>
    <d v="2017-02-14T14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x v="0"/>
    <x v="3123"/>
    <n v="1489090419"/>
    <b v="0"/>
    <n v="1"/>
    <b v="0"/>
    <s v="theater/plays"/>
    <n v="0.8"/>
    <n v="-1240"/>
    <x v="1"/>
    <s v="plays"/>
    <x v="3123"/>
    <d v="2017-03-09T15:13:39"/>
  </r>
  <r>
    <n v="3130"/>
    <s v="MEDEA | A New Vision"/>
    <s v="A shockingly relevant modern take on a 2,000-year-old tragedy that confronts current gender politics."/>
    <n v="10000"/>
    <n v="375"/>
    <x v="3"/>
    <s v="US"/>
    <x v="0"/>
    <x v="3124"/>
    <n v="1489504916"/>
    <b v="0"/>
    <n v="4"/>
    <b v="0"/>
    <s v="theater/plays"/>
    <n v="3.75"/>
    <n v="-9625"/>
    <x v="1"/>
    <s v="plays"/>
    <x v="3124"/>
    <d v="2017-03-14T10:21:56"/>
  </r>
  <r>
    <n v="3131"/>
    <s v="SNAKE EYES"/>
    <s v="A Staged Reading of &quot;Snake Eyes,&quot; a new play by Alex Rafala"/>
    <n v="4100"/>
    <n v="645"/>
    <x v="3"/>
    <s v="US"/>
    <x v="0"/>
    <x v="3125"/>
    <n v="1489067645"/>
    <b v="0"/>
    <n v="12"/>
    <b v="0"/>
    <s v="theater/plays"/>
    <n v="15.731707317073171"/>
    <n v="-3455"/>
    <x v="1"/>
    <s v="plays"/>
    <x v="3125"/>
    <d v="2017-03-09T08:54:05"/>
  </r>
  <r>
    <n v="3132"/>
    <s v="A Bite of a Snake Play"/>
    <s v="Smells Like Money, Drips Like Honey, Taste Like Mocha, Better Run AWAY"/>
    <n v="30000"/>
    <n v="10"/>
    <x v="3"/>
    <s v="US"/>
    <x v="0"/>
    <x v="3126"/>
    <n v="1487579060"/>
    <b v="0"/>
    <n v="1"/>
    <b v="0"/>
    <s v="theater/plays"/>
    <n v="3.3333333333333333E-2"/>
    <n v="-29990"/>
    <x v="1"/>
    <s v="plays"/>
    <x v="3126"/>
    <d v="2017-02-20T03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x v="1"/>
    <x v="3127"/>
    <n v="1487770434"/>
    <b v="0"/>
    <n v="16"/>
    <b v="0"/>
    <s v="theater/plays"/>
    <n v="108"/>
    <n v="40"/>
    <x v="1"/>
    <s v="plays"/>
    <x v="3127"/>
    <d v="2017-02-22T08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x v="1"/>
    <x v="3128"/>
    <n v="1488820619"/>
    <b v="0"/>
    <n v="12"/>
    <b v="0"/>
    <s v="theater/plays"/>
    <n v="22.5"/>
    <n v="-775"/>
    <x v="1"/>
    <s v="plays"/>
    <x v="3128"/>
    <d v="2017-03-06T12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x v="0"/>
    <x v="3129"/>
    <n v="1489376321"/>
    <b v="0"/>
    <n v="7"/>
    <b v="0"/>
    <s v="theater/plays"/>
    <n v="20.849420849420849"/>
    <n v="-615"/>
    <x v="1"/>
    <s v="plays"/>
    <x v="3129"/>
    <d v="2017-03-12T22:38:41"/>
  </r>
  <r>
    <n v="3136"/>
    <s v="Heroines"/>
    <s v="Help emberfly theatre put on their first production Heroines and pay our actors and creative team! Follow us @emberflytheatre"/>
    <n v="500"/>
    <n v="639"/>
    <x v="3"/>
    <s v="GB"/>
    <x v="1"/>
    <x v="3130"/>
    <n v="1487847954"/>
    <b v="0"/>
    <n v="22"/>
    <b v="0"/>
    <s v="theater/plays"/>
    <n v="127.8"/>
    <n v="139"/>
    <x v="1"/>
    <s v="plays"/>
    <x v="3130"/>
    <d v="2017-02-23T06:05:54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x v="0"/>
    <x v="3131"/>
    <n v="1489439669"/>
    <b v="0"/>
    <n v="1"/>
    <b v="0"/>
    <s v="theater/plays"/>
    <n v="3.3333333333333335"/>
    <n v="-1450"/>
    <x v="1"/>
    <s v="plays"/>
    <x v="3131"/>
    <d v="2017-03-13T16:14:29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x v="1"/>
    <x v="3132"/>
    <n v="1489591807"/>
    <b v="0"/>
    <n v="0"/>
    <b v="0"/>
    <s v="theater/plays"/>
    <n v="0"/>
    <n v="-200"/>
    <x v="1"/>
    <s v="plays"/>
    <x v="3132"/>
    <d v="2017-03-15T10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x v="10"/>
    <x v="3133"/>
    <n v="1487485760"/>
    <b v="0"/>
    <n v="6"/>
    <b v="0"/>
    <s v="theater/plays"/>
    <n v="5.4"/>
    <n v="-47300"/>
    <x v="1"/>
    <s v="plays"/>
    <x v="3133"/>
    <d v="2017-02-19T01:29:2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x v="3"/>
    <x v="3134"/>
    <n v="1488993303"/>
    <b v="0"/>
    <n v="4"/>
    <b v="0"/>
    <s v="theater/plays"/>
    <n v="0.96"/>
    <n v="-9904"/>
    <x v="1"/>
    <s v="plays"/>
    <x v="3134"/>
    <d v="2017-03-08T12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x v="3"/>
    <x v="3135"/>
    <n v="1488823488"/>
    <b v="0"/>
    <n v="8"/>
    <b v="0"/>
    <s v="theater/plays"/>
    <n v="51.6"/>
    <n v="-242"/>
    <x v="1"/>
    <s v="plays"/>
    <x v="3135"/>
    <d v="2017-03-06T13:04:48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x v="1"/>
    <x v="3136"/>
    <n v="1487333939"/>
    <b v="0"/>
    <n v="3"/>
    <b v="0"/>
    <s v="theater/plays"/>
    <n v="1.6363636363636365"/>
    <n v="-2705"/>
    <x v="1"/>
    <s v="plays"/>
    <x v="3136"/>
    <d v="2017-02-17T07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x v="1"/>
    <x v="3137"/>
    <n v="1489480556"/>
    <b v="0"/>
    <n v="0"/>
    <b v="0"/>
    <s v="theater/plays"/>
    <n v="0"/>
    <n v="-700"/>
    <x v="1"/>
    <s v="plays"/>
    <x v="3137"/>
    <d v="2017-03-14T03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x v="0"/>
    <x v="3138"/>
    <n v="1488459307"/>
    <b v="0"/>
    <n v="30"/>
    <b v="0"/>
    <s v="theater/plays"/>
    <n v="75.400000000000006"/>
    <n v="-2460"/>
    <x v="1"/>
    <s v="plays"/>
    <x v="3138"/>
    <d v="2017-03-02T07:55:07"/>
  </r>
  <r>
    <n v="3145"/>
    <s v="Arlington's 1st Dinner Theatre"/>
    <s v="Dominion Theatre Company is the first community dinner theatre  to be established in Arlington TX."/>
    <n v="25000"/>
    <n v="0"/>
    <x v="3"/>
    <s v="US"/>
    <x v="0"/>
    <x v="3139"/>
    <n v="1485478734"/>
    <b v="0"/>
    <n v="0"/>
    <b v="0"/>
    <s v="theater/plays"/>
    <n v="0"/>
    <n v="-25000"/>
    <x v="1"/>
    <s v="plays"/>
    <x v="3139"/>
    <d v="2017-01-26T19:58:54"/>
  </r>
  <r>
    <n v="3146"/>
    <s v="SoÃ±Ã© una ciudad amurallada"/>
    <s v="Somos... Podemos... Amamos... Nuestra muralla, nuestra utopÃ­a. Que el amor sea el lÃ­mite"/>
    <n v="50000"/>
    <n v="5250"/>
    <x v="3"/>
    <s v="MX"/>
    <x v="10"/>
    <x v="3140"/>
    <n v="1488471766"/>
    <b v="0"/>
    <n v="12"/>
    <b v="0"/>
    <s v="theater/plays"/>
    <n v="10.5"/>
    <n v="-44750"/>
    <x v="1"/>
    <s v="plays"/>
    <x v="3140"/>
    <d v="2017-03-02T11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x v="0"/>
    <x v="3141"/>
    <n v="1411859755"/>
    <b v="1"/>
    <n v="213"/>
    <b v="1"/>
    <s v="theater/plays"/>
    <n v="117.52499999999999"/>
    <n v="3505"/>
    <x v="1"/>
    <s v="plays"/>
    <x v="3141"/>
    <d v="2014-09-27T18:15:55"/>
  </r>
  <r>
    <n v="3148"/>
    <s v="The Aurora Project: A Sci-Fi Epic by Bella Poynton"/>
    <s v="Help fund The Aurora Project, an immersive science fiction epic."/>
    <n v="1800"/>
    <n v="2361"/>
    <x v="0"/>
    <s v="US"/>
    <x v="0"/>
    <x v="3142"/>
    <n v="1410278284"/>
    <b v="1"/>
    <n v="57"/>
    <b v="1"/>
    <s v="theater/plays"/>
    <n v="131.16666666666669"/>
    <n v="561"/>
    <x v="1"/>
    <s v="plays"/>
    <x v="3142"/>
    <d v="2014-09-09T10:58:04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x v="0"/>
    <x v="3143"/>
    <n v="1352766300"/>
    <b v="1"/>
    <n v="25"/>
    <b v="1"/>
    <s v="theater/plays"/>
    <n v="104"/>
    <n v="50"/>
    <x v="1"/>
    <s v="plays"/>
    <x v="3143"/>
    <d v="2012-11-12T19:25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x v="0"/>
    <x v="3144"/>
    <n v="1288160403"/>
    <b v="1"/>
    <n v="104"/>
    <b v="1"/>
    <s v="theater/plays"/>
    <n v="101"/>
    <n v="35"/>
    <x v="1"/>
    <s v="plays"/>
    <x v="3144"/>
    <d v="2010-10-27T01:20:03"/>
  </r>
  <r>
    <n v="3151"/>
    <s v="&quot;The Holiday Bug&quot; 2014 Puppet Show"/>
    <s v="A Multi-Media Puppet Show, with large cable control puppets to tell a hilarious story for all ages."/>
    <n v="3500"/>
    <n v="3514"/>
    <x v="0"/>
    <s v="US"/>
    <x v="0"/>
    <x v="3145"/>
    <n v="1407787774"/>
    <b v="1"/>
    <n v="34"/>
    <b v="1"/>
    <s v="theater/plays"/>
    <n v="100.4"/>
    <n v="14"/>
    <x v="1"/>
    <s v="plays"/>
    <x v="3145"/>
    <d v="2014-08-11T15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x v="1"/>
    <x v="3146"/>
    <n v="1380833367"/>
    <b v="1"/>
    <n v="67"/>
    <b v="1"/>
    <s v="theater/plays"/>
    <n v="105.95454545454545"/>
    <n v="131"/>
    <x v="1"/>
    <s v="plays"/>
    <x v="3146"/>
    <d v="2013-10-03T15:49:27"/>
  </r>
  <r>
    <n v="3153"/>
    <s v="Terminator the Second"/>
    <s v="A stage production of Terminator 2: Judgment Day, composed entirely of the words of William Shakespeare"/>
    <n v="3000"/>
    <n v="10067.5"/>
    <x v="0"/>
    <s v="US"/>
    <x v="0"/>
    <x v="3147"/>
    <n v="1301542937"/>
    <b v="1"/>
    <n v="241"/>
    <b v="1"/>
    <s v="theater/plays"/>
    <n v="335.58333333333337"/>
    <n v="7067.5"/>
    <x v="1"/>
    <s v="plays"/>
    <x v="3147"/>
    <d v="2011-03-30T22:42:17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x v="0"/>
    <x v="3148"/>
    <n v="1330722058"/>
    <b v="1"/>
    <n v="123"/>
    <b v="1"/>
    <s v="theater/plays"/>
    <n v="112.92857142857142"/>
    <n v="905"/>
    <x v="1"/>
    <s v="plays"/>
    <x v="3148"/>
    <d v="2012-03-02T16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x v="1"/>
    <x v="3149"/>
    <n v="1353412725"/>
    <b v="1"/>
    <n v="302"/>
    <b v="1"/>
    <s v="theater/plays"/>
    <n v="188.50460000000001"/>
    <n v="4425.2299999999996"/>
    <x v="1"/>
    <s v="plays"/>
    <x v="3149"/>
    <d v="2012-11-20T06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x v="0"/>
    <x v="3150"/>
    <n v="1335567144"/>
    <b v="1"/>
    <n v="89"/>
    <b v="1"/>
    <s v="theater/plays"/>
    <n v="101.81818181818181"/>
    <n v="100"/>
    <x v="1"/>
    <s v="plays"/>
    <x v="3150"/>
    <d v="2012-04-27T17:52:24"/>
  </r>
  <r>
    <n v="3157"/>
    <s v="Summer FourPlay"/>
    <s v="Four Directors.  Four One Acts.  Four Genres.  For You."/>
    <n v="4000"/>
    <n v="4040"/>
    <x v="0"/>
    <s v="US"/>
    <x v="0"/>
    <x v="3151"/>
    <n v="1404932105"/>
    <b v="1"/>
    <n v="41"/>
    <b v="1"/>
    <s v="theater/plays"/>
    <n v="101"/>
    <n v="40"/>
    <x v="1"/>
    <s v="plays"/>
    <x v="3151"/>
    <d v="2014-07-09T13:55:05"/>
  </r>
  <r>
    <n v="3158"/>
    <s v="Nursery Crimes"/>
    <s v="A 40s crime-noir play using nursery rhyme characters."/>
    <n v="5000"/>
    <n v="5700"/>
    <x v="0"/>
    <s v="US"/>
    <x v="0"/>
    <x v="3152"/>
    <n v="1371931752"/>
    <b v="1"/>
    <n v="69"/>
    <b v="1"/>
    <s v="theater/plays"/>
    <n v="113.99999999999999"/>
    <n v="700"/>
    <x v="1"/>
    <s v="plays"/>
    <x v="3152"/>
    <d v="2013-06-22T15:09:12"/>
  </r>
  <r>
    <n v="3159"/>
    <s v="Waxwing: A New Play"/>
    <s v="WAXWING is an exciting new world premiere of mythic (perhaps even apocalyptic!) proportions."/>
    <n v="1500"/>
    <n v="2002.22"/>
    <x v="0"/>
    <s v="US"/>
    <x v="0"/>
    <x v="3153"/>
    <n v="1323221761"/>
    <b v="1"/>
    <n v="52"/>
    <b v="1"/>
    <s v="theater/plays"/>
    <n v="133.48133333333334"/>
    <n v="502.22"/>
    <x v="1"/>
    <s v="plays"/>
    <x v="3153"/>
    <d v="2011-12-06T20:36:01"/>
  </r>
  <r>
    <n v="3160"/>
    <s v="We Play Chekhov"/>
    <s v="Two stories by Anton Chekhov adapted for the stage and performed back-to-back in a stunning live theatrical performance."/>
    <n v="4500"/>
    <n v="4569"/>
    <x v="0"/>
    <s v="US"/>
    <x v="0"/>
    <x v="3154"/>
    <n v="1405923687"/>
    <b v="1"/>
    <n v="57"/>
    <b v="1"/>
    <s v="theater/plays"/>
    <n v="101.53333333333335"/>
    <n v="69"/>
    <x v="1"/>
    <s v="plays"/>
    <x v="3154"/>
    <d v="2014-07-21T01:21:27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x v="1"/>
    <x v="3155"/>
    <n v="1410785522"/>
    <b v="1"/>
    <n v="74"/>
    <b v="1"/>
    <s v="theater/plays"/>
    <n v="105.1"/>
    <n v="102"/>
    <x v="1"/>
    <s v="plays"/>
    <x v="3155"/>
    <d v="2014-09-15T07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x v="0"/>
    <x v="3156"/>
    <n v="1402331262"/>
    <b v="1"/>
    <n v="63"/>
    <b v="1"/>
    <s v="theater/plays"/>
    <n v="127.15"/>
    <n v="1086"/>
    <x v="1"/>
    <s v="plays"/>
    <x v="3156"/>
    <d v="2014-06-09T11:27:42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x v="0"/>
    <x v="3157"/>
    <n v="1400263525"/>
    <b v="1"/>
    <n v="72"/>
    <b v="1"/>
    <s v="theater/plays"/>
    <n v="111.15384615384616"/>
    <n v="1450"/>
    <x v="1"/>
    <s v="plays"/>
    <x v="3157"/>
    <d v="2014-05-16T13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x v="0"/>
    <x v="3158"/>
    <n v="1399490415"/>
    <b v="1"/>
    <n v="71"/>
    <b v="1"/>
    <s v="theater/plays"/>
    <n v="106.76"/>
    <n v="169"/>
    <x v="1"/>
    <s v="plays"/>
    <x v="3158"/>
    <d v="2014-05-07T14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x v="0"/>
    <x v="73"/>
    <n v="1302493760"/>
    <b v="1"/>
    <n v="21"/>
    <b v="1"/>
    <s v="theater/plays"/>
    <n v="162.66666666666666"/>
    <n v="470"/>
    <x v="1"/>
    <s v="plays"/>
    <x v="73"/>
    <d v="2011-04-10T22:49:2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x v="0"/>
    <x v="3159"/>
    <n v="1414514153"/>
    <b v="1"/>
    <n v="930"/>
    <b v="1"/>
    <s v="theater/plays"/>
    <n v="160.22808571428573"/>
    <n v="21079.83"/>
    <x v="1"/>
    <s v="plays"/>
    <x v="3159"/>
    <d v="2014-10-28T11:35:53"/>
  </r>
  <r>
    <n v="3167"/>
    <s v="Destiny is Judd Nelson: a new play at FringeNYC"/>
    <s v="What is destiny? Explore it with us this August at FringeNYC."/>
    <n v="3000"/>
    <n v="3485"/>
    <x v="0"/>
    <s v="US"/>
    <x v="0"/>
    <x v="3160"/>
    <n v="1405743181"/>
    <b v="1"/>
    <n v="55"/>
    <b v="1"/>
    <s v="theater/plays"/>
    <n v="116.16666666666666"/>
    <n v="485"/>
    <x v="1"/>
    <s v="plays"/>
    <x v="3160"/>
    <d v="2014-07-18T23:13:01"/>
  </r>
  <r>
    <n v="3168"/>
    <s v="Cosmicomics"/>
    <s v="A dazzling aerial show that brings to life the whimsical and romantic short stories of beloved fantasy author Italo Calvino."/>
    <n v="2500"/>
    <n v="3105"/>
    <x v="0"/>
    <s v="US"/>
    <x v="0"/>
    <x v="3161"/>
    <n v="1399948353"/>
    <b v="1"/>
    <n v="61"/>
    <b v="1"/>
    <s v="theater/plays"/>
    <n v="124.2"/>
    <n v="605"/>
    <x v="1"/>
    <s v="plays"/>
    <x v="3161"/>
    <d v="2014-05-12T21:32:33"/>
  </r>
  <r>
    <n v="3169"/>
    <s v="The Window"/>
    <s v="We're bringing The Window to the Cherry Lane Theater in January 2014."/>
    <n v="8000"/>
    <n v="8241"/>
    <x v="0"/>
    <s v="US"/>
    <x v="0"/>
    <x v="3162"/>
    <n v="1384364561"/>
    <b v="1"/>
    <n v="82"/>
    <b v="1"/>
    <s v="theater/plays"/>
    <n v="103.01249999999999"/>
    <n v="241"/>
    <x v="1"/>
    <s v="plays"/>
    <x v="3162"/>
    <d v="2013-11-13T12:42:41"/>
  </r>
  <r>
    <n v="3170"/>
    <s v="Ain't She Brave FringeNYC 2014 Project"/>
    <s v="An emotionally-charged journey through the history of black women in America told in reverse."/>
    <n v="2000"/>
    <n v="2245"/>
    <x v="0"/>
    <s v="US"/>
    <x v="0"/>
    <x v="3163"/>
    <n v="1401414944"/>
    <b v="1"/>
    <n v="71"/>
    <b v="1"/>
    <s v="theater/plays"/>
    <n v="112.25"/>
    <n v="245"/>
    <x v="1"/>
    <s v="plays"/>
    <x v="3163"/>
    <d v="2014-05-29T20:55:44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x v="1"/>
    <x v="3164"/>
    <n v="1459953358"/>
    <b v="1"/>
    <n v="117"/>
    <b v="1"/>
    <s v="theater/plays"/>
    <n v="108.8142857142857"/>
    <n v="617"/>
    <x v="1"/>
    <s v="plays"/>
    <x v="3164"/>
    <d v="2016-04-06T09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x v="0"/>
    <x v="3165"/>
    <n v="1326648668"/>
    <b v="1"/>
    <n v="29"/>
    <b v="1"/>
    <s v="theater/plays"/>
    <n v="114.99999999999999"/>
    <n v="300"/>
    <x v="1"/>
    <s v="plays"/>
    <x v="3165"/>
    <d v="2012-01-15T12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x v="0"/>
    <x v="3166"/>
    <n v="1409173492"/>
    <b v="1"/>
    <n v="74"/>
    <b v="1"/>
    <s v="theater/plays"/>
    <n v="103"/>
    <n v="300"/>
    <x v="1"/>
    <s v="plays"/>
    <x v="3166"/>
    <d v="2014-08-27T16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x v="0"/>
    <x v="3167"/>
    <n v="1407789908"/>
    <b v="1"/>
    <n v="23"/>
    <b v="1"/>
    <s v="theater/plays"/>
    <n v="101.13333333333334"/>
    <n v="34"/>
    <x v="1"/>
    <s v="plays"/>
    <x v="3167"/>
    <d v="2014-08-11T15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x v="0"/>
    <x v="3168"/>
    <n v="1292793427"/>
    <b v="1"/>
    <n v="60"/>
    <b v="1"/>
    <s v="theater/plays"/>
    <n v="109.55999999999999"/>
    <n v="478"/>
    <x v="1"/>
    <s v="plays"/>
    <x v="3168"/>
    <d v="2010-12-19T16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x v="0"/>
    <x v="3169"/>
    <n v="1374531631"/>
    <b v="1"/>
    <n v="55"/>
    <b v="1"/>
    <s v="theater/plays"/>
    <n v="114.8421052631579"/>
    <n v="282"/>
    <x v="1"/>
    <s v="plays"/>
    <x v="3169"/>
    <d v="2013-07-22T17:20:31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x v="0"/>
    <x v="3170"/>
    <n v="1400774409"/>
    <b v="1"/>
    <n v="51"/>
    <b v="1"/>
    <s v="theater/plays"/>
    <n v="117.39999999999999"/>
    <n v="435"/>
    <x v="1"/>
    <s v="plays"/>
    <x v="3170"/>
    <d v="2014-05-22T11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x v="1"/>
    <x v="3171"/>
    <n v="1402929075"/>
    <b v="1"/>
    <n v="78"/>
    <b v="1"/>
    <s v="theater/plays"/>
    <n v="171.73333333333335"/>
    <n v="1076"/>
    <x v="1"/>
    <s v="plays"/>
    <x v="3171"/>
    <d v="2014-06-16T09:31:15"/>
  </r>
  <r>
    <n v="3179"/>
    <s v="I Do Wonder"/>
    <s v="A Sci-fi play in several vignettes that will narrate an alternate history in the mid-20th century."/>
    <n v="4200"/>
    <n v="4794.82"/>
    <x v="0"/>
    <s v="US"/>
    <x v="0"/>
    <x v="3172"/>
    <n v="1365699071"/>
    <b v="1"/>
    <n v="62"/>
    <b v="1"/>
    <s v="theater/plays"/>
    <n v="114.16238095238094"/>
    <n v="594.81999999999971"/>
    <x v="1"/>
    <s v="plays"/>
    <x v="3172"/>
    <d v="2013-04-11T11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x v="1"/>
    <x v="3173"/>
    <n v="1400666049"/>
    <b v="1"/>
    <n v="45"/>
    <b v="1"/>
    <s v="theater/plays"/>
    <n v="119.75"/>
    <n v="237"/>
    <x v="1"/>
    <s v="plays"/>
    <x v="3173"/>
    <d v="2014-05-21T04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x v="1"/>
    <x v="3174"/>
    <n v="1400570787"/>
    <b v="1"/>
    <n v="15"/>
    <b v="1"/>
    <s v="theater/plays"/>
    <n v="109.00000000000001"/>
    <n v="45"/>
    <x v="1"/>
    <s v="plays"/>
    <x v="3174"/>
    <d v="2014-05-20T02:26:27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x v="0"/>
    <x v="3175"/>
    <n v="1323211621"/>
    <b v="1"/>
    <n v="151"/>
    <b v="1"/>
    <s v="theater/plays"/>
    <n v="100.88571428571429"/>
    <n v="62"/>
    <x v="1"/>
    <s v="plays"/>
    <x v="3175"/>
    <d v="2011-12-06T17:47:01"/>
  </r>
  <r>
    <n v="3183"/>
    <s v="The Seagull on The River"/>
    <s v="Anton Chekhov's The Seagull. An outdoor Amphitheater in Manhattan. Trees. A River. Daybreak."/>
    <n v="2500"/>
    <n v="2725"/>
    <x v="0"/>
    <s v="US"/>
    <x v="0"/>
    <x v="3176"/>
    <n v="1375729469"/>
    <b v="1"/>
    <n v="68"/>
    <b v="1"/>
    <s v="theater/plays"/>
    <n v="109.00000000000001"/>
    <n v="225"/>
    <x v="1"/>
    <s v="plays"/>
    <x v="3176"/>
    <d v="2013-08-05T14:04:29"/>
  </r>
  <r>
    <n v="3184"/>
    <s v="Equus at Frenetic Theatre"/>
    <s v="Equus is the story of a psychiatrist treating a teenaged boy who blinds six horses with a metal spike."/>
    <n v="4300"/>
    <n v="4610"/>
    <x v="0"/>
    <s v="US"/>
    <x v="0"/>
    <x v="3177"/>
    <n v="1401666631"/>
    <b v="1"/>
    <n v="46"/>
    <b v="1"/>
    <s v="theater/plays"/>
    <n v="107.20930232558139"/>
    <n v="310"/>
    <x v="1"/>
    <s v="plays"/>
    <x v="3177"/>
    <d v="2014-06-01T18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x v="1"/>
    <x v="3178"/>
    <n v="1404948441"/>
    <b v="1"/>
    <n v="24"/>
    <b v="1"/>
    <s v="theater/plays"/>
    <n v="100"/>
    <n v="0"/>
    <x v="1"/>
    <s v="plays"/>
    <x v="3178"/>
    <d v="2014-07-09T18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x v="1"/>
    <x v="3179"/>
    <n v="1408313438"/>
    <b v="1"/>
    <n v="70"/>
    <b v="1"/>
    <s v="theater/plays"/>
    <n v="102.18750000000001"/>
    <n v="70"/>
    <x v="1"/>
    <s v="plays"/>
    <x v="3179"/>
    <d v="2014-08-17T17:10:38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x v="0"/>
    <x v="3180"/>
    <n v="1405439973"/>
    <b v="1"/>
    <n v="244"/>
    <b v="1"/>
    <s v="theater/plays"/>
    <n v="116.29333333333334"/>
    <n v="2444"/>
    <x v="1"/>
    <s v="plays"/>
    <x v="3180"/>
    <d v="2014-07-15T10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x v="1"/>
    <x v="3181"/>
    <n v="1432115902"/>
    <b v="0"/>
    <n v="9"/>
    <b v="0"/>
    <s v="theater/musical"/>
    <n v="65"/>
    <n v="-70"/>
    <x v="1"/>
    <s v="musical"/>
    <x v="3181"/>
    <d v="2015-05-20T04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x v="9"/>
    <x v="3182"/>
    <n v="1429863532"/>
    <b v="0"/>
    <n v="19"/>
    <b v="0"/>
    <s v="theater/musical"/>
    <n v="12.327272727272726"/>
    <n v="-48220"/>
    <x v="1"/>
    <s v="musical"/>
    <x v="3182"/>
    <d v="2015-04-24T03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x v="5"/>
    <x v="3183"/>
    <n v="1478662675"/>
    <b v="0"/>
    <n v="0"/>
    <b v="0"/>
    <s v="theater/musical"/>
    <n v="0"/>
    <n v="-4000"/>
    <x v="1"/>
    <s v="musical"/>
    <x v="3183"/>
    <d v="2016-11-08T22:37:55"/>
  </r>
  <r>
    <n v="3191"/>
    <s v="Decree 770: Europa"/>
    <s v="A brand new musical about the ban of contraception and abortion in Romania and the revolution that ended it all in 1989."/>
    <n v="3750"/>
    <n v="151"/>
    <x v="2"/>
    <s v="US"/>
    <x v="0"/>
    <x v="3184"/>
    <n v="1466186869"/>
    <b v="0"/>
    <n v="4"/>
    <b v="0"/>
    <s v="theater/musical"/>
    <n v="4.0266666666666664"/>
    <n v="-3599"/>
    <x v="1"/>
    <s v="musical"/>
    <x v="3184"/>
    <d v="2016-06-17T13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x v="1"/>
    <x v="3185"/>
    <n v="1421274859"/>
    <b v="0"/>
    <n v="8"/>
    <b v="0"/>
    <s v="theater/musical"/>
    <n v="1.02"/>
    <n v="-9898"/>
    <x v="1"/>
    <s v="musical"/>
    <x v="3185"/>
    <d v="2015-01-14T17:34:19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x v="1"/>
    <x v="3186"/>
    <n v="1420586056"/>
    <b v="0"/>
    <n v="24"/>
    <b v="0"/>
    <s v="theater/musical"/>
    <n v="11.74"/>
    <n v="-4413"/>
    <x v="1"/>
    <s v="musical"/>
    <x v="3186"/>
    <d v="2015-01-06T18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x v="0"/>
    <x v="3187"/>
    <n v="1435368598"/>
    <b v="0"/>
    <n v="0"/>
    <b v="0"/>
    <s v="theater/musical"/>
    <n v="0"/>
    <n v="-11000"/>
    <x v="1"/>
    <s v="musical"/>
    <x v="3187"/>
    <d v="2015-06-26T20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x v="0"/>
    <x v="3188"/>
    <n v="1421158542"/>
    <b v="0"/>
    <n v="39"/>
    <b v="0"/>
    <s v="theater/musical"/>
    <n v="59.142857142857139"/>
    <n v="-1430"/>
    <x v="1"/>
    <s v="musical"/>
    <x v="3188"/>
    <d v="2015-01-13T09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x v="0"/>
    <x v="3189"/>
    <n v="1433254875"/>
    <b v="0"/>
    <n v="6"/>
    <b v="0"/>
    <s v="theater/musical"/>
    <n v="0.06"/>
    <n v="-2998200"/>
    <x v="1"/>
    <s v="musical"/>
    <x v="3189"/>
    <d v="2015-06-02T09:21:15"/>
  </r>
  <r>
    <n v="3197"/>
    <s v="Mirror, mirror on the wall"/>
    <s v="This years most important stage project for young artists in our region. www.ungespor.no"/>
    <n v="10000"/>
    <n v="1145"/>
    <x v="2"/>
    <s v="NO"/>
    <x v="8"/>
    <x v="3190"/>
    <n v="1420458618"/>
    <b v="0"/>
    <n v="4"/>
    <b v="0"/>
    <s v="theater/musical"/>
    <n v="11.450000000000001"/>
    <n v="-8855"/>
    <x v="1"/>
    <s v="musical"/>
    <x v="3190"/>
    <d v="2015-01-05T06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x v="7"/>
    <x v="3191"/>
    <n v="1420798277"/>
    <b v="0"/>
    <n v="3"/>
    <b v="0"/>
    <s v="theater/musical"/>
    <n v="0.36666666666666664"/>
    <n v="-29890"/>
    <x v="1"/>
    <s v="musical"/>
    <x v="3191"/>
    <d v="2015-01-09T05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x v="0"/>
    <x v="3192"/>
    <n v="1407435418"/>
    <b v="0"/>
    <n v="53"/>
    <b v="0"/>
    <s v="theater/musical"/>
    <n v="52.16"/>
    <n v="-2392"/>
    <x v="1"/>
    <s v="musical"/>
    <x v="3192"/>
    <d v="2014-08-07T13:16:58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x v="0"/>
    <x v="3193"/>
    <n v="1459410101"/>
    <b v="0"/>
    <n v="1"/>
    <b v="0"/>
    <s v="theater/musical"/>
    <n v="2E-3"/>
    <n v="-49999"/>
    <x v="1"/>
    <s v="musical"/>
    <x v="3193"/>
    <d v="2016-03-31T02:41:41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x v="1"/>
    <x v="3194"/>
    <n v="1407695077"/>
    <b v="0"/>
    <n v="2"/>
    <b v="0"/>
    <s v="theater/musical"/>
    <n v="1.25"/>
    <n v="-1975"/>
    <x v="1"/>
    <s v="musical"/>
    <x v="3194"/>
    <d v="2014-08-10T13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x v="0"/>
    <x v="3195"/>
    <n v="1445027346"/>
    <b v="0"/>
    <n v="25"/>
    <b v="0"/>
    <s v="theater/musical"/>
    <n v="54.52"/>
    <n v="-2274"/>
    <x v="1"/>
    <s v="musical"/>
    <x v="3195"/>
    <d v="2015-10-16T15:29:06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x v="0"/>
    <x v="3196"/>
    <n v="1440632622"/>
    <b v="0"/>
    <n v="6"/>
    <b v="0"/>
    <s v="theater/musical"/>
    <n v="25"/>
    <n v="-750"/>
    <x v="1"/>
    <s v="musical"/>
    <x v="3196"/>
    <d v="2015-08-26T18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x v="0"/>
    <x v="3197"/>
    <n v="1434558479"/>
    <b v="0"/>
    <n v="0"/>
    <b v="0"/>
    <s v="theater/musical"/>
    <n v="0"/>
    <n v="-500"/>
    <x v="1"/>
    <s v="musical"/>
    <x v="3197"/>
    <d v="2015-06-17T11:27:59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x v="1"/>
    <x v="3198"/>
    <n v="1427878772"/>
    <b v="0"/>
    <n v="12"/>
    <b v="0"/>
    <s v="theater/musical"/>
    <n v="3.4125000000000001"/>
    <n v="-7727"/>
    <x v="1"/>
    <s v="musical"/>
    <x v="3198"/>
    <d v="2015-04-01T03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x v="0"/>
    <x v="3199"/>
    <n v="1440052651"/>
    <b v="0"/>
    <n v="0"/>
    <b v="0"/>
    <s v="theater/musical"/>
    <n v="0"/>
    <n v="-5000"/>
    <x v="1"/>
    <s v="musical"/>
    <x v="3199"/>
    <d v="2015-08-20T01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x v="0"/>
    <x v="3200"/>
    <n v="1424587207"/>
    <b v="0"/>
    <n v="36"/>
    <b v="0"/>
    <s v="theater/musical"/>
    <n v="46.36363636363636"/>
    <n v="-2950"/>
    <x v="1"/>
    <s v="musical"/>
    <x v="3200"/>
    <d v="2015-02-22T01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x v="0"/>
    <x v="3201"/>
    <n v="1404743477"/>
    <b v="1"/>
    <n v="82"/>
    <b v="1"/>
    <s v="theater/plays"/>
    <n v="103.49999999999999"/>
    <n v="175"/>
    <x v="1"/>
    <s v="plays"/>
    <x v="3201"/>
    <d v="2014-07-07T09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x v="0"/>
    <x v="3202"/>
    <n v="1400512658"/>
    <b v="1"/>
    <n v="226"/>
    <b v="1"/>
    <s v="theater/plays"/>
    <n v="119.32315789473684"/>
    <n v="1835.7000000000007"/>
    <x v="1"/>
    <s v="plays"/>
    <x v="3202"/>
    <d v="2014-05-19T10:17:38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x v="0"/>
    <x v="3203"/>
    <n v="1334442519"/>
    <b v="1"/>
    <n v="60"/>
    <b v="1"/>
    <s v="theater/plays"/>
    <n v="125.76666666666667"/>
    <n v="773"/>
    <x v="1"/>
    <s v="plays"/>
    <x v="3203"/>
    <d v="2012-04-14T17:28:39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x v="0"/>
    <x v="3204"/>
    <n v="1405346680"/>
    <b v="1"/>
    <n v="322"/>
    <b v="1"/>
    <s v="theater/plays"/>
    <n v="119.74347826086958"/>
    <n v="4541"/>
    <x v="1"/>
    <s v="plays"/>
    <x v="3204"/>
    <d v="2014-07-14T09:04:40"/>
  </r>
  <r>
    <n v="3212"/>
    <s v="Campo Maldito"/>
    <s v="Help us bring our production of Campo Maldito to New York AND San Francisco!"/>
    <n v="4000"/>
    <n v="5050"/>
    <x v="0"/>
    <s v="US"/>
    <x v="0"/>
    <x v="3205"/>
    <n v="1404932751"/>
    <b v="1"/>
    <n v="94"/>
    <b v="1"/>
    <s v="theater/plays"/>
    <n v="126.25"/>
    <n v="1050"/>
    <x v="1"/>
    <s v="plays"/>
    <x v="3205"/>
    <d v="2014-07-09T14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x v="1"/>
    <x v="3206"/>
    <n v="1434478759"/>
    <b v="1"/>
    <n v="47"/>
    <b v="1"/>
    <s v="theater/plays"/>
    <n v="100.11666666666667"/>
    <n v="7"/>
    <x v="1"/>
    <s v="plays"/>
    <x v="3206"/>
    <d v="2015-06-16T13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x v="1"/>
    <x v="3207"/>
    <n v="1448823673"/>
    <b v="1"/>
    <n v="115"/>
    <b v="1"/>
    <s v="theater/plays"/>
    <n v="102.13333333333334"/>
    <n v="256"/>
    <x v="1"/>
    <s v="plays"/>
    <x v="3207"/>
    <d v="2015-11-29T14:01:13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x v="0"/>
    <x v="3208"/>
    <n v="1438617471"/>
    <b v="1"/>
    <n v="134"/>
    <b v="1"/>
    <s v="theater/plays"/>
    <n v="100.35142857142858"/>
    <n v="123"/>
    <x v="1"/>
    <s v="plays"/>
    <x v="3208"/>
    <d v="2015-08-03T10:57:51"/>
  </r>
  <r>
    <n v="3216"/>
    <s v="BRUTE"/>
    <s v="Brute (winner of the 2015 IdeasTap Underbelly Award) is new writing based on the true story of a rather twisted, horrible schoolgirl."/>
    <n v="2000"/>
    <n v="2001"/>
    <x v="0"/>
    <s v="GB"/>
    <x v="1"/>
    <x v="3209"/>
    <n v="1433934371"/>
    <b v="1"/>
    <n v="35"/>
    <b v="1"/>
    <s v="theater/plays"/>
    <n v="100.05"/>
    <n v="1"/>
    <x v="1"/>
    <s v="plays"/>
    <x v="3209"/>
    <d v="2015-06-10T06:06:11"/>
  </r>
  <r>
    <n v="3217"/>
    <s v="Wake Up Call @ IRT Theater"/>
    <s v="Wake Up Call is a comedic play about a group of hotel employees working on Christmas Eve."/>
    <n v="4500"/>
    <n v="5221"/>
    <x v="0"/>
    <s v="US"/>
    <x v="0"/>
    <x v="3210"/>
    <n v="1475672784"/>
    <b v="1"/>
    <n v="104"/>
    <b v="1"/>
    <s v="theater/plays"/>
    <n v="116.02222222222223"/>
    <n v="721"/>
    <x v="1"/>
    <s v="plays"/>
    <x v="3210"/>
    <d v="2016-10-05T08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x v="1"/>
    <x v="3211"/>
    <n v="1417132986"/>
    <b v="1"/>
    <n v="184"/>
    <b v="1"/>
    <s v="theater/plays"/>
    <n v="102.1"/>
    <n v="252"/>
    <x v="1"/>
    <s v="plays"/>
    <x v="3211"/>
    <d v="2014-11-27T19:03:06"/>
  </r>
  <r>
    <n v="3219"/>
    <s v="Eyes Closed - The First In-Dream Theater Experience"/>
    <s v="Eyes Closed is a collaborative play and docudrama about New Yorkers and their dreams."/>
    <n v="20000"/>
    <n v="20022"/>
    <x v="0"/>
    <s v="US"/>
    <x v="0"/>
    <x v="3212"/>
    <n v="1424043347"/>
    <b v="1"/>
    <n v="119"/>
    <b v="1"/>
    <s v="theater/plays"/>
    <n v="100.11000000000001"/>
    <n v="22"/>
    <x v="1"/>
    <s v="plays"/>
    <x v="3212"/>
    <d v="2015-02-15T18:35:47"/>
  </r>
  <r>
    <n v="3220"/>
    <s v="Burners"/>
    <s v="A sci-fi thriller for the stage opening March 10 in Los Angeles."/>
    <n v="15000"/>
    <n v="15126"/>
    <x v="0"/>
    <s v="US"/>
    <x v="0"/>
    <x v="3213"/>
    <n v="1486411204"/>
    <b v="1"/>
    <n v="59"/>
    <b v="1"/>
    <s v="theater/plays"/>
    <n v="100.84"/>
    <n v="126"/>
    <x v="1"/>
    <s v="plays"/>
    <x v="3213"/>
    <d v="2017-02-06T15:00:04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x v="1"/>
    <x v="3214"/>
    <n v="1433090603"/>
    <b v="1"/>
    <n v="113"/>
    <b v="1"/>
    <s v="theater/plays"/>
    <n v="103.42499999999998"/>
    <n v="137"/>
    <x v="1"/>
    <s v="plays"/>
    <x v="3214"/>
    <d v="2015-05-31T11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x v="0"/>
    <x v="3215"/>
    <n v="1443016697"/>
    <b v="1"/>
    <n v="84"/>
    <b v="1"/>
    <s v="theater/plays"/>
    <n v="124.8"/>
    <n v="620"/>
    <x v="1"/>
    <s v="plays"/>
    <x v="3215"/>
    <d v="2015-09-23T08:58:17"/>
  </r>
  <r>
    <n v="3223"/>
    <s v="Good People by David Lindsay-Abaire at Waterfront Playhouse"/>
    <s v="Bringing David Lindsay-Abaire's award-winning story of our times to the East Bay."/>
    <n v="3100"/>
    <n v="3395"/>
    <x v="0"/>
    <s v="US"/>
    <x v="0"/>
    <x v="3216"/>
    <n v="1437508976"/>
    <b v="1"/>
    <n v="74"/>
    <b v="1"/>
    <s v="theater/plays"/>
    <n v="109.51612903225806"/>
    <n v="295"/>
    <x v="1"/>
    <s v="plays"/>
    <x v="3216"/>
    <d v="2015-07-21T15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x v="0"/>
    <x v="3217"/>
    <n v="1479932713"/>
    <b v="1"/>
    <n v="216"/>
    <b v="1"/>
    <s v="theater/plays"/>
    <n v="102.03333333333333"/>
    <n v="610"/>
    <x v="1"/>
    <s v="plays"/>
    <x v="3217"/>
    <d v="2016-11-23T15:25:13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x v="0"/>
    <x v="3218"/>
    <n v="1463145938"/>
    <b v="1"/>
    <n v="39"/>
    <b v="1"/>
    <s v="theater/plays"/>
    <n v="102.35000000000001"/>
    <n v="47"/>
    <x v="1"/>
    <s v="plays"/>
    <x v="3218"/>
    <d v="2016-05-13T08:25:38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x v="1"/>
    <x v="3219"/>
    <n v="1443621612"/>
    <b v="1"/>
    <n v="21"/>
    <b v="1"/>
    <s v="theater/plays"/>
    <n v="104.16666666666667"/>
    <n v="50"/>
    <x v="1"/>
    <s v="plays"/>
    <x v="3219"/>
    <d v="2015-09-30T09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x v="1"/>
    <x v="3220"/>
    <n v="1482095436"/>
    <b v="0"/>
    <n v="30"/>
    <b v="1"/>
    <s v="theater/plays"/>
    <n v="125"/>
    <n v="300"/>
    <x v="1"/>
    <s v="plays"/>
    <x v="3220"/>
    <d v="2016-12-18T16:10:36"/>
  </r>
  <r>
    <n v="3228"/>
    <s v="Hear Me Roar: A Season of Powerful Women"/>
    <s v="A Season of Powerful Women. A Season of Defiance."/>
    <n v="7000"/>
    <n v="7164"/>
    <x v="0"/>
    <s v="US"/>
    <x v="0"/>
    <x v="3221"/>
    <n v="1447606884"/>
    <b v="1"/>
    <n v="37"/>
    <b v="1"/>
    <s v="theater/plays"/>
    <n v="102.34285714285714"/>
    <n v="164"/>
    <x v="1"/>
    <s v="plays"/>
    <x v="3221"/>
    <d v="2015-11-15T12:01:24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x v="0"/>
    <x v="3222"/>
    <n v="1413874798"/>
    <b v="1"/>
    <n v="202"/>
    <b v="1"/>
    <s v="theater/plays"/>
    <n v="107.86500000000001"/>
    <n v="1573"/>
    <x v="1"/>
    <s v="plays"/>
    <x v="3222"/>
    <d v="2014-10-21T01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x v="0"/>
    <x v="341"/>
    <n v="1410840126"/>
    <b v="1"/>
    <n v="37"/>
    <b v="1"/>
    <s v="theater/plays"/>
    <n v="109.88461538461539"/>
    <n v="257"/>
    <x v="1"/>
    <s v="plays"/>
    <x v="341"/>
    <d v="2014-09-15T23:02:0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x v="0"/>
    <x v="3223"/>
    <n v="1458254347"/>
    <b v="0"/>
    <n v="28"/>
    <b v="1"/>
    <s v="theater/plays"/>
    <n v="161"/>
    <n v="610"/>
    <x v="1"/>
    <s v="plays"/>
    <x v="3223"/>
    <d v="2016-03-17T17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x v="0"/>
    <x v="3224"/>
    <n v="1459711917"/>
    <b v="1"/>
    <n v="26"/>
    <b v="1"/>
    <s v="theater/plays"/>
    <n v="131.20000000000002"/>
    <n v="312"/>
    <x v="1"/>
    <s v="plays"/>
    <x v="3224"/>
    <d v="2016-04-03T14:31:57"/>
  </r>
  <r>
    <n v="3233"/>
    <s v="64 Squares"/>
    <s v="64 Squares is an autobiographical one-man exploration of the internal chess game played to reconcile relationships."/>
    <n v="5000"/>
    <n v="5940"/>
    <x v="0"/>
    <s v="US"/>
    <x v="0"/>
    <x v="3225"/>
    <n v="1485890355"/>
    <b v="0"/>
    <n v="61"/>
    <b v="1"/>
    <s v="theater/plays"/>
    <n v="118.8"/>
    <n v="940"/>
    <x v="1"/>
    <s v="plays"/>
    <x v="3225"/>
    <d v="2017-01-31T14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x v="1"/>
    <x v="3226"/>
    <n v="1483124208"/>
    <b v="0"/>
    <n v="115"/>
    <b v="1"/>
    <s v="theater/plays"/>
    <n v="100.39275000000001"/>
    <n v="15.710000000000036"/>
    <x v="1"/>
    <s v="plays"/>
    <x v="3226"/>
    <d v="2016-12-30T13:56:48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x v="0"/>
    <x v="3227"/>
    <n v="1464769251"/>
    <b v="1"/>
    <n v="181"/>
    <b v="1"/>
    <s v="theater/plays"/>
    <n v="103.20666666666666"/>
    <n v="481"/>
    <x v="1"/>
    <s v="plays"/>
    <x v="3227"/>
    <d v="2016-06-01T03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x v="0"/>
    <x v="3228"/>
    <n v="1480370433"/>
    <b v="0"/>
    <n v="110"/>
    <b v="1"/>
    <s v="theater/plays"/>
    <n v="100.6"/>
    <n v="120"/>
    <x v="1"/>
    <s v="plays"/>
    <x v="3228"/>
    <d v="2016-11-28T17:00:33"/>
  </r>
  <r>
    <n v="3237"/>
    <s v="Celebrating 20 years of The 24 Hour Plays around the world!"/>
    <s v="An annual campaign supporting our intensive for artists 25 and under."/>
    <n v="35000"/>
    <n v="35275.64"/>
    <x v="0"/>
    <s v="US"/>
    <x v="0"/>
    <x v="3229"/>
    <n v="1441452184"/>
    <b v="1"/>
    <n v="269"/>
    <b v="1"/>
    <s v="theater/plays"/>
    <n v="100.78754285714287"/>
    <n v="275.63999999999942"/>
    <x v="1"/>
    <s v="plays"/>
    <x v="3229"/>
    <d v="2015-09-05T06:23:04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x v="1"/>
    <x v="3230"/>
    <n v="1433160898"/>
    <b v="1"/>
    <n v="79"/>
    <b v="1"/>
    <s v="theater/plays"/>
    <n v="112.32142857142857"/>
    <n v="345"/>
    <x v="1"/>
    <s v="plays"/>
    <x v="3230"/>
    <d v="2015-06-01T07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x v="1"/>
    <x v="3231"/>
    <n v="1443665293"/>
    <b v="1"/>
    <n v="104"/>
    <b v="1"/>
    <s v="theater/plays"/>
    <n v="105.91914022517912"/>
    <n v="346.97999999999956"/>
    <x v="1"/>
    <s v="plays"/>
    <x v="3231"/>
    <d v="2015-09-30T21:08:13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x v="1"/>
    <x v="3232"/>
    <n v="1484843948"/>
    <b v="0"/>
    <n v="34"/>
    <b v="1"/>
    <s v="theater/plays"/>
    <n v="100.56666666666668"/>
    <n v="17"/>
    <x v="1"/>
    <s v="plays"/>
    <x v="3232"/>
    <d v="2017-01-19T11:39:08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x v="0"/>
    <x v="3233"/>
    <n v="1410421670"/>
    <b v="1"/>
    <n v="167"/>
    <b v="1"/>
    <s v="theater/plays"/>
    <n v="115.30588235294117"/>
    <n v="1301"/>
    <x v="1"/>
    <s v="plays"/>
    <x v="3233"/>
    <d v="2014-09-11T02:47:50"/>
  </r>
  <r>
    <n v="3242"/>
    <s v="First Day Off in a Long Time by Brian Finkelstein"/>
    <s v="First Day Off in a Long Time is a comedy show...            _x000a_About suicide."/>
    <n v="10000"/>
    <n v="12730.42"/>
    <x v="0"/>
    <s v="US"/>
    <x v="0"/>
    <x v="3234"/>
    <n v="1408558092"/>
    <b v="1"/>
    <n v="183"/>
    <b v="1"/>
    <s v="theater/plays"/>
    <n v="127.30419999999999"/>
    <n v="2730.42"/>
    <x v="1"/>
    <s v="plays"/>
    <x v="3234"/>
    <d v="2014-08-20T13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x v="0"/>
    <x v="3235"/>
    <n v="1442283562"/>
    <b v="1"/>
    <n v="71"/>
    <b v="1"/>
    <s v="theater/plays"/>
    <n v="102.83750000000001"/>
    <n v="227"/>
    <x v="1"/>
    <s v="plays"/>
    <x v="3235"/>
    <d v="2015-09-14T21:19:22"/>
  </r>
  <r>
    <n v="3244"/>
    <s v="'Time Please'"/>
    <s v="'Time Please' is a black comedy set in a failing public house in a run-down part of town, where things are about to get messy."/>
    <n v="1600"/>
    <n v="1647"/>
    <x v="0"/>
    <s v="GB"/>
    <x v="1"/>
    <x v="3236"/>
    <n v="1478018382"/>
    <b v="0"/>
    <n v="69"/>
    <b v="1"/>
    <s v="theater/plays"/>
    <n v="102.9375"/>
    <n v="47"/>
    <x v="1"/>
    <s v="plays"/>
    <x v="3236"/>
    <d v="2016-11-01T11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x v="0"/>
    <x v="3237"/>
    <n v="1431354258"/>
    <b v="0"/>
    <n v="270"/>
    <b v="1"/>
    <s v="theater/plays"/>
    <n v="104.3047619047619"/>
    <n v="904"/>
    <x v="1"/>
    <s v="plays"/>
    <x v="3237"/>
    <d v="2015-05-11T09:24:18"/>
  </r>
  <r>
    <n v="3246"/>
    <s v="The Gray Man"/>
    <s v="The Gray Man isnâ€™t real. Heâ€™s a ghost story, a boogeyman, a tale mothers make up to keep their children safe."/>
    <n v="10000"/>
    <n v="11122"/>
    <x v="0"/>
    <s v="US"/>
    <x v="0"/>
    <x v="3238"/>
    <n v="1439551200"/>
    <b v="1"/>
    <n v="193"/>
    <b v="1"/>
    <s v="theater/plays"/>
    <n v="111.22000000000001"/>
    <n v="1122"/>
    <x v="1"/>
    <s v="plays"/>
    <x v="3238"/>
    <d v="2015-08-14T06:20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x v="1"/>
    <x v="3239"/>
    <n v="1434104712"/>
    <b v="1"/>
    <n v="57"/>
    <b v="1"/>
    <s v="theater/plays"/>
    <n v="105.86"/>
    <n v="146.5"/>
    <x v="1"/>
    <s v="plays"/>
    <x v="3239"/>
    <d v="2015-06-12T05:25:12"/>
  </r>
  <r>
    <n v="3248"/>
    <s v="Honest Accomplice Theatre 2015-16 Season"/>
    <s v="Honest Accomplice Theatre produces theatre for social change."/>
    <n v="12000"/>
    <n v="12095"/>
    <x v="0"/>
    <s v="US"/>
    <x v="0"/>
    <x v="3240"/>
    <n v="1425590357"/>
    <b v="1"/>
    <n v="200"/>
    <b v="1"/>
    <s v="theater/plays"/>
    <n v="100.79166666666666"/>
    <n v="95"/>
    <x v="1"/>
    <s v="plays"/>
    <x v="3240"/>
    <d v="2015-03-05T16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x v="0"/>
    <x v="3241"/>
    <n v="1432230914"/>
    <b v="1"/>
    <n v="88"/>
    <b v="1"/>
    <s v="theater/plays"/>
    <n v="104.92727272727274"/>
    <n v="271"/>
    <x v="1"/>
    <s v="plays"/>
    <x v="3241"/>
    <d v="2015-05-21T12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x v="0"/>
    <x v="3242"/>
    <n v="1412617724"/>
    <b v="1"/>
    <n v="213"/>
    <b v="1"/>
    <s v="theater/plays"/>
    <n v="101.55199999999999"/>
    <n v="388"/>
    <x v="1"/>
    <s v="plays"/>
    <x v="3242"/>
    <d v="2014-10-06T12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x v="0"/>
    <x v="3243"/>
    <n v="1432315966"/>
    <b v="1"/>
    <n v="20"/>
    <b v="1"/>
    <s v="theater/plays"/>
    <n v="110.73333333333333"/>
    <n v="161"/>
    <x v="1"/>
    <s v="plays"/>
    <x v="3243"/>
    <d v="2015-05-22T12:32:46"/>
  </r>
  <r>
    <n v="3252"/>
    <s v="Modern Love"/>
    <s v="How do we navigate the boundaries between friendship, sexual intimacy and obsessive desire?"/>
    <n v="2250"/>
    <n v="2876"/>
    <x v="0"/>
    <s v="GB"/>
    <x v="1"/>
    <x v="3244"/>
    <n v="1470655240"/>
    <b v="1"/>
    <n v="50"/>
    <b v="1"/>
    <s v="theater/plays"/>
    <n v="127.82222222222221"/>
    <n v="626"/>
    <x v="1"/>
    <s v="plays"/>
    <x v="3244"/>
    <d v="2016-08-08T06:20:40"/>
  </r>
  <r>
    <n v="3253"/>
    <s v="EMPATHITRAX, a new play by Ana Nogueira"/>
    <s v="Can you ever truly feel what someone else is feeling?_x000a_Do you want to?"/>
    <n v="20000"/>
    <n v="20365"/>
    <x v="0"/>
    <s v="US"/>
    <x v="0"/>
    <x v="3245"/>
    <n v="1471701028"/>
    <b v="1"/>
    <n v="115"/>
    <b v="1"/>
    <s v="theater/plays"/>
    <n v="101.82500000000002"/>
    <n v="365"/>
    <x v="1"/>
    <s v="plays"/>
    <x v="3245"/>
    <d v="2016-08-20T08:50:28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x v="1"/>
    <x v="3246"/>
    <n v="1424743409"/>
    <b v="1"/>
    <n v="186"/>
    <b v="1"/>
    <s v="theater/plays"/>
    <n v="101.25769230769231"/>
    <n v="163.5"/>
    <x v="1"/>
    <s v="plays"/>
    <x v="3246"/>
    <d v="2015-02-23T2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x v="1"/>
    <x v="3247"/>
    <n v="1410114375"/>
    <b v="1"/>
    <n v="18"/>
    <b v="1"/>
    <s v="theater/plays"/>
    <n v="175"/>
    <n v="225"/>
    <x v="1"/>
    <s v="plays"/>
    <x v="3247"/>
    <d v="2014-09-07T13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x v="0"/>
    <x v="3248"/>
    <n v="1432129577"/>
    <b v="1"/>
    <n v="176"/>
    <b v="1"/>
    <s v="theater/plays"/>
    <n v="128.06"/>
    <n v="2806"/>
    <x v="1"/>
    <s v="plays"/>
    <x v="3248"/>
    <d v="2015-05-20T08:46:17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x v="1"/>
    <x v="3249"/>
    <n v="1485177952"/>
    <b v="0"/>
    <n v="41"/>
    <b v="1"/>
    <s v="theater/plays"/>
    <n v="106.29949999999999"/>
    <n v="125.98999999999978"/>
    <x v="1"/>
    <s v="plays"/>
    <x v="3249"/>
    <d v="2017-01-23T08:25:52"/>
  </r>
  <r>
    <n v="3258"/>
    <s v="Bluebirds by Joe Brondo"/>
    <s v="A guy named Walt steals a book and plans to sell it to get his life on track... until his wife finds out."/>
    <n v="7000"/>
    <n v="7365"/>
    <x v="0"/>
    <s v="US"/>
    <x v="0"/>
    <x v="3250"/>
    <n v="1418159861"/>
    <b v="1"/>
    <n v="75"/>
    <b v="1"/>
    <s v="theater/plays"/>
    <n v="105.21428571428571"/>
    <n v="365"/>
    <x v="1"/>
    <s v="plays"/>
    <x v="3250"/>
    <d v="2014-12-09T16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x v="0"/>
    <x v="3251"/>
    <n v="1472753745"/>
    <b v="1"/>
    <n v="97"/>
    <b v="1"/>
    <s v="theater/plays"/>
    <n v="106.16782608695652"/>
    <n v="1418.5999999999985"/>
    <x v="1"/>
    <s v="plays"/>
    <x v="3251"/>
    <d v="2016-09-01T13:15:45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x v="0"/>
    <x v="3252"/>
    <n v="1445875718"/>
    <b v="1"/>
    <n v="73"/>
    <b v="1"/>
    <s v="theater/plays"/>
    <n v="109.24000000000001"/>
    <n v="462"/>
    <x v="1"/>
    <s v="plays"/>
    <x v="3252"/>
    <d v="2015-10-26T11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x v="0"/>
    <x v="3253"/>
    <n v="1434475476"/>
    <b v="1"/>
    <n v="49"/>
    <b v="1"/>
    <s v="theater/plays"/>
    <n v="100.45454545454547"/>
    <n v="15"/>
    <x v="1"/>
    <s v="plays"/>
    <x v="3253"/>
    <d v="2015-06-16T12:24:36"/>
  </r>
  <r>
    <n v="3262"/>
    <s v="Prison Boxing: A New Play by Leah Joki"/>
    <s v="A one-woman theatrical exploration of the prison system and its inhabitants."/>
    <n v="12200"/>
    <n v="12571"/>
    <x v="0"/>
    <s v="US"/>
    <x v="0"/>
    <x v="3254"/>
    <n v="1416555262"/>
    <b v="1"/>
    <n v="134"/>
    <b v="1"/>
    <s v="theater/plays"/>
    <n v="103.04098360655738"/>
    <n v="371"/>
    <x v="1"/>
    <s v="plays"/>
    <x v="3254"/>
    <d v="2014-11-21T02:34:22"/>
  </r>
  <r>
    <n v="3263"/>
    <s v="Titus Andronicus (with an all-female cast &amp; crew)"/>
    <s v="Shakespeare's bloodiest tragedy, performed and produced exclusively by women."/>
    <n v="2500"/>
    <n v="2804.16"/>
    <x v="0"/>
    <s v="US"/>
    <x v="0"/>
    <x v="3255"/>
    <n v="1444220588"/>
    <b v="1"/>
    <n v="68"/>
    <b v="1"/>
    <s v="theater/plays"/>
    <n v="112.1664"/>
    <n v="304.15999999999985"/>
    <x v="1"/>
    <s v="plays"/>
    <x v="3255"/>
    <d v="2015-10-07T07:23:08"/>
  </r>
  <r>
    <n v="3264"/>
    <s v="Kapow-i GoGo at The PIT"/>
    <s v="The three part comedic saga of Kapow-i GoGo, who saves the world.  Again.  And again."/>
    <n v="2500"/>
    <n v="2575"/>
    <x v="0"/>
    <s v="US"/>
    <x v="0"/>
    <x v="3256"/>
    <n v="1421089938"/>
    <b v="1"/>
    <n v="49"/>
    <b v="1"/>
    <s v="theater/plays"/>
    <n v="103"/>
    <n v="75"/>
    <x v="1"/>
    <s v="plays"/>
    <x v="3256"/>
    <d v="2015-01-12T14:12:18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x v="3"/>
    <x v="3257"/>
    <n v="1446570315"/>
    <b v="1"/>
    <n v="63"/>
    <b v="1"/>
    <s v="theater/plays"/>
    <n v="164"/>
    <n v="1728"/>
    <x v="1"/>
    <s v="plays"/>
    <x v="3257"/>
    <d v="2015-11-03T12:05:15"/>
  </r>
  <r>
    <n v="3266"/>
    <s v="Macbeth"/>
    <s v="An original version of Shakespeare's masterpiece that emphasizes family and explores the destruction of blood ties"/>
    <n v="6000"/>
    <n v="7877"/>
    <x v="0"/>
    <s v="US"/>
    <x v="0"/>
    <x v="3258"/>
    <n v="1431435122"/>
    <b v="1"/>
    <n v="163"/>
    <b v="1"/>
    <s v="theater/plays"/>
    <n v="131.28333333333333"/>
    <n v="1877"/>
    <x v="1"/>
    <s v="plays"/>
    <x v="3258"/>
    <d v="2015-05-12T07:52:02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x v="0"/>
    <x v="3259"/>
    <n v="1434564660"/>
    <b v="1"/>
    <n v="288"/>
    <b v="1"/>
    <s v="theater/plays"/>
    <n v="102.1"/>
    <n v="315"/>
    <x v="1"/>
    <s v="plays"/>
    <x v="3259"/>
    <d v="2015-06-17T13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x v="0"/>
    <x v="3260"/>
    <n v="1470692528"/>
    <b v="1"/>
    <n v="42"/>
    <b v="1"/>
    <s v="theater/plays"/>
    <n v="128"/>
    <n v="560"/>
    <x v="1"/>
    <s v="plays"/>
    <x v="3260"/>
    <d v="2016-08-08T16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x v="1"/>
    <x v="3261"/>
    <n v="1431509397"/>
    <b v="1"/>
    <n v="70"/>
    <b v="1"/>
    <s v="theater/plays"/>
    <n v="101.49999999999999"/>
    <n v="120"/>
    <x v="1"/>
    <s v="plays"/>
    <x v="3261"/>
    <d v="2015-05-13T04:29:57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x v="1"/>
    <x v="3262"/>
    <n v="1434113265"/>
    <b v="1"/>
    <n v="30"/>
    <b v="1"/>
    <s v="theater/plays"/>
    <n v="101.66666666666666"/>
    <n v="30"/>
    <x v="1"/>
    <s v="plays"/>
    <x v="3262"/>
    <d v="2015-06-12T07:47:45"/>
  </r>
  <r>
    <n v="3271"/>
    <s v="Saxon Court at Southwark Playhouse"/>
    <s v="A razor sharp satire to darken your Christmas."/>
    <n v="1500"/>
    <n v="1950"/>
    <x v="0"/>
    <s v="GB"/>
    <x v="1"/>
    <x v="3263"/>
    <n v="1412332175"/>
    <b v="1"/>
    <n v="51"/>
    <b v="1"/>
    <s v="theater/plays"/>
    <n v="130"/>
    <n v="450"/>
    <x v="1"/>
    <s v="plays"/>
    <x v="3263"/>
    <d v="2014-10-03T05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x v="0"/>
    <x v="3264"/>
    <n v="1444219209"/>
    <b v="1"/>
    <n v="145"/>
    <b v="1"/>
    <s v="theater/plays"/>
    <n v="154.43"/>
    <n v="5443"/>
    <x v="1"/>
    <s v="plays"/>
    <x v="3264"/>
    <d v="2015-10-07T07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x v="0"/>
    <x v="3265"/>
    <n v="1472498042"/>
    <b v="1"/>
    <n v="21"/>
    <b v="1"/>
    <s v="theater/plays"/>
    <n v="107.4"/>
    <n v="296"/>
    <x v="1"/>
    <s v="plays"/>
    <x v="3265"/>
    <d v="2016-08-29T14:14:0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x v="0"/>
    <x v="3266"/>
    <n v="1454259272"/>
    <b v="1"/>
    <n v="286"/>
    <b v="1"/>
    <s v="theater/plays"/>
    <n v="101.32258064516128"/>
    <n v="205"/>
    <x v="1"/>
    <s v="plays"/>
    <x v="3266"/>
    <d v="2016-01-31T11:54:3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x v="0"/>
    <x v="3267"/>
    <n v="1421183271"/>
    <b v="1"/>
    <n v="12"/>
    <b v="1"/>
    <s v="theater/plays"/>
    <n v="100.27777777777777"/>
    <n v="5"/>
    <x v="1"/>
    <s v="plays"/>
    <x v="3267"/>
    <d v="2015-01-13T16:07:51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x v="5"/>
    <x v="3268"/>
    <n v="1456526879"/>
    <b v="1"/>
    <n v="100"/>
    <b v="1"/>
    <s v="theater/plays"/>
    <n v="116.84444444444443"/>
    <n v="758"/>
    <x v="1"/>
    <s v="plays"/>
    <x v="3268"/>
    <d v="2016-02-26T17:47:59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x v="1"/>
    <x v="3269"/>
    <n v="1413735806"/>
    <b v="1"/>
    <n v="100"/>
    <b v="1"/>
    <s v="theater/plays"/>
    <n v="108.60000000000001"/>
    <n v="430"/>
    <x v="1"/>
    <s v="plays"/>
    <x v="3269"/>
    <d v="2014-10-19T11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x v="1"/>
    <x v="3270"/>
    <n v="1430425303"/>
    <b v="1"/>
    <n v="34"/>
    <b v="1"/>
    <s v="theater/plays"/>
    <n v="103.4"/>
    <n v="85"/>
    <x v="1"/>
    <s v="plays"/>
    <x v="3270"/>
    <d v="2015-04-30T15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x v="0"/>
    <x v="3271"/>
    <n v="1456885659"/>
    <b v="0"/>
    <n v="63"/>
    <b v="1"/>
    <s v="theater/plays"/>
    <n v="114.27586206896552"/>
    <n v="828"/>
    <x v="1"/>
    <s v="plays"/>
    <x v="3271"/>
    <d v="2016-03-01T2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x v="0"/>
    <x v="3272"/>
    <n v="1430158198"/>
    <b v="0"/>
    <n v="30"/>
    <b v="1"/>
    <s v="theater/plays"/>
    <n v="103"/>
    <n v="60"/>
    <x v="1"/>
    <s v="plays"/>
    <x v="3272"/>
    <d v="2015-04-27T13:09:58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x v="0"/>
    <x v="3273"/>
    <n v="1438561705"/>
    <b v="0"/>
    <n v="47"/>
    <b v="1"/>
    <s v="theater/plays"/>
    <n v="121.6"/>
    <n v="1080"/>
    <x v="1"/>
    <s v="plays"/>
    <x v="3273"/>
    <d v="2015-08-02T19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x v="0"/>
    <x v="3274"/>
    <n v="1458103188"/>
    <b v="0"/>
    <n v="237"/>
    <b v="1"/>
    <s v="theater/plays"/>
    <n v="102.6467741935484"/>
    <n v="820.5"/>
    <x v="1"/>
    <s v="plays"/>
    <x v="3274"/>
    <d v="2016-03-15T23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x v="1"/>
    <x v="3275"/>
    <n v="1452448298"/>
    <b v="0"/>
    <n v="47"/>
    <b v="1"/>
    <s v="theater/plays"/>
    <n v="104.75000000000001"/>
    <n v="38"/>
    <x v="1"/>
    <s v="plays"/>
    <x v="3275"/>
    <d v="2016-01-10T12:51:38"/>
  </r>
  <r>
    <n v="3284"/>
    <s v="Help fund Black Enough!"/>
    <s v="Black Enough is an LSU student-staged performance exploring the effects of white supremacy on the black community."/>
    <n v="3000"/>
    <n v="3048"/>
    <x v="0"/>
    <s v="US"/>
    <x v="0"/>
    <x v="3276"/>
    <n v="1452546853"/>
    <b v="0"/>
    <n v="15"/>
    <b v="1"/>
    <s v="theater/plays"/>
    <n v="101.6"/>
    <n v="48"/>
    <x v="1"/>
    <s v="plays"/>
    <x v="3276"/>
    <d v="2016-01-11T16:14:13"/>
  </r>
  <r>
    <n v="3285"/>
    <s v="By Morning"/>
    <s v="A new play by Matthew Gasda"/>
    <n v="4999"/>
    <n v="5604"/>
    <x v="0"/>
    <s v="US"/>
    <x v="0"/>
    <x v="3277"/>
    <n v="1485556626"/>
    <b v="0"/>
    <n v="81"/>
    <b v="1"/>
    <s v="theater/plays"/>
    <n v="112.10242048409683"/>
    <n v="605"/>
    <x v="1"/>
    <s v="plays"/>
    <x v="3277"/>
    <d v="2017-01-27T17:37:0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x v="0"/>
    <x v="3278"/>
    <n v="1468699782"/>
    <b v="0"/>
    <n v="122"/>
    <b v="1"/>
    <s v="theater/plays"/>
    <n v="101.76666666666667"/>
    <n v="265"/>
    <x v="1"/>
    <s v="plays"/>
    <x v="3278"/>
    <d v="2016-07-16T15:09:42"/>
  </r>
  <r>
    <n v="3287"/>
    <s v="Three Things: Stories About Life"/>
    <s v="An inspirational one-man play about crisis, community, and the search for wholeness."/>
    <n v="2500"/>
    <n v="2500"/>
    <x v="0"/>
    <s v="CA"/>
    <x v="5"/>
    <x v="3279"/>
    <n v="1446573628"/>
    <b v="0"/>
    <n v="34"/>
    <b v="1"/>
    <s v="theater/plays"/>
    <n v="100"/>
    <n v="0"/>
    <x v="1"/>
    <s v="plays"/>
    <x v="3279"/>
    <d v="2015-11-03T13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x v="1"/>
    <x v="3280"/>
    <n v="1463337315"/>
    <b v="0"/>
    <n v="207"/>
    <b v="1"/>
    <s v="theater/plays"/>
    <n v="100.26489999999998"/>
    <n v="26.489999999999782"/>
    <x v="1"/>
    <s v="plays"/>
    <x v="3280"/>
    <d v="2016-05-15T13:35:15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x v="1"/>
    <x v="3281"/>
    <n v="1485161402"/>
    <b v="0"/>
    <n v="25"/>
    <b v="1"/>
    <s v="theater/plays"/>
    <n v="133.04200000000003"/>
    <n v="165.21000000000004"/>
    <x v="1"/>
    <s v="plays"/>
    <x v="3281"/>
    <d v="2017-01-23T03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x v="1"/>
    <x v="3282"/>
    <n v="1486642891"/>
    <b v="0"/>
    <n v="72"/>
    <b v="1"/>
    <s v="theater/plays"/>
    <n v="121.2"/>
    <n v="424"/>
    <x v="1"/>
    <s v="plays"/>
    <x v="3282"/>
    <d v="2017-02-09T07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x v="0"/>
    <x v="3283"/>
    <n v="1439743900"/>
    <b v="0"/>
    <n v="14"/>
    <b v="1"/>
    <s v="theater/plays"/>
    <n v="113.99999999999999"/>
    <n v="70"/>
    <x v="1"/>
    <s v="plays"/>
    <x v="3283"/>
    <d v="2015-08-16T11:51:4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x v="1"/>
    <x v="3284"/>
    <n v="1444069748"/>
    <b v="0"/>
    <n v="15"/>
    <b v="1"/>
    <s v="theater/plays"/>
    <n v="286.13861386138615"/>
    <n v="188"/>
    <x v="1"/>
    <s v="plays"/>
    <x v="3284"/>
    <d v="2015-10-05T13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x v="4"/>
    <x v="3285"/>
    <n v="1486030352"/>
    <b v="0"/>
    <n v="91"/>
    <b v="1"/>
    <s v="theater/plays"/>
    <n v="170.44444444444446"/>
    <n v="3170"/>
    <x v="1"/>
    <s v="plays"/>
    <x v="3285"/>
    <d v="2017-02-02T05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x v="1"/>
    <x v="3286"/>
    <n v="1431867554"/>
    <b v="0"/>
    <n v="24"/>
    <b v="1"/>
    <s v="theater/plays"/>
    <n v="118.33333333333333"/>
    <n v="110"/>
    <x v="1"/>
    <s v="plays"/>
    <x v="3286"/>
    <d v="2015-05-17T07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x v="1"/>
    <x v="3287"/>
    <n v="1472294229"/>
    <b v="0"/>
    <n v="27"/>
    <b v="1"/>
    <s v="theater/plays"/>
    <n v="102.85857142857142"/>
    <n v="20.009999999999991"/>
    <x v="1"/>
    <s v="plays"/>
    <x v="3287"/>
    <d v="2016-08-27T05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x v="1"/>
    <x v="3288"/>
    <n v="1446401372"/>
    <b v="0"/>
    <n v="47"/>
    <b v="1"/>
    <s v="theater/plays"/>
    <n v="144.06666666666666"/>
    <n v="661"/>
    <x v="1"/>
    <s v="plays"/>
    <x v="3288"/>
    <d v="2015-11-01T13:09:32"/>
  </r>
  <r>
    <n v="3297"/>
    <s v="MY EYES WENT DARK"/>
    <s v="A father loses his family in a freak plane crash and goes on to murder the air traffic controller he holds responsible."/>
    <n v="5500"/>
    <n v="5504"/>
    <x v="0"/>
    <s v="GB"/>
    <x v="1"/>
    <x v="3289"/>
    <n v="1436380256"/>
    <b v="0"/>
    <n v="44"/>
    <b v="1"/>
    <s v="theater/plays"/>
    <n v="100.07272727272726"/>
    <n v="4"/>
    <x v="1"/>
    <s v="plays"/>
    <x v="3289"/>
    <d v="2015-07-08T13:30:5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x v="0"/>
    <x v="3290"/>
    <n v="1440370768"/>
    <b v="0"/>
    <n v="72"/>
    <b v="1"/>
    <s v="theater/plays"/>
    <n v="101.73"/>
    <n v="173"/>
    <x v="1"/>
    <s v="plays"/>
    <x v="3290"/>
    <d v="2015-08-23T17:59:28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x v="0"/>
    <x v="3291"/>
    <n v="1442268063"/>
    <b v="0"/>
    <n v="63"/>
    <b v="1"/>
    <s v="theater/plays"/>
    <n v="116.19999999999999"/>
    <n v="486"/>
    <x v="1"/>
    <s v="plays"/>
    <x v="3291"/>
    <d v="2015-09-14T17:01:03"/>
  </r>
  <r>
    <n v="3300"/>
    <s v="MAX &amp; ELSA: NO MUSIC. NO CHILDREN."/>
    <s v="A subversive parody about the two people for whom the hills were NOT alive with THE SOUND OF MUSIC."/>
    <n v="3000"/>
    <n v="4085"/>
    <x v="0"/>
    <s v="US"/>
    <x v="0"/>
    <x v="3292"/>
    <n v="1428515462"/>
    <b v="0"/>
    <n v="88"/>
    <b v="1"/>
    <s v="theater/plays"/>
    <n v="136.16666666666666"/>
    <n v="1085"/>
    <x v="1"/>
    <s v="plays"/>
    <x v="3292"/>
    <d v="2015-04-08T12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x v="0"/>
    <x v="3293"/>
    <n v="1466185176"/>
    <b v="0"/>
    <n v="70"/>
    <b v="1"/>
    <s v="theater/plays"/>
    <n v="133.46666666666667"/>
    <n v="1004"/>
    <x v="1"/>
    <s v="plays"/>
    <x v="3293"/>
    <d v="2016-06-17T12:39:36"/>
  </r>
  <r>
    <n v="3302"/>
    <s v="El muro de BorÃ­s KiÃ©n"/>
    <s v="FilosofÃ­a de los anÃ³nimos"/>
    <n v="8400"/>
    <n v="8685"/>
    <x v="0"/>
    <s v="ES"/>
    <x v="3"/>
    <x v="3294"/>
    <n v="1478507176"/>
    <b v="0"/>
    <n v="50"/>
    <b v="1"/>
    <s v="theater/plays"/>
    <n v="103.39285714285715"/>
    <n v="285"/>
    <x v="1"/>
    <s v="plays"/>
    <x v="3294"/>
    <d v="2016-11-07T03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x v="0"/>
    <x v="3295"/>
    <n v="1424533084"/>
    <b v="0"/>
    <n v="35"/>
    <b v="1"/>
    <s v="theater/plays"/>
    <n v="115.88888888888889"/>
    <n v="286"/>
    <x v="1"/>
    <s v="plays"/>
    <x v="3295"/>
    <d v="2015-02-21T10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x v="0"/>
    <x v="3296"/>
    <n v="1479826752"/>
    <b v="0"/>
    <n v="175"/>
    <b v="1"/>
    <s v="theater/plays"/>
    <n v="104.51666666666665"/>
    <n v="677.5"/>
    <x v="1"/>
    <s v="plays"/>
    <x v="3296"/>
    <d v="2016-11-22T09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x v="0"/>
    <x v="3297"/>
    <n v="1435782748"/>
    <b v="0"/>
    <n v="20"/>
    <b v="1"/>
    <s v="theater/plays"/>
    <n v="102.02500000000001"/>
    <n v="81"/>
    <x v="1"/>
    <s v="plays"/>
    <x v="3297"/>
    <d v="2015-07-01T15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x v="0"/>
    <x v="3298"/>
    <n v="1462252542"/>
    <b v="0"/>
    <n v="54"/>
    <b v="1"/>
    <s v="theater/plays"/>
    <n v="175.33333333333334"/>
    <n v="1130"/>
    <x v="1"/>
    <s v="plays"/>
    <x v="3298"/>
    <d v="2016-05-03T00:15:4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x v="0"/>
    <x v="3299"/>
    <n v="1460683339"/>
    <b v="0"/>
    <n v="20"/>
    <b v="1"/>
    <s v="theater/plays"/>
    <n v="106.67999999999999"/>
    <n v="66.799999999999955"/>
    <x v="1"/>
    <s v="plays"/>
    <x v="3299"/>
    <d v="2016-04-14T20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x v="0"/>
    <x v="3300"/>
    <n v="1458766965"/>
    <b v="0"/>
    <n v="57"/>
    <b v="1"/>
    <s v="theater/plays"/>
    <n v="122.28571428571429"/>
    <n v="780"/>
    <x v="1"/>
    <s v="plays"/>
    <x v="3300"/>
    <d v="2016-03-23T16:02:45"/>
  </r>
  <r>
    <n v="3309"/>
    <s v="Collision Course"/>
    <s v="Two unlikely friends, a garage, tinned beans &amp; the end of the world."/>
    <n v="350"/>
    <n v="558"/>
    <x v="0"/>
    <s v="GB"/>
    <x v="1"/>
    <x v="3301"/>
    <n v="1473953778"/>
    <b v="0"/>
    <n v="31"/>
    <b v="1"/>
    <s v="theater/plays"/>
    <n v="159.42857142857144"/>
    <n v="208"/>
    <x v="1"/>
    <s v="plays"/>
    <x v="3301"/>
    <d v="2016-09-15T10:36:18"/>
  </r>
  <r>
    <n v="3310"/>
    <s v="The Island Boys: A New Play"/>
    <s v="A new play about coming coming home, recovery, and trying to find God in the process."/>
    <n v="6500"/>
    <n v="6505"/>
    <x v="0"/>
    <s v="US"/>
    <x v="0"/>
    <x v="3302"/>
    <n v="1441577825"/>
    <b v="0"/>
    <n v="31"/>
    <b v="1"/>
    <s v="theater/plays"/>
    <n v="100.07692307692308"/>
    <n v="5"/>
    <x v="1"/>
    <s v="plays"/>
    <x v="3302"/>
    <d v="2015-09-06T17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x v="0"/>
    <x v="3303"/>
    <n v="1442473210"/>
    <b v="0"/>
    <n v="45"/>
    <b v="1"/>
    <s v="theater/plays"/>
    <n v="109.84"/>
    <n v="246"/>
    <x v="1"/>
    <s v="plays"/>
    <x v="3303"/>
    <d v="2015-09-17T02:00:10"/>
  </r>
  <r>
    <n v="3312"/>
    <s v="Richard III"/>
    <s v="Bare Theatre presents one of Shakespeare's most notorious characters in the final chapter of the War of the Roses saga."/>
    <n v="2500"/>
    <n v="2501"/>
    <x v="0"/>
    <s v="US"/>
    <x v="0"/>
    <x v="3304"/>
    <n v="1477077946"/>
    <b v="0"/>
    <n v="41"/>
    <b v="1"/>
    <s v="theater/plays"/>
    <n v="100.03999999999999"/>
    <n v="1"/>
    <x v="1"/>
    <s v="plays"/>
    <x v="3304"/>
    <d v="2016-10-21T14:25:46"/>
  </r>
  <r>
    <n v="3313"/>
    <s v="Melbin the Accidental"/>
    <s v="A modern reworking of Shakespeare's histories and tragedies in iambic pentameter to talk of death, love, and race."/>
    <n v="2000"/>
    <n v="2321"/>
    <x v="0"/>
    <s v="US"/>
    <x v="0"/>
    <x v="3305"/>
    <n v="1452664317"/>
    <b v="0"/>
    <n v="29"/>
    <b v="1"/>
    <s v="theater/plays"/>
    <n v="116.05000000000001"/>
    <n v="321"/>
    <x v="1"/>
    <s v="plays"/>
    <x v="3305"/>
    <d v="2016-01-13T00:51:57"/>
  </r>
  <r>
    <n v="3314"/>
    <s v="The White Bike"/>
    <s v="I want to add a new perspective to the cycling safety debate by taking my play THE WHITE BIKE to the Edinburgh Festival of Cycling"/>
    <n v="800"/>
    <n v="1686"/>
    <x v="0"/>
    <s v="GB"/>
    <x v="1"/>
    <x v="3306"/>
    <n v="1428733511"/>
    <b v="0"/>
    <n v="58"/>
    <b v="1"/>
    <s v="theater/plays"/>
    <n v="210.75"/>
    <n v="886"/>
    <x v="1"/>
    <s v="plays"/>
    <x v="3306"/>
    <d v="2015-04-11T01:25:11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x v="1"/>
    <x v="3307"/>
    <n v="1459927041"/>
    <b v="0"/>
    <n v="89"/>
    <b v="1"/>
    <s v="theater/plays"/>
    <n v="110.00000000000001"/>
    <n v="400"/>
    <x v="1"/>
    <s v="plays"/>
    <x v="3307"/>
    <d v="2016-04-06T02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x v="0"/>
    <x v="3308"/>
    <n v="1404680075"/>
    <b v="0"/>
    <n v="125"/>
    <b v="1"/>
    <s v="theater/plays"/>
    <n v="100.08673425918037"/>
    <n v="10.180000000000291"/>
    <x v="1"/>
    <s v="plays"/>
    <x v="3308"/>
    <d v="2014-07-06T15:54:35"/>
  </r>
  <r>
    <n v="3317"/>
    <s v="Seven Minutes in Eternity"/>
    <s v="Andy Boyd's epic new satire about heroes and villains, humankind's search for glory, and fascism in America"/>
    <n v="1050"/>
    <n v="1115"/>
    <x v="0"/>
    <s v="US"/>
    <x v="0"/>
    <x v="3309"/>
    <n v="1462755424"/>
    <b v="0"/>
    <n v="18"/>
    <b v="1"/>
    <s v="theater/plays"/>
    <n v="106.19047619047619"/>
    <n v="65"/>
    <x v="1"/>
    <s v="plays"/>
    <x v="3309"/>
    <d v="2016-05-08T19:57:04"/>
  </r>
  <r>
    <n v="3318"/>
    <s v="ROOMIES - Atlantic Canada Tour 2016-17"/>
    <s v="Help us strengthen and inspire disability arts in Atlantic Canada"/>
    <n v="2000"/>
    <n v="2512"/>
    <x v="0"/>
    <s v="CA"/>
    <x v="5"/>
    <x v="3310"/>
    <n v="1456902893"/>
    <b v="0"/>
    <n v="32"/>
    <b v="1"/>
    <s v="theater/plays"/>
    <n v="125.6"/>
    <n v="512"/>
    <x v="1"/>
    <s v="plays"/>
    <x v="3310"/>
    <d v="2016-03-02T02:14:53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x v="1"/>
    <x v="3311"/>
    <n v="1418824986"/>
    <b v="0"/>
    <n v="16"/>
    <b v="1"/>
    <s v="theater/plays"/>
    <n v="108"/>
    <n v="40"/>
    <x v="1"/>
    <s v="plays"/>
    <x v="3311"/>
    <d v="2014-12-17T09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x v="0"/>
    <x v="3312"/>
    <n v="1463965557"/>
    <b v="0"/>
    <n v="38"/>
    <b v="1"/>
    <s v="theater/plays"/>
    <n v="101"/>
    <n v="25"/>
    <x v="1"/>
    <s v="plays"/>
    <x v="3312"/>
    <d v="2016-05-22T20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x v="0"/>
    <x v="3313"/>
    <n v="1412216665"/>
    <b v="0"/>
    <n v="15"/>
    <b v="1"/>
    <s v="theater/plays"/>
    <n v="107.4"/>
    <n v="37"/>
    <x v="1"/>
    <s v="plays"/>
    <x v="3313"/>
    <d v="2014-10-01T21:24:25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x v="0"/>
    <x v="3314"/>
    <n v="1464653696"/>
    <b v="0"/>
    <n v="23"/>
    <b v="1"/>
    <s v="theater/plays"/>
    <n v="101.51515151515152"/>
    <n v="50"/>
    <x v="1"/>
    <s v="plays"/>
    <x v="3314"/>
    <d v="2016-05-30T19:14:56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x v="1"/>
    <x v="3315"/>
    <n v="1472201208"/>
    <b v="0"/>
    <n v="49"/>
    <b v="1"/>
    <s v="theater/plays"/>
    <n v="125.89999999999999"/>
    <n v="259"/>
    <x v="1"/>
    <s v="plays"/>
    <x v="3315"/>
    <d v="2016-08-26T03:46:48"/>
  </r>
  <r>
    <n v="3324"/>
    <s v="At Swim, Two Boys"/>
    <s v="The play tells the story of Jim and Doyler and their friendship on the brink of Irish independence."/>
    <n v="1500"/>
    <n v="1525"/>
    <x v="0"/>
    <s v="IE"/>
    <x v="3"/>
    <x v="3316"/>
    <n v="1463925590"/>
    <b v="0"/>
    <n v="10"/>
    <b v="1"/>
    <s v="theater/plays"/>
    <n v="101.66666666666666"/>
    <n v="25"/>
    <x v="1"/>
    <s v="plays"/>
    <x v="3316"/>
    <d v="2016-05-22T08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x v="1"/>
    <x v="3317"/>
    <n v="1425235877"/>
    <b v="0"/>
    <n v="15"/>
    <b v="1"/>
    <s v="theater/plays"/>
    <n v="112.5"/>
    <n v="50"/>
    <x v="1"/>
    <s v="plays"/>
    <x v="3317"/>
    <d v="2015-03-01T13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x v="0"/>
    <x v="3318"/>
    <n v="1423242505"/>
    <b v="0"/>
    <n v="57"/>
    <b v="1"/>
    <s v="theater/plays"/>
    <n v="101.375"/>
    <n v="110"/>
    <x v="1"/>
    <s v="plays"/>
    <x v="3318"/>
    <d v="2015-02-06T12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x v="1"/>
    <x v="3319"/>
    <n v="1460105966"/>
    <b v="0"/>
    <n v="33"/>
    <b v="1"/>
    <s v="theater/plays"/>
    <n v="101.25"/>
    <n v="10"/>
    <x v="1"/>
    <s v="plays"/>
    <x v="3319"/>
    <d v="2016-04-08T03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x v="0"/>
    <x v="3320"/>
    <n v="1404308883"/>
    <b v="0"/>
    <n v="9"/>
    <b v="1"/>
    <s v="theater/plays"/>
    <n v="146.38888888888889"/>
    <n v="835"/>
    <x v="1"/>
    <s v="plays"/>
    <x v="3320"/>
    <d v="2014-07-02T08:48:03"/>
  </r>
  <r>
    <n v="3329"/>
    <s v="Jestia and Raedon"/>
    <s v="Jestia and Raedon is a brand new romantic comedy play going to the Edinburgh Fringe Festival this summer."/>
    <n v="1000"/>
    <n v="1168"/>
    <x v="0"/>
    <s v="GB"/>
    <x v="1"/>
    <x v="3321"/>
    <n v="1405583108"/>
    <b v="0"/>
    <n v="26"/>
    <b v="1"/>
    <s v="theater/plays"/>
    <n v="116.8"/>
    <n v="168"/>
    <x v="1"/>
    <s v="plays"/>
    <x v="3321"/>
    <d v="2014-07-17T02:45:08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x v="1"/>
    <x v="3322"/>
    <n v="1425331068"/>
    <b v="0"/>
    <n v="69"/>
    <b v="1"/>
    <s v="theater/plays"/>
    <n v="106.26666666666667"/>
    <n v="94"/>
    <x v="1"/>
    <s v="plays"/>
    <x v="3322"/>
    <d v="2015-03-02T16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x v="0"/>
    <x v="3323"/>
    <n v="1441125886"/>
    <b v="0"/>
    <n v="65"/>
    <b v="1"/>
    <s v="theater/plays"/>
    <n v="104.52"/>
    <n v="226"/>
    <x v="1"/>
    <s v="plays"/>
    <x v="3323"/>
    <d v="2015-09-01T11:44:46"/>
  </r>
  <r>
    <n v="3332"/>
    <s v="Cortez"/>
    <s v="Two marine biologists are at odds during an important expedition. When a stranded shark refuses to die, things get weird."/>
    <n v="6000"/>
    <n v="6000"/>
    <x v="0"/>
    <s v="US"/>
    <x v="0"/>
    <x v="3324"/>
    <n v="1403210330"/>
    <b v="0"/>
    <n v="83"/>
    <b v="1"/>
    <s v="theater/plays"/>
    <n v="100"/>
    <n v="0"/>
    <x v="1"/>
    <s v="plays"/>
    <x v="3324"/>
    <d v="2014-06-19T15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x v="0"/>
    <x v="3325"/>
    <n v="1432484080"/>
    <b v="0"/>
    <n v="111"/>
    <b v="1"/>
    <s v="theater/plays"/>
    <n v="104.57142857142858"/>
    <n v="160"/>
    <x v="1"/>
    <s v="plays"/>
    <x v="3325"/>
    <d v="2015-05-24T11:14:40"/>
  </r>
  <r>
    <n v="3334"/>
    <s v="The Saltbox Theatre Collective Seed Money Project"/>
    <s v="The Saltbox Theatre Collective is a brand new not-for-profit theatre company in Illinois."/>
    <n v="3871"/>
    <n v="5366"/>
    <x v="0"/>
    <s v="US"/>
    <x v="0"/>
    <x v="3326"/>
    <n v="1435667422"/>
    <b v="0"/>
    <n v="46"/>
    <b v="1"/>
    <s v="theater/plays"/>
    <n v="138.62051149573753"/>
    <n v="1495"/>
    <x v="1"/>
    <s v="plays"/>
    <x v="3326"/>
    <d v="2015-06-30T07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x v="1"/>
    <x v="3327"/>
    <n v="1404749446"/>
    <b v="0"/>
    <n v="63"/>
    <b v="1"/>
    <s v="theater/plays"/>
    <n v="100.32000000000001"/>
    <n v="16"/>
    <x v="1"/>
    <s v="plays"/>
    <x v="3327"/>
    <d v="2014-07-07T11:10:46"/>
  </r>
  <r>
    <n v="3336"/>
    <s v="WILDE TALES"/>
    <s v="A theatrical adaptation of Oscar Wilde's short stories, presented by Suitcase Civilians at The Space, April 5-10 2016."/>
    <n v="250"/>
    <n v="250"/>
    <x v="0"/>
    <s v="GB"/>
    <x v="1"/>
    <x v="3328"/>
    <n v="1457429646"/>
    <b v="0"/>
    <n v="9"/>
    <b v="1"/>
    <s v="theater/plays"/>
    <n v="100"/>
    <n v="0"/>
    <x v="1"/>
    <s v="plays"/>
    <x v="3328"/>
    <d v="2016-03-08T04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x v="1"/>
    <x v="3329"/>
    <n v="1411109167"/>
    <b v="0"/>
    <n v="34"/>
    <b v="1"/>
    <s v="theater/plays"/>
    <n v="110.2"/>
    <n v="255"/>
    <x v="1"/>
    <s v="plays"/>
    <x v="3329"/>
    <d v="2014-09-19T01:46:07"/>
  </r>
  <r>
    <n v="3338"/>
    <s v="The Last Days of Judas Iscariot"/>
    <s v="Join Estelle Parsons in support of Theater That Looks and Sounds Like America"/>
    <n v="15000"/>
    <n v="15327"/>
    <x v="0"/>
    <s v="US"/>
    <x v="0"/>
    <x v="3330"/>
    <n v="1486129680"/>
    <b v="0"/>
    <n v="112"/>
    <b v="1"/>
    <s v="theater/plays"/>
    <n v="102.18"/>
    <n v="327"/>
    <x v="1"/>
    <s v="plays"/>
    <x v="3330"/>
    <d v="2017-02-03T08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x v="0"/>
    <x v="3331"/>
    <n v="1467129518"/>
    <b v="0"/>
    <n v="47"/>
    <b v="1"/>
    <s v="theater/plays"/>
    <n v="104.35000000000001"/>
    <n v="348"/>
    <x v="1"/>
    <s v="plays"/>
    <x v="3331"/>
    <d v="2016-06-28T10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x v="0"/>
    <x v="3332"/>
    <n v="1478906554"/>
    <b v="0"/>
    <n v="38"/>
    <b v="1"/>
    <s v="theater/plays"/>
    <n v="138.16666666666666"/>
    <n v="1145"/>
    <x v="1"/>
    <s v="plays"/>
    <x v="3332"/>
    <d v="2016-11-11T18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x v="1"/>
    <x v="3333"/>
    <n v="1463771421"/>
    <b v="0"/>
    <n v="28"/>
    <b v="1"/>
    <s v="theater/plays"/>
    <n v="100"/>
    <n v="0"/>
    <x v="1"/>
    <s v="plays"/>
    <x v="3333"/>
    <d v="2016-05-20T14:10:21"/>
  </r>
  <r>
    <n v="3342"/>
    <s v="Uprising Theatre Company's First Production"/>
    <s v="We believe in the power of stories to change the world. Theatre that inspires transformation."/>
    <n v="6000"/>
    <n v="6100"/>
    <x v="0"/>
    <s v="US"/>
    <x v="0"/>
    <x v="3334"/>
    <n v="1425020810"/>
    <b v="0"/>
    <n v="78"/>
    <b v="1"/>
    <s v="theater/plays"/>
    <n v="101.66666666666666"/>
    <n v="100"/>
    <x v="1"/>
    <s v="plays"/>
    <x v="3334"/>
    <d v="2015-02-27T02:06:50"/>
  </r>
  <r>
    <n v="3343"/>
    <s v="The Girl Who Touched the Stars"/>
    <s v="Two sisters make a set of paper dolls which take them on a journey across lands, creating memories along the way."/>
    <n v="700"/>
    <n v="1200"/>
    <x v="0"/>
    <s v="GB"/>
    <x v="1"/>
    <x v="3335"/>
    <n v="1458770384"/>
    <b v="0"/>
    <n v="23"/>
    <b v="1"/>
    <s v="theater/plays"/>
    <n v="171.42857142857142"/>
    <n v="500"/>
    <x v="1"/>
    <s v="plays"/>
    <x v="3335"/>
    <d v="2016-03-23T16:59:44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x v="0"/>
    <x v="3336"/>
    <n v="1406782093"/>
    <b v="0"/>
    <n v="40"/>
    <b v="1"/>
    <s v="theater/plays"/>
    <n v="101.44444444444444"/>
    <n v="65"/>
    <x v="1"/>
    <s v="plays"/>
    <x v="3336"/>
    <d v="2014-07-30T23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x v="0"/>
    <x v="3337"/>
    <n v="1424226768"/>
    <b v="0"/>
    <n v="13"/>
    <b v="1"/>
    <s v="theater/plays"/>
    <n v="130"/>
    <n v="150"/>
    <x v="1"/>
    <s v="plays"/>
    <x v="3337"/>
    <d v="2015-02-17T21:32:48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x v="0"/>
    <x v="3338"/>
    <n v="1424306110"/>
    <b v="0"/>
    <n v="18"/>
    <b v="1"/>
    <s v="theater/plays"/>
    <n v="110.00000000000001"/>
    <n v="150"/>
    <x v="1"/>
    <s v="plays"/>
    <x v="3338"/>
    <d v="2015-02-18T19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x v="1"/>
    <x v="3339"/>
    <n v="1461503654"/>
    <b v="0"/>
    <n v="22"/>
    <b v="1"/>
    <s v="theater/plays"/>
    <n v="119.44999999999999"/>
    <n v="389"/>
    <x v="1"/>
    <s v="plays"/>
    <x v="3339"/>
    <d v="2016-04-24T08:14:14"/>
  </r>
  <r>
    <n v="3348"/>
    <s v="Macbeth"/>
    <s v="Old Hat's new production explores the bleak culture of war and the cosmic powers of guilt and imagination in Shakespeare's tragedy."/>
    <n v="5500"/>
    <n v="5516"/>
    <x v="0"/>
    <s v="US"/>
    <x v="0"/>
    <x v="3340"/>
    <n v="1459949080"/>
    <b v="0"/>
    <n v="79"/>
    <b v="1"/>
    <s v="theater/plays"/>
    <n v="100.2909090909091"/>
    <n v="16"/>
    <x v="1"/>
    <s v="plays"/>
    <x v="3340"/>
    <d v="2016-04-06T08:24:4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x v="0"/>
    <x v="3341"/>
    <n v="1463971172"/>
    <b v="0"/>
    <n v="14"/>
    <b v="1"/>
    <s v="theater/plays"/>
    <n v="153.4"/>
    <n v="534"/>
    <x v="1"/>
    <s v="plays"/>
    <x v="3341"/>
    <d v="2016-05-22T21:39:3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x v="3"/>
    <x v="3342"/>
    <n v="1445791811"/>
    <b v="0"/>
    <n v="51"/>
    <b v="1"/>
    <s v="theater/plays"/>
    <n v="104.42857142857143"/>
    <n v="155"/>
    <x v="1"/>
    <s v="plays"/>
    <x v="3342"/>
    <d v="2015-10-25T11:50:11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x v="1"/>
    <x v="3343"/>
    <n v="1402910965"/>
    <b v="0"/>
    <n v="54"/>
    <b v="1"/>
    <s v="theater/plays"/>
    <n v="101.1"/>
    <n v="55"/>
    <x v="1"/>
    <s v="plays"/>
    <x v="3343"/>
    <d v="2014-06-16T04:29:25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x v="1"/>
    <x v="3344"/>
    <n v="1462492178"/>
    <b v="0"/>
    <n v="70"/>
    <b v="1"/>
    <s v="theater/plays"/>
    <n v="107.52"/>
    <n v="376"/>
    <x v="1"/>
    <s v="plays"/>
    <x v="3344"/>
    <d v="2016-05-05T18:49:38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x v="1"/>
    <x v="3345"/>
    <n v="1461061350"/>
    <b v="0"/>
    <n v="44"/>
    <b v="1"/>
    <s v="theater/plays"/>
    <n v="315"/>
    <n v="1075"/>
    <x v="1"/>
    <s v="plays"/>
    <x v="3345"/>
    <d v="2016-04-19T05:22:30"/>
  </r>
  <r>
    <n v="3354"/>
    <s v="Strangeloop Theatre - A Focus on New Works"/>
    <s v="Help Strangeloop Theatre create and support new work by sponsoring our 2015-2016 season."/>
    <n v="3000"/>
    <n v="3058"/>
    <x v="0"/>
    <s v="US"/>
    <x v="0"/>
    <x v="3346"/>
    <n v="1443029206"/>
    <b v="0"/>
    <n v="55"/>
    <b v="1"/>
    <s v="theater/plays"/>
    <n v="101.93333333333334"/>
    <n v="58"/>
    <x v="1"/>
    <s v="plays"/>
    <x v="3346"/>
    <d v="2015-09-23T12:26:46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x v="1"/>
    <x v="3347"/>
    <n v="1461941527"/>
    <b v="0"/>
    <n v="15"/>
    <b v="1"/>
    <s v="theater/plays"/>
    <n v="126.28571428571429"/>
    <n v="460"/>
    <x v="1"/>
    <s v="plays"/>
    <x v="3347"/>
    <d v="2016-04-29T09:52:07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x v="1"/>
    <x v="3348"/>
    <n v="1466019272"/>
    <b v="0"/>
    <n v="27"/>
    <b v="1"/>
    <s v="theater/plays"/>
    <n v="101.4"/>
    <n v="21"/>
    <x v="1"/>
    <s v="plays"/>
    <x v="3348"/>
    <d v="2016-06-15T14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x v="1"/>
    <x v="3349"/>
    <n v="1404295310"/>
    <b v="0"/>
    <n v="21"/>
    <b v="1"/>
    <s v="theater/plays"/>
    <n v="101"/>
    <n v="20"/>
    <x v="1"/>
    <s v="plays"/>
    <x v="3349"/>
    <d v="2014-07-02T05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x v="0"/>
    <x v="3350"/>
    <n v="1413790079"/>
    <b v="0"/>
    <n v="162"/>
    <b v="1"/>
    <s v="theater/plays"/>
    <n v="102.99000000000001"/>
    <n v="299"/>
    <x v="1"/>
    <s v="plays"/>
    <x v="3350"/>
    <d v="2014-10-20T02:27:59"/>
  </r>
  <r>
    <n v="3359"/>
    <s v="BEIRUT, LADY OF LEBANON"/>
    <s v="A Theatrical Production Celebrating the Lebanese Culture and the Human Spirit in Time of War."/>
    <n v="4000"/>
    <n v="4250"/>
    <x v="0"/>
    <s v="US"/>
    <x v="0"/>
    <x v="3351"/>
    <n v="1484097734"/>
    <b v="0"/>
    <n v="23"/>
    <b v="1"/>
    <s v="theater/plays"/>
    <n v="106.25"/>
    <n v="250"/>
    <x v="1"/>
    <s v="plays"/>
    <x v="3351"/>
    <d v="2017-01-10T20:22:14"/>
  </r>
  <r>
    <n v="3360"/>
    <s v="Pretty Butch"/>
    <s v="World Premiere, an M1 Singapore Fringe Festival 2017 commission."/>
    <n v="9000"/>
    <n v="9124"/>
    <x v="0"/>
    <s v="SG"/>
    <x v="12"/>
    <x v="3352"/>
    <n v="1479866343"/>
    <b v="0"/>
    <n v="72"/>
    <b v="1"/>
    <s v="theater/plays"/>
    <n v="101.37777777777779"/>
    <n v="124"/>
    <x v="1"/>
    <s v="plays"/>
    <x v="3352"/>
    <d v="2016-11-22T20:59:03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x v="0"/>
    <x v="3353"/>
    <n v="1408062990"/>
    <b v="0"/>
    <n v="68"/>
    <b v="1"/>
    <s v="theater/plays"/>
    <n v="113.46000000000001"/>
    <n v="673"/>
    <x v="1"/>
    <s v="plays"/>
    <x v="3353"/>
    <d v="2014-08-14T19:36:3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x v="0"/>
    <x v="3354"/>
    <n v="1424484717"/>
    <b v="0"/>
    <n v="20"/>
    <b v="1"/>
    <s v="theater/plays"/>
    <n v="218.00000000000003"/>
    <n v="590"/>
    <x v="1"/>
    <s v="plays"/>
    <x v="3354"/>
    <d v="2015-02-20T21:11:57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x v="0"/>
    <x v="3355"/>
    <n v="1406831445"/>
    <b v="0"/>
    <n v="26"/>
    <b v="1"/>
    <s v="theater/plays"/>
    <n v="101.41935483870968"/>
    <n v="110"/>
    <x v="1"/>
    <s v="plays"/>
    <x v="3355"/>
    <d v="2014-07-31T13:30:45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x v="1"/>
    <x v="3266"/>
    <n v="1456183649"/>
    <b v="0"/>
    <n v="72"/>
    <b v="1"/>
    <s v="theater/plays"/>
    <n v="105.93333333333332"/>
    <n v="178"/>
    <x v="1"/>
    <s v="plays"/>
    <x v="3266"/>
    <d v="2016-02-22T18:27:29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x v="0"/>
    <x v="3356"/>
    <n v="1447381592"/>
    <b v="0"/>
    <n v="3"/>
    <b v="1"/>
    <s v="theater/plays"/>
    <n v="104"/>
    <n v="100"/>
    <x v="1"/>
    <s v="plays"/>
    <x v="3356"/>
    <d v="2015-11-12T21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x v="0"/>
    <x v="3357"/>
    <n v="1428889037"/>
    <b v="0"/>
    <n v="18"/>
    <b v="1"/>
    <s v="theater/plays"/>
    <n v="221"/>
    <n v="605"/>
    <x v="1"/>
    <s v="plays"/>
    <x v="3357"/>
    <d v="2015-04-12T20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x v="1"/>
    <x v="3358"/>
    <n v="1436307894"/>
    <b v="0"/>
    <n v="30"/>
    <b v="1"/>
    <s v="theater/plays"/>
    <n v="118.66666666666667"/>
    <n v="140"/>
    <x v="1"/>
    <s v="plays"/>
    <x v="3358"/>
    <d v="2015-07-07T17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x v="0"/>
    <x v="3359"/>
    <n v="1416977259"/>
    <b v="0"/>
    <n v="23"/>
    <b v="1"/>
    <s v="theater/plays"/>
    <n v="104.60000000000001"/>
    <n v="46"/>
    <x v="1"/>
    <s v="plays"/>
    <x v="3359"/>
    <d v="2014-11-25T23:47:39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x v="3"/>
    <x v="3360"/>
    <n v="1479257980"/>
    <b v="0"/>
    <n v="54"/>
    <b v="1"/>
    <s v="theater/plays"/>
    <n v="103.89999999999999"/>
    <n v="195"/>
    <x v="1"/>
    <s v="plays"/>
    <x v="3360"/>
    <d v="2016-11-15T19:59:40"/>
  </r>
  <r>
    <n v="3370"/>
    <s v="&quot;I'm Alright&quot;...an Enso Theatre Education production."/>
    <s v="I'm Alright. A story of young women, told by young women, for the world."/>
    <n v="1500"/>
    <n v="1766"/>
    <x v="0"/>
    <s v="US"/>
    <x v="0"/>
    <x v="3361"/>
    <n v="1479283285"/>
    <b v="0"/>
    <n v="26"/>
    <b v="1"/>
    <s v="theater/plays"/>
    <n v="117.73333333333333"/>
    <n v="266"/>
    <x v="1"/>
    <s v="plays"/>
    <x v="3361"/>
    <d v="2016-11-16T03:01:25"/>
  </r>
  <r>
    <n v="3371"/>
    <s v="Red Planet (or One Way Ticket) Staged Reading"/>
    <s v="Help support Red Planet, a new science fiction play based off the Mars One exploration."/>
    <n v="200"/>
    <n v="277"/>
    <x v="0"/>
    <s v="US"/>
    <x v="0"/>
    <x v="3362"/>
    <n v="1446670765"/>
    <b v="0"/>
    <n v="9"/>
    <b v="1"/>
    <s v="theater/plays"/>
    <n v="138.5"/>
    <n v="77"/>
    <x v="1"/>
    <s v="plays"/>
    <x v="3362"/>
    <d v="2015-11-04T15:59:25"/>
  </r>
  <r>
    <n v="3372"/>
    <s v="All the Best, Jack"/>
    <s v="This play tells the story of the toxicity of sensationalism shown through one man's struggle with notoriety."/>
    <n v="1000"/>
    <n v="1035"/>
    <x v="0"/>
    <s v="US"/>
    <x v="0"/>
    <x v="2835"/>
    <n v="1407157756"/>
    <b v="0"/>
    <n v="27"/>
    <b v="1"/>
    <s v="theater/plays"/>
    <n v="103.49999999999999"/>
    <n v="35"/>
    <x v="1"/>
    <s v="plays"/>
    <x v="2835"/>
    <d v="2014-08-04T08:09:1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x v="1"/>
    <x v="3363"/>
    <n v="1435177840"/>
    <b v="0"/>
    <n v="30"/>
    <b v="1"/>
    <s v="theater/plays"/>
    <n v="100.25"/>
    <n v="5"/>
    <x v="1"/>
    <s v="plays"/>
    <x v="3363"/>
    <d v="2015-06-24T15:30:4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x v="5"/>
    <x v="3364"/>
    <n v="1443461616"/>
    <b v="0"/>
    <n v="52"/>
    <b v="1"/>
    <s v="theater/plays"/>
    <n v="106.57142857142856"/>
    <n v="230"/>
    <x v="1"/>
    <s v="plays"/>
    <x v="3364"/>
    <d v="2015-09-28T12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x v="1"/>
    <x v="3365"/>
    <n v="1399387173"/>
    <b v="0"/>
    <n v="17"/>
    <b v="1"/>
    <s v="theater/plays"/>
    <n v="100"/>
    <n v="0"/>
    <x v="1"/>
    <s v="plays"/>
    <x v="3365"/>
    <d v="2014-05-06T09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x v="0"/>
    <x v="3366"/>
    <n v="1424796594"/>
    <b v="0"/>
    <n v="19"/>
    <b v="1"/>
    <s v="theater/plays"/>
    <n v="100.01249999999999"/>
    <n v="1"/>
    <x v="1"/>
    <s v="plays"/>
    <x v="3366"/>
    <d v="2015-02-24T11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x v="1"/>
    <x v="3367"/>
    <n v="1424280899"/>
    <b v="0"/>
    <n v="77"/>
    <b v="1"/>
    <s v="theater/plays"/>
    <n v="101.05"/>
    <n v="84"/>
    <x v="1"/>
    <s v="plays"/>
    <x v="3367"/>
    <d v="2015-02-18T12:34:59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x v="1"/>
    <x v="3368"/>
    <n v="1407400306"/>
    <b v="0"/>
    <n v="21"/>
    <b v="1"/>
    <s v="theater/plays"/>
    <n v="107.63636363636364"/>
    <n v="42"/>
    <x v="1"/>
    <s v="plays"/>
    <x v="3368"/>
    <d v="2014-08-07T03:31:46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x v="1"/>
    <x v="3369"/>
    <n v="1439122800"/>
    <b v="0"/>
    <n v="38"/>
    <b v="1"/>
    <s v="theater/plays"/>
    <n v="103.64999999999999"/>
    <n v="73"/>
    <x v="1"/>
    <s v="plays"/>
    <x v="3369"/>
    <d v="2015-08-09T07:2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x v="0"/>
    <x v="3370"/>
    <n v="1414277578"/>
    <b v="0"/>
    <n v="28"/>
    <b v="1"/>
    <s v="theater/plays"/>
    <n v="104.43333333333334"/>
    <n v="133"/>
    <x v="1"/>
    <s v="plays"/>
    <x v="3370"/>
    <d v="2014-10-25T17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x v="0"/>
    <x v="3371"/>
    <n v="1423455983"/>
    <b v="0"/>
    <n v="48"/>
    <b v="1"/>
    <s v="theater/plays"/>
    <n v="102.25"/>
    <n v="90"/>
    <x v="1"/>
    <s v="plays"/>
    <x v="3371"/>
    <d v="2015-02-08T2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x v="1"/>
    <x v="3372"/>
    <n v="1467973256"/>
    <b v="0"/>
    <n v="46"/>
    <b v="1"/>
    <s v="theater/plays"/>
    <n v="100.74285714285713"/>
    <n v="26"/>
    <x v="1"/>
    <s v="plays"/>
    <x v="3372"/>
    <d v="2016-07-08T05:20:5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x v="0"/>
    <x v="3373"/>
    <n v="1464979620"/>
    <b v="0"/>
    <n v="30"/>
    <b v="1"/>
    <s v="theater/plays"/>
    <n v="111.71428571428572"/>
    <n v="205"/>
    <x v="1"/>
    <s v="plays"/>
    <x v="3373"/>
    <d v="2016-06-03T13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x v="0"/>
    <x v="3374"/>
    <n v="1444874768"/>
    <b v="0"/>
    <n v="64"/>
    <b v="1"/>
    <s v="theater/plays"/>
    <n v="100.01100000000001"/>
    <n v="0.65999999999985448"/>
    <x v="1"/>
    <s v="plays"/>
    <x v="3374"/>
    <d v="2015-10-14T21:06:08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x v="0"/>
    <x v="3375"/>
    <n v="1415652552"/>
    <b v="0"/>
    <n v="15"/>
    <b v="1"/>
    <s v="theater/plays"/>
    <n v="100"/>
    <n v="0"/>
    <x v="1"/>
    <s v="plays"/>
    <x v="3375"/>
    <d v="2014-11-10T15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x v="0"/>
    <x v="3376"/>
    <n v="1415028506"/>
    <b v="0"/>
    <n v="41"/>
    <b v="1"/>
    <s v="theater/plays"/>
    <n v="105"/>
    <n v="100"/>
    <x v="1"/>
    <s v="plays"/>
    <x v="3376"/>
    <d v="2014-11-03T10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x v="0"/>
    <x v="3377"/>
    <n v="1415125088"/>
    <b v="0"/>
    <n v="35"/>
    <b v="1"/>
    <s v="theater/plays"/>
    <n v="116.86666666666667"/>
    <n v="506"/>
    <x v="1"/>
    <s v="plays"/>
    <x v="3377"/>
    <d v="2014-11-04T13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x v="1"/>
    <x v="3378"/>
    <n v="1432033441"/>
    <b v="0"/>
    <n v="45"/>
    <b v="1"/>
    <s v="theater/plays"/>
    <n v="103.8"/>
    <n v="57"/>
    <x v="1"/>
    <s v="plays"/>
    <x v="3378"/>
    <d v="2015-05-19T06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x v="0"/>
    <x v="3379"/>
    <n v="1462368682"/>
    <b v="0"/>
    <n v="62"/>
    <b v="1"/>
    <s v="theater/plays"/>
    <n v="114.5"/>
    <n v="1450"/>
    <x v="1"/>
    <s v="plays"/>
    <x v="3379"/>
    <d v="2016-05-04T08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x v="0"/>
    <x v="3380"/>
    <n v="1403721345"/>
    <b v="0"/>
    <n v="22"/>
    <b v="1"/>
    <s v="theater/plays"/>
    <n v="102.4"/>
    <n v="36"/>
    <x v="1"/>
    <s v="plays"/>
    <x v="3380"/>
    <d v="2014-06-25T13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x v="0"/>
    <x v="3381"/>
    <n v="1404997548"/>
    <b v="0"/>
    <n v="18"/>
    <b v="1"/>
    <s v="theater/plays"/>
    <n v="223"/>
    <n v="615"/>
    <x v="1"/>
    <s v="plays"/>
    <x v="3381"/>
    <d v="2014-07-10T08:05:48"/>
  </r>
  <r>
    <n v="3392"/>
    <s v="1 in 3"/>
    <s v="Life is more than the days you have left. 1 in 3 tells of two normal people &amp; their confrontation with mortality and the dice of fate."/>
    <n v="500"/>
    <n v="500"/>
    <x v="0"/>
    <s v="GB"/>
    <x v="1"/>
    <x v="3382"/>
    <n v="1458245855"/>
    <b v="0"/>
    <n v="12"/>
    <b v="1"/>
    <s v="theater/plays"/>
    <n v="100"/>
    <n v="0"/>
    <x v="1"/>
    <s v="plays"/>
    <x v="3382"/>
    <d v="2016-03-17T15:17:35"/>
  </r>
  <r>
    <n v="3393"/>
    <s v="The Maltese Bodkin"/>
    <s v="hiSTORYstage presents a film noir-style comedy mystery with a Shakespearean twist performed as a 1944 radio drama."/>
    <n v="1500"/>
    <n v="1587"/>
    <x v="0"/>
    <s v="US"/>
    <x v="0"/>
    <x v="3383"/>
    <n v="1413065230"/>
    <b v="0"/>
    <n v="44"/>
    <b v="1"/>
    <s v="theater/plays"/>
    <n v="105.80000000000001"/>
    <n v="87"/>
    <x v="1"/>
    <s v="plays"/>
    <x v="3383"/>
    <d v="2014-10-11T17:07:1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x v="1"/>
    <x v="3384"/>
    <n v="1403878645"/>
    <b v="0"/>
    <n v="27"/>
    <b v="1"/>
    <s v="theater/plays"/>
    <n v="142.36363636363635"/>
    <n v="233"/>
    <x v="1"/>
    <s v="plays"/>
    <x v="3384"/>
    <d v="2014-06-27T09:17:25"/>
  </r>
  <r>
    <n v="3395"/>
    <s v="MIRAMAR"/>
    <s v="Miramar is a a darkly funny play exploring what it is we call â€˜homeâ€™."/>
    <n v="500"/>
    <n v="920"/>
    <x v="0"/>
    <s v="GB"/>
    <x v="1"/>
    <x v="3385"/>
    <n v="1431795944"/>
    <b v="0"/>
    <n v="38"/>
    <b v="1"/>
    <s v="theater/plays"/>
    <n v="184"/>
    <n v="420"/>
    <x v="1"/>
    <s v="plays"/>
    <x v="3385"/>
    <d v="2015-05-16T12:05:44"/>
  </r>
  <r>
    <n v="3396"/>
    <s v="Rainbowtown"/>
    <s v="&quot;Rainbowtown&quot; is a new play for kids. Help us bring it to the Main Line during the 2014 Philadelphia Fringe Festival!"/>
    <n v="1500"/>
    <n v="1565"/>
    <x v="0"/>
    <s v="US"/>
    <x v="0"/>
    <x v="2806"/>
    <n v="1399286589"/>
    <b v="0"/>
    <n v="28"/>
    <b v="1"/>
    <s v="theater/plays"/>
    <n v="104.33333333333333"/>
    <n v="65"/>
    <x v="1"/>
    <s v="plays"/>
    <x v="2806"/>
    <d v="2014-05-05T05:43:09"/>
  </r>
  <r>
    <n v="3397"/>
    <s v="Waiting for Godot - Blue Sky Theatre &amp; Arts"/>
    <s v="Help a group of recovering alcoholics bring Samuel Beckett's classic to a seaside town!"/>
    <n v="250"/>
    <n v="280"/>
    <x v="0"/>
    <s v="GB"/>
    <x v="1"/>
    <x v="3386"/>
    <n v="1452338929"/>
    <b v="0"/>
    <n v="24"/>
    <b v="1"/>
    <s v="theater/plays"/>
    <n v="112.00000000000001"/>
    <n v="30"/>
    <x v="1"/>
    <s v="plays"/>
    <x v="3386"/>
    <d v="2016-01-09T06:28:49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x v="0"/>
    <x v="3387"/>
    <n v="1414605776"/>
    <b v="0"/>
    <n v="65"/>
    <b v="1"/>
    <s v="theater/plays"/>
    <n v="111.07499999999999"/>
    <n v="443"/>
    <x v="1"/>
    <s v="plays"/>
    <x v="3387"/>
    <d v="2014-10-29T13:02:56"/>
  </r>
  <r>
    <n v="3399"/>
    <s v="Spinning Wheel Youth Takeover"/>
    <s v="13 young people have taken over Spinning Wheel Theatre to choose, produce and create their own show from scratch."/>
    <n v="1200"/>
    <n v="1245"/>
    <x v="0"/>
    <s v="GB"/>
    <x v="1"/>
    <x v="3388"/>
    <n v="1421964325"/>
    <b v="0"/>
    <n v="46"/>
    <b v="1"/>
    <s v="theater/plays"/>
    <n v="103.75000000000001"/>
    <n v="45"/>
    <x v="1"/>
    <s v="plays"/>
    <x v="3388"/>
    <d v="2015-01-22T17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x v="0"/>
    <x v="3389"/>
    <n v="1405378414"/>
    <b v="0"/>
    <n v="85"/>
    <b v="1"/>
    <s v="theater/plays"/>
    <n v="100.41"/>
    <n v="41"/>
    <x v="1"/>
    <s v="plays"/>
    <x v="3389"/>
    <d v="2014-07-14T17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x v="1"/>
    <x v="3390"/>
    <n v="1436376146"/>
    <b v="0"/>
    <n v="66"/>
    <b v="1"/>
    <s v="theater/plays"/>
    <n v="101.86206896551724"/>
    <n v="54"/>
    <x v="1"/>
    <s v="plays"/>
    <x v="3390"/>
    <d v="2015-07-08T12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x v="0"/>
    <x v="3391"/>
    <n v="1444747843"/>
    <b v="0"/>
    <n v="165"/>
    <b v="1"/>
    <s v="theater/plays"/>
    <n v="109.76666666666665"/>
    <n v="1465"/>
    <x v="1"/>
    <s v="plays"/>
    <x v="3391"/>
    <d v="2015-10-13T09:50:43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x v="1"/>
    <x v="3392"/>
    <n v="1432638324"/>
    <b v="0"/>
    <n v="17"/>
    <b v="1"/>
    <s v="theater/plays"/>
    <n v="100"/>
    <n v="0"/>
    <x v="1"/>
    <s v="plays"/>
    <x v="3392"/>
    <d v="2015-05-26T06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x v="0"/>
    <x v="3393"/>
    <n v="1432814702"/>
    <b v="0"/>
    <n v="3"/>
    <b v="1"/>
    <s v="theater/plays"/>
    <n v="122"/>
    <n v="110"/>
    <x v="1"/>
    <s v="plays"/>
    <x v="3393"/>
    <d v="2015-05-28T07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x v="1"/>
    <x v="3394"/>
    <n v="1455063886"/>
    <b v="0"/>
    <n v="17"/>
    <b v="1"/>
    <s v="theater/plays"/>
    <n v="137.57142857142856"/>
    <n v="131.5"/>
    <x v="1"/>
    <s v="plays"/>
    <x v="3394"/>
    <d v="2016-02-09T19:24:46"/>
  </r>
  <r>
    <n v="3406"/>
    <s v="Voices of Swords"/>
    <s v="A funny and moving new play about two families dealing with aging parents in very different ways!"/>
    <n v="10000"/>
    <n v="10031"/>
    <x v="0"/>
    <s v="US"/>
    <x v="0"/>
    <x v="3395"/>
    <n v="1401623376"/>
    <b v="0"/>
    <n v="91"/>
    <b v="1"/>
    <s v="theater/plays"/>
    <n v="100.31000000000002"/>
    <n v="31"/>
    <x v="1"/>
    <s v="plays"/>
    <x v="3395"/>
    <d v="2014-06-01T06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x v="1"/>
    <x v="3396"/>
    <n v="1402049289"/>
    <b v="0"/>
    <n v="67"/>
    <b v="1"/>
    <s v="theater/plays"/>
    <n v="107.1"/>
    <n v="142"/>
    <x v="1"/>
    <s v="plays"/>
    <x v="3396"/>
    <d v="2014-06-06T05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x v="0"/>
    <x v="3397"/>
    <n v="1403135304"/>
    <b v="0"/>
    <n v="18"/>
    <b v="1"/>
    <s v="theater/plays"/>
    <n v="211"/>
    <n v="555"/>
    <x v="1"/>
    <s v="plays"/>
    <x v="3397"/>
    <d v="2014-06-18T18:48:24"/>
  </r>
  <r>
    <n v="3409"/>
    <s v="Who Said Theatre Presents: The Calm"/>
    <s v="Exciting and visceral new-writing that challenges the way we view the fine line between war and terror..."/>
    <n v="500"/>
    <n v="618"/>
    <x v="0"/>
    <s v="GB"/>
    <x v="1"/>
    <x v="3398"/>
    <n v="1466710358"/>
    <b v="0"/>
    <n v="21"/>
    <b v="1"/>
    <s v="theater/plays"/>
    <n v="123.6"/>
    <n v="118"/>
    <x v="1"/>
    <s v="plays"/>
    <x v="3398"/>
    <d v="2016-06-23T14:32:38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x v="0"/>
    <x v="3399"/>
    <n v="1462841990"/>
    <b v="0"/>
    <n v="40"/>
    <b v="1"/>
    <s v="theater/plays"/>
    <n v="108.5"/>
    <n v="255"/>
    <x v="1"/>
    <s v="plays"/>
    <x v="3399"/>
    <d v="2016-05-09T19:59:5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x v="0"/>
    <x v="3400"/>
    <n v="1442536372"/>
    <b v="0"/>
    <n v="78"/>
    <b v="1"/>
    <s v="theater/plays"/>
    <n v="103.56666666666668"/>
    <n v="535"/>
    <x v="1"/>
    <s v="plays"/>
    <x v="3400"/>
    <d v="2015-09-17T19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x v="1"/>
    <x v="3401"/>
    <n v="1409266862"/>
    <b v="0"/>
    <n v="26"/>
    <b v="1"/>
    <s v="theater/plays"/>
    <n v="100"/>
    <n v="0"/>
    <x v="1"/>
    <s v="plays"/>
    <x v="3401"/>
    <d v="2014-08-28T18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x v="0"/>
    <x v="3402"/>
    <n v="1424280938"/>
    <b v="0"/>
    <n v="14"/>
    <b v="1"/>
    <s v="theater/plays"/>
    <n v="130"/>
    <n v="150"/>
    <x v="1"/>
    <s v="plays"/>
    <x v="3402"/>
    <d v="2015-02-18T12:35:38"/>
  </r>
  <r>
    <n v="3414"/>
    <s v="PCSF PlayOffs 2016"/>
    <s v="A new twist on our annual festival of fully-produced plays by member playwrights, performed by a talented ensemble cast!"/>
    <n v="3000"/>
    <n v="3105"/>
    <x v="0"/>
    <s v="US"/>
    <x v="0"/>
    <x v="3403"/>
    <n v="1478030325"/>
    <b v="0"/>
    <n v="44"/>
    <b v="1"/>
    <s v="theater/plays"/>
    <n v="103.49999999999999"/>
    <n v="105"/>
    <x v="1"/>
    <s v="plays"/>
    <x v="3403"/>
    <d v="2016-11-01T14:58:45"/>
  </r>
  <r>
    <n v="3415"/>
    <s v="Balm in Gilead at Columbia"/>
    <s v="We are raising funds to allow for enhanced scenic, costume, and lighting design. Every dollar helps!"/>
    <n v="200"/>
    <n v="200"/>
    <x v="0"/>
    <s v="US"/>
    <x v="0"/>
    <x v="3404"/>
    <n v="1459999656"/>
    <b v="0"/>
    <n v="9"/>
    <b v="1"/>
    <s v="theater/plays"/>
    <n v="100"/>
    <n v="0"/>
    <x v="1"/>
    <s v="plays"/>
    <x v="3404"/>
    <d v="2016-04-06T22:27:3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x v="1"/>
    <x v="3405"/>
    <n v="1427363645"/>
    <b v="0"/>
    <n v="30"/>
    <b v="1"/>
    <s v="theater/plays"/>
    <n v="119.6"/>
    <n v="784"/>
    <x v="1"/>
    <s v="plays"/>
    <x v="3405"/>
    <d v="2015-03-26T04:54:05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x v="0"/>
    <x v="3406"/>
    <n v="1410558948"/>
    <b v="0"/>
    <n v="45"/>
    <b v="1"/>
    <s v="theater/plays"/>
    <n v="100.00058823529412"/>
    <n v="9.9999999999909051E-3"/>
    <x v="1"/>
    <s v="plays"/>
    <x v="3406"/>
    <d v="2014-09-12T16:55:48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x v="0"/>
    <x v="3407"/>
    <n v="1398283307"/>
    <b v="0"/>
    <n v="56"/>
    <b v="1"/>
    <s v="theater/plays"/>
    <n v="100.875"/>
    <n v="35"/>
    <x v="1"/>
    <s v="plays"/>
    <x v="3407"/>
    <d v="2014-04-23T15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x v="3"/>
    <x v="3408"/>
    <n v="1458416585"/>
    <b v="0"/>
    <n v="46"/>
    <b v="1"/>
    <s v="theater/plays"/>
    <n v="106.54545454545455"/>
    <n v="180"/>
    <x v="1"/>
    <s v="plays"/>
    <x v="3408"/>
    <d v="2016-03-19T14:43:05"/>
  </r>
  <r>
    <n v="3420"/>
    <s v="Rounds. Set design campaign."/>
    <s v="A powerful and urgent tale of the first line of defence for the NHS. Based on true stories from junior doctors."/>
    <n v="700"/>
    <n v="966"/>
    <x v="0"/>
    <s v="GB"/>
    <x v="1"/>
    <x v="3409"/>
    <n v="1454638202"/>
    <b v="0"/>
    <n v="34"/>
    <b v="1"/>
    <s v="theater/plays"/>
    <n v="138"/>
    <n v="266"/>
    <x v="1"/>
    <s v="plays"/>
    <x v="3409"/>
    <d v="2016-02-04T21:10:0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x v="0"/>
    <x v="3410"/>
    <n v="1422903563"/>
    <b v="0"/>
    <n v="98"/>
    <b v="1"/>
    <s v="theater/plays"/>
    <n v="101.15"/>
    <n v="115"/>
    <x v="1"/>
    <s v="plays"/>
    <x v="3410"/>
    <d v="2015-02-02T13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x v="1"/>
    <x v="2232"/>
    <n v="1447594176"/>
    <b v="0"/>
    <n v="46"/>
    <b v="1"/>
    <s v="theater/plays"/>
    <n v="109.1"/>
    <n v="273"/>
    <x v="1"/>
    <s v="plays"/>
    <x v="2232"/>
    <d v="2015-11-15T08:29:36"/>
  </r>
  <r>
    <n v="3423"/>
    <s v="And That's How The Story Goes"/>
    <s v="Forest Hills Eastern's Student Run Show 2015. Our goal is to present a professional quality show on a budget."/>
    <n v="250"/>
    <n v="350"/>
    <x v="0"/>
    <s v="US"/>
    <x v="0"/>
    <x v="3411"/>
    <n v="1427320341"/>
    <b v="0"/>
    <n v="10"/>
    <b v="1"/>
    <s v="theater/plays"/>
    <n v="140"/>
    <n v="100"/>
    <x v="1"/>
    <s v="plays"/>
    <x v="3411"/>
    <d v="2015-03-25T16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x v="0"/>
    <x v="3412"/>
    <n v="1421252084"/>
    <b v="0"/>
    <n v="76"/>
    <b v="1"/>
    <s v="theater/plays"/>
    <n v="103.58333333333334"/>
    <n v="215"/>
    <x v="1"/>
    <s v="plays"/>
    <x v="3412"/>
    <d v="2015-01-14T11:14:44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x v="0"/>
    <x v="3413"/>
    <n v="1409669336"/>
    <b v="0"/>
    <n v="104"/>
    <b v="1"/>
    <s v="theater/plays"/>
    <n v="102.97033333333331"/>
    <n v="891.09999999999854"/>
    <x v="1"/>
    <s v="plays"/>
    <x v="3413"/>
    <d v="2014-09-02T09:48:56"/>
  </r>
  <r>
    <n v="3426"/>
    <s v="Holocene"/>
    <s v="Part ghost story, part cautionary tale, Holocene is a play about the end of our world, and the beginning of another."/>
    <n v="3750"/>
    <n v="4055"/>
    <x v="0"/>
    <s v="US"/>
    <x v="0"/>
    <x v="3414"/>
    <n v="1409620903"/>
    <b v="0"/>
    <n v="87"/>
    <b v="1"/>
    <s v="theater/plays"/>
    <n v="108.13333333333333"/>
    <n v="305"/>
    <x v="1"/>
    <s v="plays"/>
    <x v="3414"/>
    <d v="2014-09-01T20:21:43"/>
  </r>
  <r>
    <n v="3427"/>
    <s v="We Were Kings"/>
    <s v="A new play developed in collaboration with graduating theatre makers, premiering at the Edinburgh Fringe Festival 2014."/>
    <n v="1500"/>
    <n v="1500"/>
    <x v="0"/>
    <s v="GB"/>
    <x v="1"/>
    <x v="3415"/>
    <n v="1401722952"/>
    <b v="0"/>
    <n v="29"/>
    <b v="1"/>
    <s v="theater/plays"/>
    <n v="100"/>
    <n v="0"/>
    <x v="1"/>
    <s v="plays"/>
    <x v="3415"/>
    <d v="2014-06-02T10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x v="1"/>
    <x v="3416"/>
    <n v="1422983847"/>
    <b v="0"/>
    <n v="51"/>
    <b v="1"/>
    <s v="theater/plays"/>
    <n v="102.75000000000001"/>
    <n v="55"/>
    <x v="1"/>
    <s v="plays"/>
    <x v="3416"/>
    <d v="2015-02-03T12:17:27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x v="1"/>
    <x v="3417"/>
    <n v="1476837061"/>
    <b v="0"/>
    <n v="12"/>
    <b v="1"/>
    <s v="theater/plays"/>
    <n v="130"/>
    <n v="45"/>
    <x v="1"/>
    <s v="plays"/>
    <x v="3417"/>
    <d v="2016-10-18T19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x v="1"/>
    <x v="3418"/>
    <n v="1404168101"/>
    <b v="0"/>
    <n v="72"/>
    <b v="1"/>
    <s v="theater/plays"/>
    <n v="108.54949999999999"/>
    <n v="170.98999999999978"/>
    <x v="1"/>
    <s v="plays"/>
    <x v="3418"/>
    <d v="2014-06-30T17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x v="0"/>
    <x v="3419"/>
    <n v="1405791153"/>
    <b v="0"/>
    <n v="21"/>
    <b v="1"/>
    <s v="theater/plays"/>
    <n v="100"/>
    <n v="0"/>
    <x v="1"/>
    <s v="plays"/>
    <x v="3419"/>
    <d v="2014-07-19T12:32:33"/>
  </r>
  <r>
    <n v="3432"/>
    <s v="Love Letters"/>
    <s v="Bare Theatre stages A.R. Gurney's Pulitzer Finalist script about a relationship spanning a lifetime and long distance."/>
    <n v="2000"/>
    <n v="2193"/>
    <x v="0"/>
    <s v="US"/>
    <x v="0"/>
    <x v="3420"/>
    <n v="1452520614"/>
    <b v="0"/>
    <n v="42"/>
    <b v="1"/>
    <s v="theater/plays"/>
    <n v="109.65"/>
    <n v="193"/>
    <x v="1"/>
    <s v="plays"/>
    <x v="3420"/>
    <d v="2016-01-11T08:56:54"/>
  </r>
  <r>
    <n v="3433"/>
    <s v="The Dybbuk"/>
    <s v="death&amp;pretzels presents their first Chicago based project:_x000a_The Dybbuk by S. Ansky"/>
    <n v="9500"/>
    <n v="9525"/>
    <x v="0"/>
    <s v="US"/>
    <x v="0"/>
    <x v="3421"/>
    <n v="1400290255"/>
    <b v="0"/>
    <n v="71"/>
    <b v="1"/>
    <s v="theater/plays"/>
    <n v="100.26315789473684"/>
    <n v="25"/>
    <x v="1"/>
    <s v="plays"/>
    <x v="3421"/>
    <d v="2014-05-16T20:30:55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x v="0"/>
    <x v="3422"/>
    <n v="1402391269"/>
    <b v="0"/>
    <n v="168"/>
    <b v="1"/>
    <s v="theater/plays"/>
    <n v="105.55000000000001"/>
    <n v="555"/>
    <x v="1"/>
    <s v="plays"/>
    <x v="3422"/>
    <d v="2014-06-10T04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x v="0"/>
    <x v="3423"/>
    <n v="1469112493"/>
    <b v="0"/>
    <n v="19"/>
    <b v="1"/>
    <s v="theater/plays"/>
    <n v="112.00000000000001"/>
    <n v="120"/>
    <x v="1"/>
    <s v="plays"/>
    <x v="3423"/>
    <d v="2016-07-21T09:48:13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x v="0"/>
    <x v="3424"/>
    <n v="1406811593"/>
    <b v="0"/>
    <n v="37"/>
    <b v="1"/>
    <s v="theater/plays"/>
    <n v="105.89999999999999"/>
    <n v="295"/>
    <x v="1"/>
    <s v="plays"/>
    <x v="3424"/>
    <d v="2014-07-31T07:59:5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x v="0"/>
    <x v="3425"/>
    <n v="1437411820"/>
    <b v="0"/>
    <n v="36"/>
    <b v="1"/>
    <s v="theater/plays"/>
    <n v="101"/>
    <n v="30"/>
    <x v="1"/>
    <s v="plays"/>
    <x v="3425"/>
    <d v="2015-07-20T12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x v="1"/>
    <x v="3426"/>
    <n v="1428358567"/>
    <b v="0"/>
    <n v="14"/>
    <b v="1"/>
    <s v="theater/plays"/>
    <n v="104.2"/>
    <n v="105"/>
    <x v="1"/>
    <s v="plays"/>
    <x v="3426"/>
    <d v="2015-04-06T17:16:07"/>
  </r>
  <r>
    <n v="3439"/>
    <s v="Cirque Inspired Alice's Adventures in Wonderland"/>
    <s v="Help a small theater produce an original adaptation of Lewis Carroll's classic story."/>
    <n v="1200"/>
    <n v="1616.14"/>
    <x v="0"/>
    <s v="US"/>
    <x v="0"/>
    <x v="3427"/>
    <n v="1452030730"/>
    <b v="0"/>
    <n v="18"/>
    <b v="1"/>
    <s v="theater/plays"/>
    <n v="134.67833333333334"/>
    <n v="416.1400000000001"/>
    <x v="1"/>
    <s v="plays"/>
    <x v="3427"/>
    <d v="2016-01-05T16:52:1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x v="0"/>
    <x v="3428"/>
    <n v="1403146628"/>
    <b v="0"/>
    <n v="82"/>
    <b v="1"/>
    <s v="theater/plays"/>
    <n v="105.2184"/>
    <n v="260.92000000000007"/>
    <x v="1"/>
    <s v="plays"/>
    <x v="3428"/>
    <d v="2014-06-18T21:57:08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x v="0"/>
    <x v="3429"/>
    <n v="1445077121"/>
    <b v="0"/>
    <n v="43"/>
    <b v="1"/>
    <s v="theater/plays"/>
    <n v="102.60000000000001"/>
    <n v="65"/>
    <x v="1"/>
    <s v="plays"/>
    <x v="3429"/>
    <d v="2015-10-17T05:18:41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x v="0"/>
    <x v="3430"/>
    <n v="1430424672"/>
    <b v="0"/>
    <n v="8"/>
    <b v="1"/>
    <s v="theater/plays"/>
    <n v="100"/>
    <n v="0"/>
    <x v="1"/>
    <s v="plays"/>
    <x v="3430"/>
    <d v="2015-04-30T15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x v="0"/>
    <x v="3431"/>
    <n v="1407674146"/>
    <b v="0"/>
    <n v="45"/>
    <b v="1"/>
    <s v="theater/plays"/>
    <n v="185.5"/>
    <n v="855"/>
    <x v="1"/>
    <s v="plays"/>
    <x v="3431"/>
    <d v="2014-08-10T07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x v="2"/>
    <x v="3432"/>
    <n v="1464677986"/>
    <b v="0"/>
    <n v="20"/>
    <b v="1"/>
    <s v="theater/plays"/>
    <n v="289"/>
    <n v="567"/>
    <x v="1"/>
    <s v="plays"/>
    <x v="3432"/>
    <d v="2016-05-31T01:59:46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x v="1"/>
    <x v="3433"/>
    <n v="1443185036"/>
    <b v="0"/>
    <n v="31"/>
    <b v="1"/>
    <s v="theater/plays"/>
    <n v="100"/>
    <n v="0"/>
    <x v="1"/>
    <s v="plays"/>
    <x v="3433"/>
    <d v="2015-09-25T07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x v="1"/>
    <x v="3434"/>
    <n v="1421092725"/>
    <b v="0"/>
    <n v="25"/>
    <b v="1"/>
    <s v="theater/plays"/>
    <n v="108.2"/>
    <n v="82"/>
    <x v="1"/>
    <s v="plays"/>
    <x v="3434"/>
    <d v="2015-01-12T14:58:45"/>
  </r>
  <r>
    <n v="3447"/>
    <s v="The Vagabond Halfback"/>
    <s v="&quot;He was a poet, a vagrant, a philosopher, a lady's man and a hard drinker&quot;"/>
    <n v="1000"/>
    <n v="1078"/>
    <x v="0"/>
    <s v="US"/>
    <x v="0"/>
    <x v="3435"/>
    <n v="1454448012"/>
    <b v="0"/>
    <n v="14"/>
    <b v="1"/>
    <s v="theater/plays"/>
    <n v="107.80000000000001"/>
    <n v="78"/>
    <x v="1"/>
    <s v="plays"/>
    <x v="3435"/>
    <d v="2016-02-02T16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x v="0"/>
    <x v="3436"/>
    <n v="1416192689"/>
    <b v="0"/>
    <n v="45"/>
    <b v="1"/>
    <s v="theater/plays"/>
    <n v="109.76190476190477"/>
    <n v="205"/>
    <x v="1"/>
    <s v="plays"/>
    <x v="3436"/>
    <d v="2014-11-16T21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x v="0"/>
    <x v="3437"/>
    <n v="1465607738"/>
    <b v="0"/>
    <n v="20"/>
    <b v="1"/>
    <s v="theater/plays"/>
    <n v="170.625"/>
    <n v="565"/>
    <x v="1"/>
    <s v="plays"/>
    <x v="3437"/>
    <d v="2016-06-10T20:15:38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x v="1"/>
    <x v="3438"/>
    <n v="1422809671"/>
    <b v="0"/>
    <n v="39"/>
    <b v="1"/>
    <s v="theater/plays"/>
    <n v="152"/>
    <n v="260"/>
    <x v="1"/>
    <s v="plays"/>
    <x v="3438"/>
    <d v="2015-02-01T11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x v="0"/>
    <x v="3439"/>
    <n v="1427304127"/>
    <b v="0"/>
    <n v="16"/>
    <b v="1"/>
    <s v="theater/plays"/>
    <n v="101.23076923076924"/>
    <n v="8"/>
    <x v="1"/>
    <s v="plays"/>
    <x v="3439"/>
    <d v="2015-03-25T12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x v="0"/>
    <x v="3440"/>
    <n v="1404141626"/>
    <b v="0"/>
    <n v="37"/>
    <b v="1"/>
    <s v="theater/plays"/>
    <n v="153.19999999999999"/>
    <n v="532"/>
    <x v="1"/>
    <s v="plays"/>
    <x v="3440"/>
    <d v="2014-06-30T10:20:26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x v="1"/>
    <x v="3441"/>
    <n v="1465946956"/>
    <b v="0"/>
    <n v="14"/>
    <b v="1"/>
    <s v="theater/plays"/>
    <n v="128.33333333333334"/>
    <n v="85"/>
    <x v="1"/>
    <s v="plays"/>
    <x v="3441"/>
    <d v="2016-06-14T18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x v="1"/>
    <x v="3442"/>
    <n v="1404233159"/>
    <b v="0"/>
    <n v="21"/>
    <b v="1"/>
    <s v="theater/plays"/>
    <n v="100.71428571428571"/>
    <n v="5"/>
    <x v="1"/>
    <s v="plays"/>
    <x v="3442"/>
    <d v="2014-07-01T11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x v="0"/>
    <x v="3443"/>
    <n v="1473789627"/>
    <b v="0"/>
    <n v="69"/>
    <b v="1"/>
    <s v="theater/plays"/>
    <n v="100.64999999999999"/>
    <n v="65"/>
    <x v="1"/>
    <s v="plays"/>
    <x v="3443"/>
    <d v="2016-09-13T13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x v="0"/>
    <x v="3444"/>
    <n v="1404190567"/>
    <b v="0"/>
    <n v="16"/>
    <b v="1"/>
    <s v="theater/plays"/>
    <n v="191.3"/>
    <n v="2739"/>
    <x v="1"/>
    <s v="plays"/>
    <x v="3444"/>
    <d v="2014-06-30T23:56:07"/>
  </r>
  <r>
    <n v="3457"/>
    <s v="The Impossible Adventures Of Supernova Jones"/>
    <s v="Robots, Space Battles, Mystery, and Intrigue. Nothing is Impossible..."/>
    <n v="2000"/>
    <n v="2804"/>
    <x v="0"/>
    <s v="US"/>
    <x v="0"/>
    <x v="3445"/>
    <n v="1421081857"/>
    <b v="0"/>
    <n v="55"/>
    <b v="1"/>
    <s v="theater/plays"/>
    <n v="140.19999999999999"/>
    <n v="804"/>
    <x v="1"/>
    <s v="plays"/>
    <x v="3445"/>
    <d v="2015-01-12T11:57:37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x v="0"/>
    <x v="3446"/>
    <n v="1420606303"/>
    <b v="0"/>
    <n v="27"/>
    <b v="1"/>
    <s v="theater/plays"/>
    <n v="124.33537832310839"/>
    <n v="238"/>
    <x v="1"/>
    <s v="plays"/>
    <x v="3446"/>
    <d v="2015-01-06T23:51:43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x v="1"/>
    <x v="3447"/>
    <n v="1461151860"/>
    <b v="0"/>
    <n v="36"/>
    <b v="1"/>
    <s v="theater/plays"/>
    <n v="126.2"/>
    <n v="131"/>
    <x v="1"/>
    <s v="plays"/>
    <x v="3447"/>
    <d v="2016-04-20T06:31:00"/>
  </r>
  <r>
    <n v="3460"/>
    <s v="Pushers"/>
    <s v="'Pushers' is an exciting new play and the first project for brand new theatre company, Ain't Got No Home Productions."/>
    <n v="500"/>
    <n v="950"/>
    <x v="0"/>
    <s v="GB"/>
    <x v="1"/>
    <x v="3448"/>
    <n v="1406896752"/>
    <b v="0"/>
    <n v="19"/>
    <b v="1"/>
    <s v="theater/plays"/>
    <n v="190"/>
    <n v="450"/>
    <x v="1"/>
    <s v="plays"/>
    <x v="3448"/>
    <d v="2014-08-01T07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x v="0"/>
    <x v="3449"/>
    <n v="1475248279"/>
    <b v="0"/>
    <n v="12"/>
    <b v="1"/>
    <s v="theater/plays"/>
    <n v="139"/>
    <n v="195"/>
    <x v="1"/>
    <s v="plays"/>
    <x v="3449"/>
    <d v="2016-09-30T10:11:19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x v="0"/>
    <x v="3450"/>
    <n v="1435181628"/>
    <b v="0"/>
    <n v="17"/>
    <b v="1"/>
    <s v="theater/plays"/>
    <n v="202"/>
    <n v="255"/>
    <x v="1"/>
    <s v="plays"/>
    <x v="3450"/>
    <d v="2015-06-24T16:33:48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x v="5"/>
    <x v="3451"/>
    <n v="1472594585"/>
    <b v="0"/>
    <n v="114"/>
    <b v="1"/>
    <s v="theater/plays"/>
    <n v="103.38000000000001"/>
    <n v="338"/>
    <x v="1"/>
    <s v="plays"/>
    <x v="3451"/>
    <d v="2016-08-30T17:03:05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x v="0"/>
    <x v="3452"/>
    <n v="1469329637"/>
    <b v="0"/>
    <n v="93"/>
    <b v="1"/>
    <s v="theater/plays"/>
    <n v="102.3236"/>
    <n v="116.18000000000029"/>
    <x v="1"/>
    <s v="plays"/>
    <x v="3452"/>
    <d v="2016-07-23T22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x v="1"/>
    <x v="3453"/>
    <n v="1436972472"/>
    <b v="0"/>
    <n v="36"/>
    <b v="1"/>
    <s v="theater/plays"/>
    <n v="103"/>
    <n v="60"/>
    <x v="1"/>
    <s v="plays"/>
    <x v="3453"/>
    <d v="2015-07-15T10:01:12"/>
  </r>
  <r>
    <n v="3466"/>
    <s v="Spotlight Youth Theater Production of Wizard"/>
    <s v="The Spotlight Youth Theater is a program where every participant has a moment in the spotlight."/>
    <n v="3500"/>
    <n v="4450"/>
    <x v="0"/>
    <s v="US"/>
    <x v="0"/>
    <x v="3454"/>
    <n v="1455928050"/>
    <b v="0"/>
    <n v="61"/>
    <b v="1"/>
    <s v="theater/plays"/>
    <n v="127.14285714285714"/>
    <n v="950"/>
    <x v="1"/>
    <s v="plays"/>
    <x v="3454"/>
    <d v="2016-02-19T19:27:30"/>
  </r>
  <r>
    <n v="3467"/>
    <s v="Venus in Fur, Los Angeles."/>
    <s v="Venus in Fur, By David Ives."/>
    <n v="3000"/>
    <n v="3030"/>
    <x v="0"/>
    <s v="US"/>
    <x v="0"/>
    <x v="3455"/>
    <n v="1424275632"/>
    <b v="0"/>
    <n v="47"/>
    <b v="1"/>
    <s v="theater/plays"/>
    <n v="101"/>
    <n v="30"/>
    <x v="1"/>
    <s v="plays"/>
    <x v="3455"/>
    <d v="2015-02-18T11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x v="0"/>
    <x v="3456"/>
    <n v="1471976529"/>
    <b v="0"/>
    <n v="17"/>
    <b v="1"/>
    <s v="theater/plays"/>
    <n v="121.78"/>
    <n v="2178"/>
    <x v="1"/>
    <s v="plays"/>
    <x v="3456"/>
    <d v="2016-08-23T13:22:09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x v="0"/>
    <x v="3457"/>
    <n v="1459265045"/>
    <b v="0"/>
    <n v="63"/>
    <b v="1"/>
    <s v="theater/plays"/>
    <n v="113.39285714285714"/>
    <n v="375"/>
    <x v="1"/>
    <s v="plays"/>
    <x v="3457"/>
    <d v="2016-03-29T10:24:05"/>
  </r>
  <r>
    <n v="3470"/>
    <s v="She Kills Monsters"/>
    <s v="The New Artist's Circle is a theatre company dedicated to bringing the arts to young people."/>
    <n v="250"/>
    <n v="375"/>
    <x v="0"/>
    <s v="US"/>
    <x v="0"/>
    <x v="3458"/>
    <n v="1465345902"/>
    <b v="0"/>
    <n v="9"/>
    <b v="1"/>
    <s v="theater/plays"/>
    <n v="150"/>
    <n v="125"/>
    <x v="1"/>
    <s v="plays"/>
    <x v="3458"/>
    <d v="2016-06-07T19:31:4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x v="1"/>
    <x v="3459"/>
    <n v="1405971690"/>
    <b v="0"/>
    <n v="30"/>
    <b v="1"/>
    <s v="theater/plays"/>
    <n v="214.6"/>
    <n v="573"/>
    <x v="1"/>
    <s v="plays"/>
    <x v="3459"/>
    <d v="2014-07-21T14:41:3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x v="0"/>
    <x v="3460"/>
    <n v="1413432331"/>
    <b v="0"/>
    <n v="23"/>
    <b v="1"/>
    <s v="theater/plays"/>
    <n v="102.05"/>
    <n v="41"/>
    <x v="1"/>
    <s v="plays"/>
    <x v="3460"/>
    <d v="2014-10-15T23:05:31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x v="0"/>
    <x v="3461"/>
    <n v="1425067296"/>
    <b v="0"/>
    <n v="33"/>
    <b v="1"/>
    <s v="theater/plays"/>
    <n v="100"/>
    <n v="0"/>
    <x v="1"/>
    <s v="plays"/>
    <x v="3461"/>
    <d v="2015-02-27T15:01:36"/>
  </r>
  <r>
    <n v="3474"/>
    <s v="Be Prepared"/>
    <s v="Help us get actor-writer Ian Bonar's debut play - a hilarious, heartbreaking story of grief and loss - to the 2016 Edinburgh Fringe."/>
    <n v="2000"/>
    <n v="2020"/>
    <x v="0"/>
    <s v="GB"/>
    <x v="1"/>
    <x v="3462"/>
    <n v="1466424131"/>
    <b v="0"/>
    <n v="39"/>
    <b v="1"/>
    <s v="theater/plays"/>
    <n v="101"/>
    <n v="20"/>
    <x v="1"/>
    <s v="plays"/>
    <x v="3462"/>
    <d v="2016-06-20T07:02:11"/>
  </r>
  <r>
    <n v="3475"/>
    <s v="Score"/>
    <s v="Score is a musical play inspired by true stories of parents who have recovered from addiction and regained their children."/>
    <n v="300"/>
    <n v="340"/>
    <x v="0"/>
    <s v="GB"/>
    <x v="1"/>
    <x v="3463"/>
    <n v="1412629704"/>
    <b v="0"/>
    <n v="17"/>
    <b v="1"/>
    <s v="theater/plays"/>
    <n v="113.33333333333333"/>
    <n v="40"/>
    <x v="1"/>
    <s v="plays"/>
    <x v="3463"/>
    <d v="2014-10-06T16:08:24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x v="0"/>
    <x v="3464"/>
    <n v="1412836990"/>
    <b v="0"/>
    <n v="6"/>
    <b v="1"/>
    <s v="theater/plays"/>
    <n v="104"/>
    <n v="12"/>
    <x v="1"/>
    <s v="plays"/>
    <x v="3464"/>
    <d v="2014-10-09T01:43:1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x v="0"/>
    <x v="3465"/>
    <n v="1430761243"/>
    <b v="0"/>
    <n v="39"/>
    <b v="1"/>
    <s v="theater/plays"/>
    <n v="115.33333333333333"/>
    <n v="276"/>
    <x v="1"/>
    <s v="plays"/>
    <x v="3465"/>
    <d v="2015-05-04T12:40:43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x v="0"/>
    <x v="3466"/>
    <n v="1424296822"/>
    <b v="0"/>
    <n v="57"/>
    <b v="1"/>
    <s v="theater/plays"/>
    <n v="112.85000000000001"/>
    <n v="257"/>
    <x v="1"/>
    <s v="plays"/>
    <x v="3466"/>
    <d v="2015-02-18T17:00:22"/>
  </r>
  <r>
    <n v="3479"/>
    <s v="Civil Rogues"/>
    <s v="A new comedy about what happened to a band of foolhardy actors when the Puritans closed the theatres in the 1640s."/>
    <n v="1500"/>
    <n v="1918"/>
    <x v="0"/>
    <s v="GB"/>
    <x v="1"/>
    <x v="3467"/>
    <n v="1400790680"/>
    <b v="0"/>
    <n v="56"/>
    <b v="1"/>
    <s v="theater/plays"/>
    <n v="127.86666666666666"/>
    <n v="418"/>
    <x v="1"/>
    <s v="plays"/>
    <x v="3467"/>
    <d v="2014-05-22T15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x v="0"/>
    <x v="3468"/>
    <n v="1434440227"/>
    <b v="0"/>
    <n v="13"/>
    <b v="1"/>
    <s v="theater/plays"/>
    <n v="142.66666666666669"/>
    <n v="640"/>
    <x v="1"/>
    <s v="plays"/>
    <x v="3468"/>
    <d v="2015-06-16T02:37:07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x v="2"/>
    <x v="3469"/>
    <n v="1418709388"/>
    <b v="0"/>
    <n v="95"/>
    <b v="1"/>
    <s v="theater/plays"/>
    <n v="118.8"/>
    <n v="1880"/>
    <x v="1"/>
    <s v="plays"/>
    <x v="3469"/>
    <d v="2014-12-16T00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x v="1"/>
    <x v="3470"/>
    <n v="1402079466"/>
    <b v="0"/>
    <n v="80"/>
    <b v="1"/>
    <s v="theater/plays"/>
    <n v="138.33333333333334"/>
    <n v="1150"/>
    <x v="1"/>
    <s v="plays"/>
    <x v="3470"/>
    <d v="2014-06-06T13:31:06"/>
  </r>
  <r>
    <n v="3483"/>
    <s v="The Faculty Lounge"/>
    <s v="Join 5 high school teachers in the lounge of every high school in America.  Hear what they never say in the classroom."/>
    <n v="3350"/>
    <n v="5358"/>
    <x v="0"/>
    <s v="US"/>
    <x v="0"/>
    <x v="3471"/>
    <n v="1401811381"/>
    <b v="0"/>
    <n v="133"/>
    <b v="1"/>
    <s v="theater/plays"/>
    <n v="159.9402985074627"/>
    <n v="2008"/>
    <x v="1"/>
    <s v="plays"/>
    <x v="3471"/>
    <d v="2014-06-03T11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x v="0"/>
    <x v="3472"/>
    <n v="1463422499"/>
    <b v="0"/>
    <n v="44"/>
    <b v="1"/>
    <s v="theater/plays"/>
    <n v="114.24000000000001"/>
    <n v="356"/>
    <x v="1"/>
    <s v="plays"/>
    <x v="3472"/>
    <d v="2016-05-16T13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x v="0"/>
    <x v="3473"/>
    <n v="1451839080"/>
    <b v="0"/>
    <n v="30"/>
    <b v="1"/>
    <s v="theater/plays"/>
    <n v="100.60606060606061"/>
    <n v="10"/>
    <x v="1"/>
    <s v="plays"/>
    <x v="3473"/>
    <d v="2016-01-03T11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x v="0"/>
    <x v="3474"/>
    <n v="1430600401"/>
    <b v="0"/>
    <n v="56"/>
    <b v="1"/>
    <s v="theater/plays"/>
    <n v="155.20000000000002"/>
    <n v="1656"/>
    <x v="1"/>
    <s v="plays"/>
    <x v="3474"/>
    <d v="2015-05-02T16:00:01"/>
  </r>
  <r>
    <n v="3487"/>
    <s v="Jericho Creek"/>
    <s v="Jericho Creek is an original production by Fledgling Theatre Company which will be performed at The Cockpit Theatre in July 2015"/>
    <n v="2000"/>
    <n v="2555"/>
    <x v="0"/>
    <s v="GB"/>
    <x v="1"/>
    <x v="3475"/>
    <n v="1432593252"/>
    <b v="0"/>
    <n v="66"/>
    <b v="1"/>
    <s v="theater/plays"/>
    <n v="127.75000000000001"/>
    <n v="555"/>
    <x v="1"/>
    <s v="plays"/>
    <x v="3475"/>
    <d v="2015-05-25T17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x v="0"/>
    <x v="3476"/>
    <n v="1427221560"/>
    <b v="0"/>
    <n v="29"/>
    <b v="1"/>
    <s v="theater/plays"/>
    <n v="121.2"/>
    <n v="636"/>
    <x v="1"/>
    <s v="plays"/>
    <x v="3476"/>
    <d v="2015-03-24T13:26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x v="1"/>
    <x v="3477"/>
    <n v="1398352531"/>
    <b v="0"/>
    <n v="72"/>
    <b v="1"/>
    <s v="theater/plays"/>
    <n v="112.7"/>
    <n v="635"/>
    <x v="1"/>
    <s v="plays"/>
    <x v="3477"/>
    <d v="2014-04-24T10:15:31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x v="0"/>
    <x v="3478"/>
    <n v="1457982924"/>
    <b v="0"/>
    <n v="27"/>
    <b v="1"/>
    <s v="theater/plays"/>
    <n v="127.49999999999999"/>
    <n v="275"/>
    <x v="1"/>
    <s v="plays"/>
    <x v="3478"/>
    <d v="2016-03-14T14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x v="0"/>
    <x v="3479"/>
    <n v="1430114384"/>
    <b v="0"/>
    <n v="10"/>
    <b v="1"/>
    <s v="theater/plays"/>
    <n v="158.20000000000002"/>
    <n v="291"/>
    <x v="1"/>
    <s v="plays"/>
    <x v="3479"/>
    <d v="2015-04-27T00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x v="0"/>
    <x v="3480"/>
    <n v="1442794397"/>
    <b v="0"/>
    <n v="35"/>
    <b v="1"/>
    <s v="theater/plays"/>
    <n v="105.26894736842105"/>
    <n v="200.2199999999998"/>
    <x v="1"/>
    <s v="plays"/>
    <x v="3480"/>
    <d v="2015-09-20T19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x v="0"/>
    <x v="3481"/>
    <n v="1406580436"/>
    <b v="0"/>
    <n v="29"/>
    <b v="1"/>
    <s v="theater/plays"/>
    <n v="100"/>
    <n v="0"/>
    <x v="1"/>
    <s v="plays"/>
    <x v="3481"/>
    <d v="2014-07-28T15:47:16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x v="0"/>
    <x v="3482"/>
    <n v="1479186575"/>
    <b v="0"/>
    <n v="13"/>
    <b v="1"/>
    <s v="theater/plays"/>
    <n v="100"/>
    <n v="0"/>
    <x v="1"/>
    <s v="plays"/>
    <x v="3482"/>
    <d v="2016-11-15T00:09:35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x v="5"/>
    <x v="3483"/>
    <n v="1412360309"/>
    <b v="0"/>
    <n v="72"/>
    <b v="1"/>
    <s v="theater/plays"/>
    <n v="106.86"/>
    <n v="343"/>
    <x v="1"/>
    <s v="plays"/>
    <x v="3483"/>
    <d v="2014-10-03T13:18:29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x v="0"/>
    <x v="3484"/>
    <n v="1470169166"/>
    <b v="0"/>
    <n v="78"/>
    <b v="1"/>
    <s v="theater/plays"/>
    <n v="124.4"/>
    <n v="732"/>
    <x v="1"/>
    <s v="plays"/>
    <x v="3484"/>
    <d v="2016-08-02T15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x v="0"/>
    <x v="3485"/>
    <n v="1463852904"/>
    <b v="0"/>
    <n v="49"/>
    <b v="1"/>
    <s v="theater/plays"/>
    <n v="108.70406189555126"/>
    <n v="135"/>
    <x v="1"/>
    <s v="plays"/>
    <x v="3485"/>
    <d v="2016-05-21T12:48:24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x v="5"/>
    <x v="3486"/>
    <n v="1459309704"/>
    <b v="0"/>
    <n v="42"/>
    <b v="1"/>
    <s v="theater/plays"/>
    <n v="102.42424242424242"/>
    <n v="40"/>
    <x v="1"/>
    <s v="plays"/>
    <x v="3486"/>
    <d v="2016-03-29T22:48:24"/>
  </r>
  <r>
    <n v="3499"/>
    <s v="Fefu and Her Friends"/>
    <s v="Figure 8 Troupe's debut performance! A stunning piece of theatre written by premier female playwright Maria Irene Fornes."/>
    <n v="2000"/>
    <n v="2110"/>
    <x v="0"/>
    <s v="US"/>
    <x v="0"/>
    <x v="3487"/>
    <n v="1431046325"/>
    <b v="0"/>
    <n v="35"/>
    <b v="1"/>
    <s v="theater/plays"/>
    <n v="105.5"/>
    <n v="110"/>
    <x v="1"/>
    <s v="plays"/>
    <x v="3487"/>
    <d v="2015-05-07T19:52:05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x v="0"/>
    <x v="3488"/>
    <n v="1455919438"/>
    <b v="0"/>
    <n v="42"/>
    <b v="1"/>
    <s v="theater/plays"/>
    <n v="106.3"/>
    <n v="63"/>
    <x v="1"/>
    <s v="plays"/>
    <x v="3488"/>
    <d v="2016-02-19T17:03:58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x v="1"/>
    <x v="3489"/>
    <n v="1439835595"/>
    <b v="0"/>
    <n v="42"/>
    <b v="1"/>
    <s v="theater/plays"/>
    <n v="100.66666666666666"/>
    <n v="10"/>
    <x v="1"/>
    <s v="plays"/>
    <x v="3489"/>
    <d v="2015-08-17T13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x v="0"/>
    <x v="3490"/>
    <n v="1456862924"/>
    <b v="0"/>
    <n v="31"/>
    <b v="1"/>
    <s v="theater/plays"/>
    <n v="105.4"/>
    <n v="216"/>
    <x v="1"/>
    <s v="plays"/>
    <x v="3490"/>
    <d v="2016-03-01T15:08:44"/>
  </r>
  <r>
    <n v="3503"/>
    <s v="Tarantella"/>
    <s v="A group of Sicilian immigrants in New York struggle to deal with conflict from both within the family and from without."/>
    <n v="2500"/>
    <n v="2689"/>
    <x v="0"/>
    <s v="GB"/>
    <x v="1"/>
    <x v="3491"/>
    <n v="1466767728"/>
    <b v="0"/>
    <n v="38"/>
    <b v="1"/>
    <s v="theater/plays"/>
    <n v="107.55999999999999"/>
    <n v="189"/>
    <x v="1"/>
    <s v="plays"/>
    <x v="3491"/>
    <d v="2016-06-24T06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x v="0"/>
    <x v="3492"/>
    <n v="1445363891"/>
    <b v="0"/>
    <n v="8"/>
    <b v="1"/>
    <s v="theater/plays"/>
    <n v="100"/>
    <n v="0"/>
    <x v="1"/>
    <s v="plays"/>
    <x v="3492"/>
    <d v="2015-10-20T12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x v="0"/>
    <x v="3493"/>
    <n v="1398983245"/>
    <b v="0"/>
    <n v="39"/>
    <b v="1"/>
    <s v="theater/plays"/>
    <n v="103.76"/>
    <n v="94"/>
    <x v="1"/>
    <s v="plays"/>
    <x v="3493"/>
    <d v="2014-05-01T17:27:25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x v="0"/>
    <x v="3494"/>
    <n v="1404927440"/>
    <b v="0"/>
    <n v="29"/>
    <b v="1"/>
    <s v="theater/plays"/>
    <n v="101.49999999999999"/>
    <n v="45"/>
    <x v="1"/>
    <s v="plays"/>
    <x v="3494"/>
    <d v="2014-07-09T12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x v="0"/>
    <x v="3495"/>
    <n v="1462140537"/>
    <b v="0"/>
    <n v="72"/>
    <b v="1"/>
    <s v="theater/plays"/>
    <n v="104.4"/>
    <n v="440"/>
    <x v="1"/>
    <s v="plays"/>
    <x v="3495"/>
    <d v="2016-05-01T17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x v="1"/>
    <x v="3496"/>
    <n v="1460914253"/>
    <b v="0"/>
    <n v="15"/>
    <b v="1"/>
    <s v="theater/plays"/>
    <n v="180"/>
    <n v="80"/>
    <x v="1"/>
    <s v="plays"/>
    <x v="3496"/>
    <d v="2016-04-17T12:30:53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x v="0"/>
    <x v="3497"/>
    <n v="1415392666"/>
    <b v="0"/>
    <n v="33"/>
    <b v="1"/>
    <s v="theater/plays"/>
    <n v="106.33333333333333"/>
    <n v="190"/>
    <x v="1"/>
    <s v="plays"/>
    <x v="3497"/>
    <d v="2014-11-07T15:37:4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x v="0"/>
    <x v="3498"/>
    <n v="1402584846"/>
    <b v="0"/>
    <n v="15"/>
    <b v="1"/>
    <s v="theater/plays"/>
    <n v="100.55555555555556"/>
    <n v="5"/>
    <x v="1"/>
    <s v="plays"/>
    <x v="3498"/>
    <d v="2014-06-12T09:54:06"/>
  </r>
  <r>
    <n v="3511"/>
    <s v="Silent Planet"/>
    <s v="The world premiere of the first full-length play by Eve Leigh, at the intimate Finborough Theatre in London."/>
    <n v="1500"/>
    <n v="1518"/>
    <x v="0"/>
    <s v="GB"/>
    <x v="1"/>
    <x v="3499"/>
    <n v="1413406695"/>
    <b v="0"/>
    <n v="19"/>
    <b v="1"/>
    <s v="theater/plays"/>
    <n v="101.2"/>
    <n v="18"/>
    <x v="1"/>
    <s v="plays"/>
    <x v="3499"/>
    <d v="2014-10-15T15:58:15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x v="1"/>
    <x v="3500"/>
    <n v="1424609592"/>
    <b v="0"/>
    <n v="17"/>
    <b v="1"/>
    <s v="theater/plays"/>
    <n v="100"/>
    <n v="0"/>
    <x v="1"/>
    <s v="plays"/>
    <x v="3500"/>
    <d v="2015-02-22T07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x v="0"/>
    <x v="3501"/>
    <n v="1400725112"/>
    <b v="0"/>
    <n v="44"/>
    <b v="1"/>
    <s v="theater/plays"/>
    <n v="118.39285714285714"/>
    <n v="515"/>
    <x v="1"/>
    <s v="plays"/>
    <x v="3501"/>
    <d v="2014-05-21T21:18:32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x v="0"/>
    <x v="3502"/>
    <n v="1421439552"/>
    <b v="0"/>
    <n v="10"/>
    <b v="1"/>
    <s v="theater/plays"/>
    <n v="110.00000000000001"/>
    <n v="50"/>
    <x v="1"/>
    <s v="plays"/>
    <x v="3502"/>
    <d v="2015-01-16T15:19:12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x v="0"/>
    <x v="3503"/>
    <n v="1430505171"/>
    <b v="0"/>
    <n v="46"/>
    <b v="1"/>
    <s v="theater/plays"/>
    <n v="102.66666666666666"/>
    <n v="80"/>
    <x v="1"/>
    <s v="plays"/>
    <x v="3503"/>
    <d v="2015-05-01T13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x v="0"/>
    <x v="3504"/>
    <n v="1407197670"/>
    <b v="0"/>
    <n v="11"/>
    <b v="1"/>
    <s v="theater/plays"/>
    <n v="100"/>
    <n v="0"/>
    <x v="1"/>
    <s v="plays"/>
    <x v="3504"/>
    <d v="2014-08-04T19:14:3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x v="1"/>
    <x v="3505"/>
    <n v="1401910634"/>
    <b v="0"/>
    <n v="13"/>
    <b v="1"/>
    <s v="theater/plays"/>
    <n v="100"/>
    <n v="0"/>
    <x v="1"/>
    <s v="plays"/>
    <x v="3505"/>
    <d v="2014-06-04T14:37:14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x v="0"/>
    <x v="3506"/>
    <n v="1410461299"/>
    <b v="0"/>
    <n v="33"/>
    <b v="1"/>
    <s v="theater/plays"/>
    <n v="110.04599999999999"/>
    <n v="150.69000000000005"/>
    <x v="1"/>
    <s v="plays"/>
    <x v="3506"/>
    <d v="2014-09-11T13:48:19"/>
  </r>
  <r>
    <n v="3519"/>
    <s v="Bookstory"/>
    <s v="Bookstory is a tiny puppet musical with some very big ideas that tells the story of the story in the digital age"/>
    <n v="2000"/>
    <n v="2027"/>
    <x v="0"/>
    <s v="GB"/>
    <x v="1"/>
    <x v="3507"/>
    <n v="1422886950"/>
    <b v="0"/>
    <n v="28"/>
    <b v="1"/>
    <s v="theater/plays"/>
    <n v="101.35000000000001"/>
    <n v="27"/>
    <x v="1"/>
    <s v="plays"/>
    <x v="3507"/>
    <d v="2015-02-02T09:22:30"/>
  </r>
  <r>
    <n v="3520"/>
    <s v="Protocols"/>
    <s v="Help us to bring &quot;Protocols&quot; at the 2015 Camden Fringe. The most controversial play of the year."/>
    <n v="2000"/>
    <n v="2015"/>
    <x v="0"/>
    <s v="GB"/>
    <x v="1"/>
    <x v="3508"/>
    <n v="1439322412"/>
    <b v="0"/>
    <n v="21"/>
    <b v="1"/>
    <s v="theater/plays"/>
    <n v="100.75"/>
    <n v="15"/>
    <x v="1"/>
    <s v="plays"/>
    <x v="3508"/>
    <d v="2015-08-11T14:46:52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x v="0"/>
    <x v="3509"/>
    <n v="1409388020"/>
    <b v="0"/>
    <n v="13"/>
    <b v="1"/>
    <s v="theater/plays"/>
    <n v="169.42857142857144"/>
    <n v="243"/>
    <x v="1"/>
    <s v="plays"/>
    <x v="3509"/>
    <d v="2014-08-30T03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x v="1"/>
    <x v="3510"/>
    <n v="1439924246"/>
    <b v="0"/>
    <n v="34"/>
    <b v="1"/>
    <s v="theater/plays"/>
    <n v="100"/>
    <n v="0"/>
    <x v="1"/>
    <s v="plays"/>
    <x v="3510"/>
    <d v="2015-08-18T13:57:26"/>
  </r>
  <r>
    <n v="3523"/>
    <s v="Magnificence"/>
    <s v="An old play about our world. Set in 1970s England, Magnificence is a gut-wrenching story of radicalisation, idealism and pity."/>
    <n v="4000"/>
    <n v="4546"/>
    <x v="0"/>
    <s v="GB"/>
    <x v="1"/>
    <x v="3511"/>
    <n v="1469871148"/>
    <b v="0"/>
    <n v="80"/>
    <b v="1"/>
    <s v="theater/plays"/>
    <n v="113.65"/>
    <n v="546"/>
    <x v="1"/>
    <s v="plays"/>
    <x v="3511"/>
    <d v="2016-07-30T04:32:28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x v="0"/>
    <x v="3512"/>
    <n v="1409336373"/>
    <b v="0"/>
    <n v="74"/>
    <b v="1"/>
    <s v="theater/plays"/>
    <n v="101.56"/>
    <n v="156"/>
    <x v="1"/>
    <s v="plays"/>
    <x v="3512"/>
    <d v="2014-08-29T13:19:3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x v="0"/>
    <x v="3453"/>
    <n v="1438188106"/>
    <b v="0"/>
    <n v="7"/>
    <b v="1"/>
    <s v="theater/plays"/>
    <n v="106"/>
    <n v="30"/>
    <x v="1"/>
    <s v="plays"/>
    <x v="3453"/>
    <d v="2015-07-29T11:41:46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x v="0"/>
    <x v="3513"/>
    <n v="1459411371"/>
    <b v="0"/>
    <n v="34"/>
    <b v="1"/>
    <s v="theater/plays"/>
    <n v="102"/>
    <n v="66"/>
    <x v="1"/>
    <s v="plays"/>
    <x v="3513"/>
    <d v="2016-03-31T03:02:51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x v="0"/>
    <x v="3514"/>
    <n v="1434069205"/>
    <b v="0"/>
    <n v="86"/>
    <b v="1"/>
    <s v="theater/plays"/>
    <n v="116.91666666666667"/>
    <n v="1015"/>
    <x v="1"/>
    <s v="plays"/>
    <x v="3514"/>
    <d v="2015-06-11T19:33:25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x v="1"/>
    <x v="3515"/>
    <n v="1483012918"/>
    <b v="0"/>
    <n v="37"/>
    <b v="1"/>
    <s v="theater/plays"/>
    <n v="101.15151515151514"/>
    <n v="19"/>
    <x v="1"/>
    <s v="plays"/>
    <x v="3515"/>
    <d v="2016-12-29T07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x v="0"/>
    <x v="3516"/>
    <n v="1434997018"/>
    <b v="0"/>
    <n v="18"/>
    <b v="1"/>
    <s v="theater/plays"/>
    <n v="132"/>
    <n v="160"/>
    <x v="1"/>
    <s v="plays"/>
    <x v="3516"/>
    <d v="2015-06-22T13:16:58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x v="1"/>
    <x v="3517"/>
    <n v="1457881057"/>
    <b v="0"/>
    <n v="22"/>
    <b v="1"/>
    <s v="theater/plays"/>
    <n v="100"/>
    <n v="0"/>
    <x v="1"/>
    <s v="plays"/>
    <x v="3517"/>
    <d v="2016-03-13T09:57:37"/>
  </r>
  <r>
    <n v="3531"/>
    <s v="The Reinvention of Lily Johnson"/>
    <s v="A political comedy for a crazy election year"/>
    <n v="1000"/>
    <n v="1280"/>
    <x v="0"/>
    <s v="US"/>
    <x v="0"/>
    <x v="3518"/>
    <n v="1464709334"/>
    <b v="0"/>
    <n v="26"/>
    <b v="1"/>
    <s v="theater/plays"/>
    <n v="128"/>
    <n v="280"/>
    <x v="1"/>
    <s v="plays"/>
    <x v="3518"/>
    <d v="2016-05-31T10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x v="0"/>
    <x v="3519"/>
    <n v="1409667827"/>
    <b v="0"/>
    <n v="27"/>
    <b v="1"/>
    <s v="theater/plays"/>
    <n v="118.95833333333334"/>
    <n v="182"/>
    <x v="1"/>
    <s v="plays"/>
    <x v="3519"/>
    <d v="2014-09-02T09:23:47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x v="0"/>
    <x v="3520"/>
    <n v="1444673767"/>
    <b v="0"/>
    <n v="8"/>
    <b v="1"/>
    <s v="theater/plays"/>
    <n v="126.2"/>
    <n v="131"/>
    <x v="1"/>
    <s v="plays"/>
    <x v="3520"/>
    <d v="2015-10-12T13:16:07"/>
  </r>
  <r>
    <n v="3534"/>
    <s v="Night of Ashes"/>
    <s v="A Theatrical Prequel to Hell's Rebels, the current Pathfinder Adventure Path from Paizo Publishing"/>
    <n v="5000"/>
    <n v="7810"/>
    <x v="0"/>
    <s v="US"/>
    <x v="0"/>
    <x v="3521"/>
    <n v="1440687623"/>
    <b v="0"/>
    <n v="204"/>
    <b v="1"/>
    <s v="theater/plays"/>
    <n v="156.20000000000002"/>
    <n v="2810"/>
    <x v="1"/>
    <s v="plays"/>
    <x v="3521"/>
    <d v="2015-08-27T10:00:23"/>
  </r>
  <r>
    <n v="3535"/>
    <s v="Twelve Angry Women"/>
    <s v="On the 60th anniversary of Twelve Angry Men, 12 female writers create 12 short pieces about what makes them angry."/>
    <n v="2000"/>
    <n v="2063"/>
    <x v="0"/>
    <s v="GB"/>
    <x v="1"/>
    <x v="1804"/>
    <n v="1441120910"/>
    <b v="0"/>
    <n v="46"/>
    <b v="1"/>
    <s v="theater/plays"/>
    <n v="103.15"/>
    <n v="63"/>
    <x v="1"/>
    <s v="plays"/>
    <x v="1804"/>
    <d v="2015-09-01T10:21:5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x v="1"/>
    <x v="3522"/>
    <n v="1448040425"/>
    <b v="0"/>
    <n v="17"/>
    <b v="1"/>
    <s v="theater/plays"/>
    <n v="153.33333333333334"/>
    <n v="80"/>
    <x v="1"/>
    <s v="plays"/>
    <x v="3522"/>
    <d v="2015-11-20T12:27:05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x v="5"/>
    <x v="3523"/>
    <n v="1413016216"/>
    <b v="0"/>
    <n v="28"/>
    <b v="1"/>
    <s v="theater/plays"/>
    <n v="180.44444444444446"/>
    <n v="543"/>
    <x v="1"/>
    <s v="plays"/>
    <x v="3523"/>
    <d v="2014-10-11T03:30:1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x v="1"/>
    <x v="3524"/>
    <n v="1469009140"/>
    <b v="0"/>
    <n v="83"/>
    <b v="1"/>
    <s v="theater/plays"/>
    <n v="128.44999999999999"/>
    <n v="569"/>
    <x v="1"/>
    <s v="plays"/>
    <x v="3524"/>
    <d v="2016-07-20T05:05:40"/>
  </r>
  <r>
    <n v="3539"/>
    <s v="Chokehold"/>
    <s v="A searing new play that takes  an unflinching look at the terrible costs of police shootings in the African American community."/>
    <n v="600"/>
    <n v="718"/>
    <x v="0"/>
    <s v="US"/>
    <x v="0"/>
    <x v="3525"/>
    <n v="1471543722"/>
    <b v="0"/>
    <n v="13"/>
    <b v="1"/>
    <s v="theater/plays"/>
    <n v="119.66666666666667"/>
    <n v="118"/>
    <x v="1"/>
    <s v="plays"/>
    <x v="3525"/>
    <d v="2016-08-18T13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x v="1"/>
    <x v="3526"/>
    <n v="1464307491"/>
    <b v="0"/>
    <n v="8"/>
    <b v="1"/>
    <s v="theater/plays"/>
    <n v="123"/>
    <n v="69"/>
    <x v="1"/>
    <s v="plays"/>
    <x v="3526"/>
    <d v="2016-05-26T19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x v="1"/>
    <x v="3527"/>
    <n v="1438882275"/>
    <b v="0"/>
    <n v="32"/>
    <b v="1"/>
    <s v="theater/plays"/>
    <n v="105"/>
    <n v="60"/>
    <x v="1"/>
    <s v="plays"/>
    <x v="3527"/>
    <d v="2015-08-06T12:31:15"/>
  </r>
  <r>
    <n v="3542"/>
    <s v="Gifts of War"/>
    <s v="Ancient Greece. Giddy, champagne soaked debauchery celebrating the Trojan War's end leads to a shocking and deadly surprise."/>
    <n v="5500"/>
    <n v="5623"/>
    <x v="0"/>
    <s v="US"/>
    <x v="0"/>
    <x v="3528"/>
    <n v="1404915822"/>
    <b v="0"/>
    <n v="85"/>
    <b v="1"/>
    <s v="theater/plays"/>
    <n v="102.23636363636363"/>
    <n v="123"/>
    <x v="1"/>
    <s v="plays"/>
    <x v="3528"/>
    <d v="2014-07-09T09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x v="3"/>
    <x v="3529"/>
    <n v="1432663659"/>
    <b v="0"/>
    <n v="29"/>
    <b v="1"/>
    <s v="theater/plays"/>
    <n v="104.66666666666666"/>
    <n v="70"/>
    <x v="1"/>
    <s v="plays"/>
    <x v="3529"/>
    <d v="2015-05-26T13:07:39"/>
  </r>
  <r>
    <n v="3544"/>
    <s v="Gruoch, or Lady Macbeth"/>
    <s v="Death &amp; Pretzels presents the world premiere of Paul Pasulka's Gruoch, or Lady Macbeth"/>
    <n v="2500"/>
    <n v="2500"/>
    <x v="0"/>
    <s v="US"/>
    <x v="0"/>
    <x v="3530"/>
    <n v="1423166257"/>
    <b v="0"/>
    <n v="24"/>
    <b v="1"/>
    <s v="theater/plays"/>
    <n v="100"/>
    <n v="0"/>
    <x v="1"/>
    <s v="plays"/>
    <x v="3530"/>
    <d v="2015-02-05T14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x v="0"/>
    <x v="3531"/>
    <n v="1426188159"/>
    <b v="0"/>
    <n v="8"/>
    <b v="1"/>
    <s v="theater/plays"/>
    <n v="100.4"/>
    <n v="1"/>
    <x v="1"/>
    <s v="plays"/>
    <x v="3531"/>
    <d v="2015-03-12T14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x v="0"/>
    <x v="3532"/>
    <n v="1426002684"/>
    <b v="0"/>
    <n v="19"/>
    <b v="1"/>
    <s v="theater/plays"/>
    <n v="102.27272727272727"/>
    <n v="25"/>
    <x v="1"/>
    <s v="plays"/>
    <x v="3532"/>
    <d v="2015-03-10T10:51:24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x v="0"/>
    <x v="3533"/>
    <n v="1461117201"/>
    <b v="0"/>
    <n v="336"/>
    <b v="1"/>
    <s v="theater/plays"/>
    <n v="114.40928571428573"/>
    <n v="5043.25"/>
    <x v="1"/>
    <s v="plays"/>
    <x v="3533"/>
    <d v="2016-04-19T20:53:21"/>
  </r>
  <r>
    <n v="3548"/>
    <s v="THE UNDERSTUDY @ WORKING STAGE"/>
    <s v="We're putting together a production of THE UNDERSTUDY by Theresa Rebeck and hope you'll help us share this story."/>
    <n v="2100"/>
    <n v="2140"/>
    <x v="0"/>
    <s v="US"/>
    <x v="0"/>
    <x v="3534"/>
    <n v="1455230214"/>
    <b v="0"/>
    <n v="13"/>
    <b v="1"/>
    <s v="theater/plays"/>
    <n v="101.9047619047619"/>
    <n v="40"/>
    <x v="1"/>
    <s v="plays"/>
    <x v="3534"/>
    <d v="2016-02-11T17:36:54"/>
  </r>
  <r>
    <n v="3549"/>
    <s v="The Munitionettes"/>
    <s v="Help us bring to life tales of hardship, danger and community of extraordinary women working in WW1 munitions factories."/>
    <n v="1000"/>
    <n v="1020"/>
    <x v="0"/>
    <s v="GB"/>
    <x v="1"/>
    <x v="3535"/>
    <n v="1438939673"/>
    <b v="0"/>
    <n v="42"/>
    <b v="1"/>
    <s v="theater/plays"/>
    <n v="102"/>
    <n v="20"/>
    <x v="1"/>
    <s v="plays"/>
    <x v="3535"/>
    <d v="2015-08-07T04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x v="1"/>
    <x v="3536"/>
    <n v="1459632398"/>
    <b v="0"/>
    <n v="64"/>
    <b v="1"/>
    <s v="theater/plays"/>
    <n v="104.80000000000001"/>
    <n v="120"/>
    <x v="1"/>
    <s v="plays"/>
    <x v="3536"/>
    <d v="2016-04-02T16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x v="0"/>
    <x v="3537"/>
    <n v="1398342170"/>
    <b v="0"/>
    <n v="25"/>
    <b v="1"/>
    <s v="theater/plays"/>
    <n v="101.83333333333333"/>
    <n v="27.5"/>
    <x v="1"/>
    <s v="plays"/>
    <x v="3537"/>
    <d v="2014-04-24T07:22:5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x v="1"/>
    <x v="3538"/>
    <n v="1401372324"/>
    <b v="0"/>
    <n v="20"/>
    <b v="1"/>
    <s v="theater/plays"/>
    <n v="100"/>
    <n v="0"/>
    <x v="1"/>
    <s v="plays"/>
    <x v="3538"/>
    <d v="2014-05-29T09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x v="0"/>
    <x v="3539"/>
    <n v="1436575280"/>
    <b v="0"/>
    <n v="104"/>
    <b v="1"/>
    <s v="theater/plays"/>
    <n v="106.27272727272728"/>
    <n v="345"/>
    <x v="1"/>
    <s v="plays"/>
    <x v="3539"/>
    <d v="2015-07-10T19:41:2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x v="0"/>
    <x v="3540"/>
    <n v="1421025159"/>
    <b v="0"/>
    <n v="53"/>
    <b v="1"/>
    <s v="theater/plays"/>
    <n v="113.42219999999999"/>
    <n v="671.10999999999967"/>
    <x v="1"/>
    <s v="plays"/>
    <x v="3540"/>
    <d v="2015-01-11T20:12:39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x v="3"/>
    <x v="3541"/>
    <n v="1476786994"/>
    <b v="0"/>
    <n v="14"/>
    <b v="1"/>
    <s v="theater/plays"/>
    <n v="100"/>
    <n v="0"/>
    <x v="1"/>
    <s v="plays"/>
    <x v="3541"/>
    <d v="2016-10-18T05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x v="1"/>
    <x v="3542"/>
    <n v="1403105724"/>
    <b v="0"/>
    <n v="20"/>
    <b v="1"/>
    <s v="theater/plays"/>
    <n v="100.45454545454547"/>
    <n v="10"/>
    <x v="1"/>
    <s v="plays"/>
    <x v="3542"/>
    <d v="2014-06-18T10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x v="0"/>
    <x v="3543"/>
    <n v="1396334311"/>
    <b v="0"/>
    <n v="558"/>
    <b v="1"/>
    <s v="theater/plays"/>
    <n v="100.03599999999999"/>
    <n v="36"/>
    <x v="1"/>
    <s v="plays"/>
    <x v="3543"/>
    <d v="2014-04-01T01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x v="1"/>
    <x v="3544"/>
    <n v="1431718575"/>
    <b v="0"/>
    <n v="22"/>
    <b v="1"/>
    <s v="theater/plays"/>
    <n v="144"/>
    <n v="154"/>
    <x v="1"/>
    <s v="plays"/>
    <x v="3544"/>
    <d v="2015-05-15T14:36:15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x v="2"/>
    <x v="3545"/>
    <n v="1436408308"/>
    <b v="0"/>
    <n v="24"/>
    <b v="1"/>
    <s v="theater/plays"/>
    <n v="103.49999999999999"/>
    <n v="35"/>
    <x v="1"/>
    <s v="plays"/>
    <x v="3545"/>
    <d v="2015-07-08T21:18:28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x v="5"/>
    <x v="3546"/>
    <n v="1429651266"/>
    <b v="0"/>
    <n v="74"/>
    <b v="1"/>
    <s v="theater/plays"/>
    <n v="108.43750000000001"/>
    <n v="270"/>
    <x v="1"/>
    <s v="plays"/>
    <x v="3546"/>
    <d v="2015-04-21T16:21:0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x v="0"/>
    <x v="3547"/>
    <n v="1437236378"/>
    <b v="0"/>
    <n v="54"/>
    <b v="1"/>
    <s v="theater/plays"/>
    <n v="102.4"/>
    <n v="60"/>
    <x v="1"/>
    <s v="plays"/>
    <x v="3547"/>
    <d v="2015-07-18T11:19:38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x v="1"/>
    <x v="3548"/>
    <n v="1457115427"/>
    <b v="0"/>
    <n v="31"/>
    <b v="1"/>
    <s v="theater/plays"/>
    <n v="148.88888888888889"/>
    <n v="154"/>
    <x v="1"/>
    <s v="plays"/>
    <x v="3548"/>
    <d v="2016-03-04T13:17:07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x v="1"/>
    <x v="3549"/>
    <n v="1467648456"/>
    <b v="0"/>
    <n v="25"/>
    <b v="1"/>
    <s v="theater/plays"/>
    <n v="105.49000000000002"/>
    <n v="27.450000000000045"/>
    <x v="1"/>
    <s v="plays"/>
    <x v="3549"/>
    <d v="2016-07-04T11:07:36"/>
  </r>
  <r>
    <n v="3564"/>
    <s v="The Pillowman Aberdeen"/>
    <s v="Multi Award-Winng play THE PILLOWMAN coming to the Arts Centre Theatre, Aberdeen"/>
    <n v="1000"/>
    <n v="1005"/>
    <x v="0"/>
    <s v="GB"/>
    <x v="1"/>
    <x v="3550"/>
    <n v="1440082649"/>
    <b v="0"/>
    <n v="17"/>
    <b v="1"/>
    <s v="theater/plays"/>
    <n v="100.49999999999999"/>
    <n v="5"/>
    <x v="1"/>
    <s v="plays"/>
    <x v="3550"/>
    <d v="2015-08-20T09:57:29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x v="0"/>
    <x v="3551"/>
    <n v="1417456208"/>
    <b v="0"/>
    <n v="12"/>
    <b v="1"/>
    <s v="theater/plays"/>
    <n v="130.55555555555557"/>
    <n v="275"/>
    <x v="1"/>
    <s v="plays"/>
    <x v="3551"/>
    <d v="2014-12-01T12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x v="1"/>
    <x v="3552"/>
    <n v="1419423083"/>
    <b v="0"/>
    <n v="38"/>
    <b v="1"/>
    <s v="theater/plays"/>
    <n v="104.75000000000001"/>
    <n v="95"/>
    <x v="1"/>
    <s v="plays"/>
    <x v="3552"/>
    <d v="2014-12-24T07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x v="1"/>
    <x v="3553"/>
    <n v="1431372444"/>
    <b v="0"/>
    <n v="41"/>
    <b v="1"/>
    <s v="theater/plays"/>
    <n v="108.80000000000001"/>
    <n v="88"/>
    <x v="1"/>
    <s v="plays"/>
    <x v="3553"/>
    <d v="2015-05-11T14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x v="0"/>
    <x v="3554"/>
    <n v="1408383994"/>
    <b v="0"/>
    <n v="19"/>
    <b v="1"/>
    <s v="theater/plays"/>
    <n v="111.00000000000001"/>
    <n v="110"/>
    <x v="1"/>
    <s v="plays"/>
    <x v="3554"/>
    <d v="2014-08-18T12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x v="0"/>
    <x v="3555"/>
    <n v="1418142696"/>
    <b v="0"/>
    <n v="41"/>
    <b v="1"/>
    <s v="theater/plays"/>
    <n v="100.47999999999999"/>
    <n v="24"/>
    <x v="1"/>
    <s v="plays"/>
    <x v="3555"/>
    <d v="2014-12-09T11:31:36"/>
  </r>
  <r>
    <n v="3570"/>
    <s v="The Lower Depths"/>
    <s v="Theatre Machine presents an all-new adaptation of Maxim Gorky's classic of Russian theatre, The Lower Depths."/>
    <n v="2000"/>
    <n v="2287"/>
    <x v="0"/>
    <s v="US"/>
    <x v="0"/>
    <x v="3556"/>
    <n v="1417593483"/>
    <b v="0"/>
    <n v="26"/>
    <b v="1"/>
    <s v="theater/plays"/>
    <n v="114.35"/>
    <n v="287"/>
    <x v="1"/>
    <s v="plays"/>
    <x v="3556"/>
    <d v="2014-12-03T02:58:0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x v="1"/>
    <x v="3557"/>
    <n v="1412109413"/>
    <b v="0"/>
    <n v="25"/>
    <b v="1"/>
    <s v="theater/plays"/>
    <n v="122.06666666666666"/>
    <n v="331"/>
    <x v="1"/>
    <s v="plays"/>
    <x v="3557"/>
    <d v="2014-09-30T15:36:53"/>
  </r>
  <r>
    <n v="3572"/>
    <s v="Monster"/>
    <s v="A darkly comic one woman show by Abram Rooney as part of The Camden Fringe 2015."/>
    <n v="500"/>
    <n v="500"/>
    <x v="0"/>
    <s v="GB"/>
    <x v="1"/>
    <x v="3558"/>
    <n v="1432302082"/>
    <b v="0"/>
    <n v="9"/>
    <b v="1"/>
    <s v="theater/plays"/>
    <n v="100"/>
    <n v="0"/>
    <x v="1"/>
    <s v="plays"/>
    <x v="3558"/>
    <d v="2015-05-22T08:41:22"/>
  </r>
  <r>
    <n v="3573"/>
    <s v="Licensed To Ill"/>
    <s v="London based theatre makers collaborating to create a new show about the history of HipHop."/>
    <n v="3000"/>
    <n v="3084"/>
    <x v="0"/>
    <s v="GB"/>
    <x v="1"/>
    <x v="3559"/>
    <n v="1412845246"/>
    <b v="0"/>
    <n v="78"/>
    <b v="1"/>
    <s v="theater/plays"/>
    <n v="102.8"/>
    <n v="84"/>
    <x v="1"/>
    <s v="plays"/>
    <x v="3559"/>
    <d v="2014-10-09T04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x v="0"/>
    <x v="3560"/>
    <n v="1413326248"/>
    <b v="0"/>
    <n v="45"/>
    <b v="1"/>
    <s v="theater/plays"/>
    <n v="106.12068965517241"/>
    <n v="355"/>
    <x v="1"/>
    <s v="plays"/>
    <x v="3560"/>
    <d v="2014-10-14T17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x v="0"/>
    <x v="3561"/>
    <n v="1468176527"/>
    <b v="0"/>
    <n v="102"/>
    <b v="1"/>
    <s v="theater/plays"/>
    <n v="101.33000000000001"/>
    <n v="133"/>
    <x v="1"/>
    <s v="plays"/>
    <x v="3561"/>
    <d v="2016-07-10T13:48:47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x v="0"/>
    <x v="3562"/>
    <n v="1475759454"/>
    <b v="0"/>
    <n v="5"/>
    <b v="1"/>
    <s v="theater/plays"/>
    <n v="100"/>
    <n v="0"/>
    <x v="1"/>
    <s v="plays"/>
    <x v="3562"/>
    <d v="2016-10-06T08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x v="0"/>
    <x v="3563"/>
    <n v="1427741583"/>
    <b v="0"/>
    <n v="27"/>
    <b v="1"/>
    <s v="theater/plays"/>
    <n v="130"/>
    <n v="180"/>
    <x v="1"/>
    <s v="plays"/>
    <x v="3563"/>
    <d v="2015-03-30T13:53:03"/>
  </r>
  <r>
    <n v="3578"/>
    <s v="Home"/>
    <s v="An unsparing, slightly surreal look at the effects of the private rented sector on two young women. Based on real events."/>
    <n v="1500"/>
    <n v="1500.2"/>
    <x v="0"/>
    <s v="GB"/>
    <x v="1"/>
    <x v="3564"/>
    <n v="1459445777"/>
    <b v="0"/>
    <n v="37"/>
    <b v="1"/>
    <s v="theater/plays"/>
    <n v="100.01333333333334"/>
    <n v="0.20000000000004547"/>
    <x v="1"/>
    <s v="plays"/>
    <x v="3564"/>
    <d v="2016-03-31T12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x v="1"/>
    <x v="3565"/>
    <n v="1456856256"/>
    <b v="0"/>
    <n v="14"/>
    <b v="1"/>
    <s v="theater/plays"/>
    <n v="100"/>
    <n v="0"/>
    <x v="1"/>
    <s v="plays"/>
    <x v="3565"/>
    <d v="2016-03-01T13:17:36"/>
  </r>
  <r>
    <n v="3580"/>
    <s v="Annabel Lost"/>
    <s v="Annabel Lost combines visual art and performance poetry to tell the story of two orphaned refugees, Quetzal and Rhime."/>
    <n v="900"/>
    <n v="1025"/>
    <x v="0"/>
    <s v="US"/>
    <x v="0"/>
    <x v="3566"/>
    <n v="1421900022"/>
    <b v="0"/>
    <n v="27"/>
    <b v="1"/>
    <s v="theater/plays"/>
    <n v="113.88888888888889"/>
    <n v="125"/>
    <x v="1"/>
    <s v="plays"/>
    <x v="3566"/>
    <d v="2015-01-21T23:13:42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x v="1"/>
    <x v="3567"/>
    <n v="1405509510"/>
    <b v="0"/>
    <n v="45"/>
    <b v="1"/>
    <s v="theater/plays"/>
    <n v="100"/>
    <n v="0"/>
    <x v="1"/>
    <s v="plays"/>
    <x v="3567"/>
    <d v="2014-07-16T06:18:30"/>
  </r>
  <r>
    <n v="3582"/>
    <s v="REALLY REALLY"/>
    <s v="A contemporary American play touching on the scorching realities of growing up in the Millennial generation."/>
    <n v="1000"/>
    <n v="2870"/>
    <x v="0"/>
    <s v="US"/>
    <x v="0"/>
    <x v="3568"/>
    <n v="1458613082"/>
    <b v="0"/>
    <n v="49"/>
    <b v="1"/>
    <s v="theater/plays"/>
    <n v="287"/>
    <n v="1870"/>
    <x v="1"/>
    <s v="plays"/>
    <x v="3568"/>
    <d v="2016-03-21T21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x v="0"/>
    <x v="3569"/>
    <n v="1455790405"/>
    <b v="0"/>
    <n v="24"/>
    <b v="1"/>
    <s v="theater/plays"/>
    <n v="108.5"/>
    <n v="255"/>
    <x v="1"/>
    <s v="plays"/>
    <x v="3569"/>
    <d v="2016-02-18T05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x v="1"/>
    <x v="3570"/>
    <n v="1434180944"/>
    <b v="0"/>
    <n v="112"/>
    <b v="1"/>
    <s v="theater/plays"/>
    <n v="115.5"/>
    <n v="465"/>
    <x v="1"/>
    <s v="plays"/>
    <x v="3570"/>
    <d v="2015-06-13T02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x v="0"/>
    <x v="3571"/>
    <n v="1416589890"/>
    <b v="0"/>
    <n v="23"/>
    <b v="1"/>
    <s v="theater/plays"/>
    <n v="119.11764705882352"/>
    <n v="650"/>
    <x v="1"/>
    <s v="plays"/>
    <x v="3571"/>
    <d v="2014-11-21T12:11:30"/>
  </r>
  <r>
    <n v="3586"/>
    <s v="Actors &amp; Musicians who are Blind or Autistic"/>
    <s v="See Theatre In A New Light"/>
    <n v="7500"/>
    <n v="8207"/>
    <x v="0"/>
    <s v="US"/>
    <x v="0"/>
    <x v="3572"/>
    <n v="1469465070"/>
    <b v="0"/>
    <n v="54"/>
    <b v="1"/>
    <s v="theater/plays"/>
    <n v="109.42666666666668"/>
    <n v="707"/>
    <x v="1"/>
    <s v="plays"/>
    <x v="3572"/>
    <d v="2016-07-25T11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x v="1"/>
    <x v="3573"/>
    <n v="1463144254"/>
    <b v="0"/>
    <n v="28"/>
    <b v="1"/>
    <s v="theater/plays"/>
    <n v="126.6"/>
    <n v="133"/>
    <x v="1"/>
    <s v="plays"/>
    <x v="3573"/>
    <d v="2016-05-13T07:57:34"/>
  </r>
  <r>
    <n v="3588"/>
    <s v="MENTAL Play short-tour 2015!"/>
    <s v="Touring the fast-paced, playful and poignant story of three twenty-somethings in a mental-health support group."/>
    <n v="200"/>
    <n v="201"/>
    <x v="0"/>
    <s v="GB"/>
    <x v="1"/>
    <x v="3574"/>
    <n v="1428436410"/>
    <b v="0"/>
    <n v="11"/>
    <b v="1"/>
    <s v="theater/plays"/>
    <n v="100.49999999999999"/>
    <n v="1"/>
    <x v="1"/>
    <s v="plays"/>
    <x v="3574"/>
    <d v="2015-04-07T14:53:3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x v="0"/>
    <x v="3575"/>
    <n v="1430494347"/>
    <b v="0"/>
    <n v="62"/>
    <b v="1"/>
    <s v="theater/plays"/>
    <n v="127.49999999999999"/>
    <n v="1100"/>
    <x v="1"/>
    <s v="plays"/>
    <x v="3575"/>
    <d v="2015-05-01T10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x v="1"/>
    <x v="3576"/>
    <n v="1411200034"/>
    <b v="0"/>
    <n v="73"/>
    <b v="1"/>
    <s v="theater/plays"/>
    <n v="100.05999999999999"/>
    <n v="3"/>
    <x v="1"/>
    <s v="plays"/>
    <x v="3576"/>
    <d v="2014-09-20T03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x v="0"/>
    <x v="3577"/>
    <n v="1419979544"/>
    <b v="0"/>
    <n v="18"/>
    <b v="1"/>
    <s v="theater/plays"/>
    <n v="175"/>
    <n v="525"/>
    <x v="1"/>
    <s v="plays"/>
    <x v="3577"/>
    <d v="2014-12-30T17:45:44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x v="0"/>
    <x v="3578"/>
    <n v="1418673307"/>
    <b v="0"/>
    <n v="35"/>
    <b v="1"/>
    <s v="theater/plays"/>
    <n v="127.25"/>
    <n v="545"/>
    <x v="1"/>
    <s v="plays"/>
    <x v="3578"/>
    <d v="2014-12-15T14:55:07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x v="0"/>
    <x v="3579"/>
    <n v="1417469639"/>
    <b v="0"/>
    <n v="43"/>
    <b v="1"/>
    <s v="theater/plays"/>
    <n v="110.63333333333334"/>
    <n v="319"/>
    <x v="1"/>
    <s v="plays"/>
    <x v="3579"/>
    <d v="2014-12-01T16:33:59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x v="0"/>
    <x v="3580"/>
    <n v="1470792982"/>
    <b v="0"/>
    <n v="36"/>
    <b v="1"/>
    <s v="theater/plays"/>
    <n v="125.93749999999999"/>
    <n v="415"/>
    <x v="1"/>
    <s v="plays"/>
    <x v="3580"/>
    <d v="2016-08-09T20:36:22"/>
  </r>
  <r>
    <n v="3595"/>
    <s v="The Flu Season"/>
    <s v="A new theatre company staging Will Eno's The Flu Season in Seattle"/>
    <n v="2600"/>
    <n v="3081"/>
    <x v="0"/>
    <s v="US"/>
    <x v="0"/>
    <x v="3581"/>
    <n v="1423959123"/>
    <b v="0"/>
    <n v="62"/>
    <b v="1"/>
    <s v="theater/plays"/>
    <n v="118.5"/>
    <n v="481"/>
    <x v="1"/>
    <s v="plays"/>
    <x v="3581"/>
    <d v="2015-02-14T19:12:03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x v="5"/>
    <x v="3582"/>
    <n v="1407258582"/>
    <b v="0"/>
    <n v="15"/>
    <b v="1"/>
    <s v="theater/plays"/>
    <n v="107.72727272727273"/>
    <n v="85"/>
    <x v="1"/>
    <s v="plays"/>
    <x v="3582"/>
    <d v="2014-08-05T12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x v="0"/>
    <x v="3583"/>
    <n v="1455717790"/>
    <b v="0"/>
    <n v="33"/>
    <b v="1"/>
    <s v="theater/plays"/>
    <n v="102.60000000000001"/>
    <n v="65"/>
    <x v="1"/>
    <s v="plays"/>
    <x v="3583"/>
    <d v="2016-02-17T09:03:10"/>
  </r>
  <r>
    <n v="3598"/>
    <s v="Cinderella"/>
    <s v="River City Theatre Company needs your support as we embark on our thirteenth production, CINDERELLA!"/>
    <n v="1000"/>
    <n v="1101"/>
    <x v="0"/>
    <s v="US"/>
    <x v="0"/>
    <x v="3584"/>
    <n v="1408129822"/>
    <b v="0"/>
    <n v="27"/>
    <b v="1"/>
    <s v="theater/plays"/>
    <n v="110.1"/>
    <n v="101"/>
    <x v="1"/>
    <s v="plays"/>
    <x v="3584"/>
    <d v="2014-08-15T14:10:22"/>
  </r>
  <r>
    <n v="3599"/>
    <s v="Promised Land"/>
    <s v="Help Chrysalis get this production off the ground!  An original play, we only need $500 to get this production on its feet!"/>
    <n v="500"/>
    <n v="1010"/>
    <x v="0"/>
    <s v="US"/>
    <x v="0"/>
    <x v="3585"/>
    <n v="1438715077"/>
    <b v="0"/>
    <n v="17"/>
    <b v="1"/>
    <s v="theater/plays"/>
    <n v="202"/>
    <n v="510"/>
    <x v="1"/>
    <s v="plays"/>
    <x v="3585"/>
    <d v="2015-08-04T14:04:37"/>
  </r>
  <r>
    <n v="3600"/>
    <s v="Pariah"/>
    <s v="The First Play From The Man Who Brought You The Black James Bond!"/>
    <n v="10"/>
    <n v="13"/>
    <x v="0"/>
    <s v="US"/>
    <x v="0"/>
    <x v="3586"/>
    <n v="1473970964"/>
    <b v="0"/>
    <n v="4"/>
    <b v="1"/>
    <s v="theater/plays"/>
    <n v="130"/>
    <n v="3"/>
    <x v="1"/>
    <s v="plays"/>
    <x v="3586"/>
    <d v="2016-09-15T15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x v="1"/>
    <x v="3587"/>
    <n v="1418860682"/>
    <b v="0"/>
    <n v="53"/>
    <b v="1"/>
    <s v="theater/plays"/>
    <n v="104.35000000000001"/>
    <n v="87"/>
    <x v="1"/>
    <s v="plays"/>
    <x v="3587"/>
    <d v="2014-12-17T18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x v="0"/>
    <x v="3588"/>
    <n v="1458336479"/>
    <b v="0"/>
    <n v="49"/>
    <b v="1"/>
    <s v="theater/plays"/>
    <n v="100.05"/>
    <n v="2"/>
    <x v="1"/>
    <s v="plays"/>
    <x v="3588"/>
    <d v="2016-03-18T16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x v="0"/>
    <x v="3589"/>
    <n v="1444164280"/>
    <b v="0"/>
    <n v="57"/>
    <b v="1"/>
    <s v="theater/plays"/>
    <n v="170.66666666666669"/>
    <n v="1060"/>
    <x v="1"/>
    <s v="plays"/>
    <x v="3589"/>
    <d v="2015-10-06T15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x v="0"/>
    <x v="3590"/>
    <n v="1461370956"/>
    <b v="0"/>
    <n v="69"/>
    <b v="1"/>
    <s v="theater/plays"/>
    <n v="112.83333333333334"/>
    <n v="385"/>
    <x v="1"/>
    <s v="plays"/>
    <x v="3590"/>
    <d v="2016-04-22T19:22:3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x v="1"/>
    <x v="3591"/>
    <n v="1452798126"/>
    <b v="0"/>
    <n v="15"/>
    <b v="1"/>
    <s v="theater/plays"/>
    <n v="184"/>
    <n v="210"/>
    <x v="1"/>
    <s v="plays"/>
    <x v="3591"/>
    <d v="2016-01-14T14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x v="1"/>
    <x v="3592"/>
    <n v="1468593057"/>
    <b v="0"/>
    <n v="64"/>
    <b v="1"/>
    <s v="theater/plays"/>
    <n v="130.26666666666665"/>
    <n v="908"/>
    <x v="1"/>
    <s v="plays"/>
    <x v="3592"/>
    <d v="2016-07-15T09:30:57"/>
  </r>
  <r>
    <n v="3607"/>
    <s v="E15 at The Pleasance and CPT"/>
    <s v="'E15' is a verbatim project that looks at the story of the Focus E15 Campaign"/>
    <n v="550"/>
    <n v="580"/>
    <x v="0"/>
    <s v="GB"/>
    <x v="1"/>
    <x v="3593"/>
    <n v="1448924882"/>
    <b v="0"/>
    <n v="20"/>
    <b v="1"/>
    <s v="theater/plays"/>
    <n v="105.45454545454544"/>
    <n v="30"/>
    <x v="1"/>
    <s v="plays"/>
    <x v="3593"/>
    <d v="2015-11-30T18:08:02"/>
  </r>
  <r>
    <n v="3608"/>
    <s v="Petrification"/>
    <s v="Help us get the show on the road! Petrification is a new play about home, memory and identity and we need your help to tour."/>
    <n v="800"/>
    <n v="800"/>
    <x v="0"/>
    <s v="GB"/>
    <x v="1"/>
    <x v="3594"/>
    <n v="1463418090"/>
    <b v="0"/>
    <n v="27"/>
    <b v="1"/>
    <s v="theater/plays"/>
    <n v="100"/>
    <n v="0"/>
    <x v="1"/>
    <s v="plays"/>
    <x v="3594"/>
    <d v="2016-05-16T12:01:3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x v="1"/>
    <x v="3595"/>
    <n v="1456789685"/>
    <b v="0"/>
    <n v="21"/>
    <b v="1"/>
    <s v="theater/plays"/>
    <n v="153.31632653061226"/>
    <n v="1045"/>
    <x v="1"/>
    <s v="plays"/>
    <x v="3595"/>
    <d v="2016-02-29T18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x v="1"/>
    <x v="3596"/>
    <n v="1437214936"/>
    <b v="0"/>
    <n v="31"/>
    <b v="1"/>
    <s v="theater/plays"/>
    <n v="162.30000000000001"/>
    <n v="623"/>
    <x v="1"/>
    <s v="plays"/>
    <x v="3596"/>
    <d v="2015-07-18T05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x v="1"/>
    <x v="3597"/>
    <n v="1425891201"/>
    <b v="0"/>
    <n v="51"/>
    <b v="1"/>
    <s v="theater/plays"/>
    <n v="136"/>
    <n v="900"/>
    <x v="1"/>
    <s v="plays"/>
    <x v="3597"/>
    <d v="2015-03-09T03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x v="5"/>
    <x v="3598"/>
    <n v="1401470811"/>
    <b v="0"/>
    <n v="57"/>
    <b v="1"/>
    <s v="theater/plays"/>
    <n v="144.4"/>
    <n v="2220"/>
    <x v="1"/>
    <s v="plays"/>
    <x v="3598"/>
    <d v="2014-05-30T12:26:51"/>
  </r>
  <r>
    <n v="3613"/>
    <s v="HIS NAME IS ARTHUR HOLMBERG"/>
    <s v="a woman walks into a bar except she looks like a man and no one's serving drinks. one night only"/>
    <n v="1250"/>
    <n v="1250"/>
    <x v="0"/>
    <s v="US"/>
    <x v="0"/>
    <x v="3599"/>
    <n v="1401372574"/>
    <b v="0"/>
    <n v="20"/>
    <b v="1"/>
    <s v="theater/plays"/>
    <n v="100"/>
    <n v="0"/>
    <x v="1"/>
    <s v="plays"/>
    <x v="3599"/>
    <d v="2014-05-29T09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x v="0"/>
    <x v="3600"/>
    <n v="1432083616"/>
    <b v="0"/>
    <n v="71"/>
    <b v="1"/>
    <s v="theater/plays"/>
    <n v="100.8"/>
    <n v="20"/>
    <x v="1"/>
    <s v="plays"/>
    <x v="3600"/>
    <d v="2015-05-19T20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x v="1"/>
    <x v="3601"/>
    <n v="1447164896"/>
    <b v="0"/>
    <n v="72"/>
    <b v="1"/>
    <s v="theater/plays"/>
    <n v="106.80000000000001"/>
    <n v="170"/>
    <x v="1"/>
    <s v="plays"/>
    <x v="3601"/>
    <d v="2015-11-10T09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x v="1"/>
    <x v="3602"/>
    <n v="1424213264"/>
    <b v="0"/>
    <n v="45"/>
    <b v="1"/>
    <s v="theater/plays"/>
    <n v="124.8"/>
    <n v="620"/>
    <x v="1"/>
    <s v="plays"/>
    <x v="3602"/>
    <d v="2015-02-17T17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x v="1"/>
    <x v="3603"/>
    <n v="1486996729"/>
    <b v="0"/>
    <n v="51"/>
    <b v="1"/>
    <s v="theater/plays"/>
    <n v="118.91891891891892"/>
    <n v="140"/>
    <x v="1"/>
    <s v="plays"/>
    <x v="3603"/>
    <d v="2017-02-13T09:38:49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x v="1"/>
    <x v="3604"/>
    <n v="1430751850"/>
    <b v="0"/>
    <n v="56"/>
    <b v="1"/>
    <s v="theater/plays"/>
    <n v="101"/>
    <n v="20"/>
    <x v="1"/>
    <s v="plays"/>
    <x v="3604"/>
    <d v="2015-05-04T10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x v="0"/>
    <x v="3605"/>
    <n v="1476760226"/>
    <b v="0"/>
    <n v="17"/>
    <b v="1"/>
    <s v="theater/plays"/>
    <n v="112.99999999999999"/>
    <n v="130"/>
    <x v="1"/>
    <s v="plays"/>
    <x v="3605"/>
    <d v="2016-10-17T22:10:2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x v="0"/>
    <x v="3606"/>
    <n v="1422916261"/>
    <b v="0"/>
    <n v="197"/>
    <b v="1"/>
    <s v="theater/plays"/>
    <n v="105.19047619047619"/>
    <n v="545"/>
    <x v="1"/>
    <s v="plays"/>
    <x v="3606"/>
    <d v="2015-02-02T17:31:01"/>
  </r>
  <r>
    <n v="3621"/>
    <s v="EverScape"/>
    <s v="Bare Theatre and Sonorous Road collaborate on the NC debut of  Allan Maule's gamer fantasy play that was extended in New York."/>
    <n v="3000"/>
    <n v="3292"/>
    <x v="0"/>
    <s v="US"/>
    <x v="0"/>
    <x v="3607"/>
    <n v="1473200844"/>
    <b v="0"/>
    <n v="70"/>
    <b v="1"/>
    <s v="theater/plays"/>
    <n v="109.73333333333332"/>
    <n v="292"/>
    <x v="1"/>
    <s v="plays"/>
    <x v="3607"/>
    <d v="2016-09-06T17:27:24"/>
  </r>
  <r>
    <n v="3622"/>
    <s v="Shakespeare's Pericles, Prince of Tyre"/>
    <s v="5 actors. 39 characters. 1 epic adventure. Presented by the Cradle Theatre Company."/>
    <n v="1000"/>
    <n v="1000.99"/>
    <x v="0"/>
    <s v="US"/>
    <x v="0"/>
    <x v="3608"/>
    <n v="1409030371"/>
    <b v="0"/>
    <n v="21"/>
    <b v="1"/>
    <s v="theater/plays"/>
    <n v="100.099"/>
    <n v="0.99000000000000909"/>
    <x v="1"/>
    <s v="plays"/>
    <x v="3608"/>
    <d v="2014-08-26T00:19:31"/>
  </r>
  <r>
    <n v="3623"/>
    <s v="Since I've Been Here"/>
    <s v="An original play exploring the complications of romantic relationships in all forms."/>
    <n v="2500"/>
    <n v="3000"/>
    <x v="0"/>
    <s v="US"/>
    <x v="0"/>
    <x v="3609"/>
    <n v="1404841270"/>
    <b v="0"/>
    <n v="34"/>
    <b v="1"/>
    <s v="theater/plays"/>
    <n v="120"/>
    <n v="500"/>
    <x v="1"/>
    <s v="plays"/>
    <x v="3609"/>
    <d v="2014-07-08T12:41:1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x v="0"/>
    <x v="3610"/>
    <n v="1466793290"/>
    <b v="0"/>
    <n v="39"/>
    <b v="1"/>
    <s v="theater/plays"/>
    <n v="104.93333333333332"/>
    <n v="148"/>
    <x v="1"/>
    <s v="plays"/>
    <x v="3610"/>
    <d v="2016-06-24T13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x v="1"/>
    <x v="3611"/>
    <n v="1433259577"/>
    <b v="0"/>
    <n v="78"/>
    <b v="1"/>
    <s v="theater/plays"/>
    <n v="102.66666666666666"/>
    <n v="80"/>
    <x v="1"/>
    <s v="plays"/>
    <x v="3611"/>
    <d v="2015-06-02T10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x v="1"/>
    <x v="3612"/>
    <n v="1406390457"/>
    <b v="0"/>
    <n v="48"/>
    <b v="1"/>
    <s v="theater/plays"/>
    <n v="101.82500000000002"/>
    <n v="73"/>
    <x v="1"/>
    <s v="plays"/>
    <x v="3612"/>
    <d v="2014-07-26T11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x v="0"/>
    <x v="3613"/>
    <n v="1459446487"/>
    <b v="0"/>
    <n v="29"/>
    <b v="1"/>
    <s v="theater/plays"/>
    <n v="100"/>
    <n v="0"/>
    <x v="1"/>
    <s v="plays"/>
    <x v="3613"/>
    <d v="2016-03-31T12:48:07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x v="0"/>
    <x v="3614"/>
    <n v="1444852796"/>
    <b v="0"/>
    <n v="0"/>
    <b v="0"/>
    <s v="theater/musical"/>
    <n v="0"/>
    <n v="-100000"/>
    <x v="1"/>
    <s v="musical"/>
    <x v="3614"/>
    <d v="2015-10-14T14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x v="0"/>
    <x v="3615"/>
    <n v="1457403364"/>
    <b v="0"/>
    <n v="2"/>
    <b v="0"/>
    <s v="theater/musical"/>
    <n v="1.9999999999999998E-4"/>
    <n v="-999998"/>
    <x v="1"/>
    <s v="musical"/>
    <x v="3615"/>
    <d v="2016-03-07T21:16:04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x v="1"/>
    <x v="3616"/>
    <n v="1414700390"/>
    <b v="0"/>
    <n v="1"/>
    <b v="0"/>
    <s v="theater/musical"/>
    <n v="3.3333333333333333E-2"/>
    <n v="-2999"/>
    <x v="1"/>
    <s v="musical"/>
    <x v="3616"/>
    <d v="2014-10-30T15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x v="0"/>
    <x v="3617"/>
    <n v="1409335497"/>
    <b v="0"/>
    <n v="59"/>
    <b v="0"/>
    <s v="theater/musical"/>
    <n v="51.023391812865491"/>
    <n v="-8375"/>
    <x v="1"/>
    <s v="musical"/>
    <x v="3617"/>
    <d v="2014-08-29T13:04:57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x v="1"/>
    <x v="3618"/>
    <n v="1415053749"/>
    <b v="0"/>
    <n v="1"/>
    <b v="0"/>
    <s v="theater/musical"/>
    <n v="20"/>
    <n v="-400"/>
    <x v="1"/>
    <s v="musical"/>
    <x v="3618"/>
    <d v="2014-11-03T17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x v="0"/>
    <x v="3619"/>
    <n v="1475765867"/>
    <b v="0"/>
    <n v="31"/>
    <b v="0"/>
    <s v="theater/musical"/>
    <n v="35.24"/>
    <n v="-3238"/>
    <x v="1"/>
    <s v="musical"/>
    <x v="3619"/>
    <d v="2016-10-06T09:57:47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x v="5"/>
    <x v="3620"/>
    <n v="1480219174"/>
    <b v="0"/>
    <n v="18"/>
    <b v="0"/>
    <s v="theater/musical"/>
    <n v="4.246666666666667"/>
    <n v="-71815"/>
    <x v="1"/>
    <s v="musical"/>
    <x v="3620"/>
    <d v="2016-11-26T22:59:34"/>
  </r>
  <r>
    <n v="3635"/>
    <s v="Mary's Son"/>
    <s v="Mary's Son is a pop opera about Jesus and the hope he brings to all people."/>
    <n v="3500"/>
    <n v="1276"/>
    <x v="2"/>
    <s v="US"/>
    <x v="0"/>
    <x v="3621"/>
    <n v="1458594676"/>
    <b v="0"/>
    <n v="10"/>
    <b v="0"/>
    <s v="theater/musical"/>
    <n v="36.457142857142856"/>
    <n v="-2224"/>
    <x v="1"/>
    <s v="musical"/>
    <x v="3621"/>
    <d v="2016-03-21T16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x v="0"/>
    <x v="3622"/>
    <n v="1439224829"/>
    <b v="0"/>
    <n v="0"/>
    <b v="0"/>
    <s v="theater/musical"/>
    <n v="0"/>
    <n v="-150000"/>
    <x v="1"/>
    <s v="musical"/>
    <x v="3622"/>
    <d v="2015-08-10T11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x v="0"/>
    <x v="3623"/>
    <n v="1417538935"/>
    <b v="0"/>
    <n v="14"/>
    <b v="0"/>
    <s v="theater/musical"/>
    <n v="30.866666666666664"/>
    <n v="-2074"/>
    <x v="1"/>
    <s v="musical"/>
    <x v="3623"/>
    <d v="2014-12-02T11:48:55"/>
  </r>
  <r>
    <n v="3638"/>
    <s v="Project Hedwig and the Angry Inch"/>
    <s v="A rock and roll journey that explores love, loss, redemption, duality and ascension."/>
    <n v="3300"/>
    <n v="216"/>
    <x v="2"/>
    <s v="CA"/>
    <x v="5"/>
    <x v="3624"/>
    <n v="1424275732"/>
    <b v="0"/>
    <n v="2"/>
    <b v="0"/>
    <s v="theater/musical"/>
    <n v="6.5454545454545459"/>
    <n v="-3084"/>
    <x v="1"/>
    <s v="musical"/>
    <x v="3624"/>
    <d v="2015-02-18T11:08:52"/>
  </r>
  <r>
    <n v="3639"/>
    <s v="POE!"/>
    <s v="POE is a tragicomic musical about the life and works of Edgar Poe, with Death as his therapist helping him find peace in the beyond."/>
    <n v="25000"/>
    <n v="1"/>
    <x v="2"/>
    <s v="US"/>
    <x v="0"/>
    <x v="3625"/>
    <n v="1470672906"/>
    <b v="0"/>
    <n v="1"/>
    <b v="0"/>
    <s v="theater/musical"/>
    <n v="4.0000000000000001E-3"/>
    <n v="-24999"/>
    <x v="1"/>
    <s v="musical"/>
    <x v="3625"/>
    <d v="2016-08-08T11:15:06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x v="0"/>
    <x v="3626"/>
    <n v="1428691530"/>
    <b v="0"/>
    <n v="3"/>
    <b v="0"/>
    <s v="theater/musical"/>
    <n v="5.5"/>
    <n v="-945"/>
    <x v="1"/>
    <s v="musical"/>
    <x v="3626"/>
    <d v="2015-04-10T13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x v="0"/>
    <x v="3627"/>
    <n v="1410966179"/>
    <b v="0"/>
    <n v="0"/>
    <b v="0"/>
    <s v="theater/musical"/>
    <n v="0"/>
    <n v="-3000"/>
    <x v="1"/>
    <s v="musical"/>
    <x v="3627"/>
    <d v="2014-09-17T10:02:59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x v="3"/>
    <x v="3628"/>
    <n v="1445369727"/>
    <b v="0"/>
    <n v="2"/>
    <b v="0"/>
    <s v="theater/musical"/>
    <n v="2.1428571428571428"/>
    <n v="-685"/>
    <x v="1"/>
    <s v="musical"/>
    <x v="3628"/>
    <d v="2015-10-20T14:35:27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x v="0"/>
    <x v="3629"/>
    <n v="1444274839"/>
    <b v="0"/>
    <n v="0"/>
    <b v="0"/>
    <s v="theater/musical"/>
    <n v="0"/>
    <n v="-25000"/>
    <x v="1"/>
    <s v="musical"/>
    <x v="3629"/>
    <d v="2015-10-07T22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x v="0"/>
    <x v="3630"/>
    <n v="1454996887"/>
    <b v="0"/>
    <n v="12"/>
    <b v="0"/>
    <s v="theater/musical"/>
    <n v="16.420000000000002"/>
    <n v="-4179"/>
    <x v="1"/>
    <s v="musical"/>
    <x v="3630"/>
    <d v="2016-02-09T00:48:07"/>
  </r>
  <r>
    <n v="3645"/>
    <s v="If the Shoe Fits"/>
    <s v="This new musical comedy empowers women and girls of all ages to be themselves in their shoes, whatever shoes they choose."/>
    <n v="1000"/>
    <n v="1"/>
    <x v="2"/>
    <s v="CA"/>
    <x v="5"/>
    <x v="3631"/>
    <n v="1477178238"/>
    <b v="0"/>
    <n v="1"/>
    <b v="0"/>
    <s v="theater/musical"/>
    <n v="0.1"/>
    <n v="-999"/>
    <x v="1"/>
    <s v="musical"/>
    <x v="3631"/>
    <d v="2016-10-22T18:17:18"/>
  </r>
  <r>
    <n v="3646"/>
    <s v="Our Sacred Honor"/>
    <s v="Develop demo materials for new, true story of teen Revolutionary War heroes - for hybrid film/live stage musical"/>
    <n v="10000"/>
    <n v="481"/>
    <x v="2"/>
    <s v="US"/>
    <x v="0"/>
    <x v="3632"/>
    <n v="1431770802"/>
    <b v="0"/>
    <n v="8"/>
    <b v="0"/>
    <s v="theater/musical"/>
    <n v="4.8099999999999996"/>
    <n v="-9519"/>
    <x v="1"/>
    <s v="musical"/>
    <x v="3632"/>
    <d v="2015-05-16T05:06:42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x v="1"/>
    <x v="3633"/>
    <n v="1471370327"/>
    <b v="0"/>
    <n v="2"/>
    <b v="0"/>
    <s v="theater/musical"/>
    <n v="6"/>
    <n v="-470"/>
    <x v="1"/>
    <s v="musical"/>
    <x v="3633"/>
    <d v="2016-08-16T12:58:47"/>
  </r>
  <r>
    <n v="3648"/>
    <s v="Moth Theater Lives"/>
    <s v="Help Moth Live! Support Moth and its artist collective to achieve its 2014/15 season."/>
    <n v="40000"/>
    <n v="40153"/>
    <x v="0"/>
    <s v="US"/>
    <x v="0"/>
    <x v="3634"/>
    <n v="1409900445"/>
    <b v="0"/>
    <n v="73"/>
    <b v="1"/>
    <s v="theater/plays"/>
    <n v="100.38249999999999"/>
    <n v="153"/>
    <x v="1"/>
    <s v="plays"/>
    <x v="3634"/>
    <d v="2014-09-05T02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x v="5"/>
    <x v="3635"/>
    <n v="1400691994"/>
    <b v="0"/>
    <n v="8"/>
    <b v="1"/>
    <s v="theater/plays"/>
    <n v="104"/>
    <n v="30"/>
    <x v="1"/>
    <s v="plays"/>
    <x v="3635"/>
    <d v="2014-05-21T12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x v="1"/>
    <x v="3636"/>
    <n v="1452598184"/>
    <b v="0"/>
    <n v="17"/>
    <b v="1"/>
    <s v="theater/plays"/>
    <n v="100"/>
    <n v="0"/>
    <x v="1"/>
    <s v="plays"/>
    <x v="3636"/>
    <d v="2016-01-12T06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x v="0"/>
    <x v="3637"/>
    <n v="1404833442"/>
    <b v="0"/>
    <n v="9"/>
    <b v="1"/>
    <s v="theater/plays"/>
    <n v="104"/>
    <n v="20"/>
    <x v="1"/>
    <s v="plays"/>
    <x v="3637"/>
    <d v="2014-07-08T10:30:42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x v="5"/>
    <x v="3638"/>
    <n v="1471188502"/>
    <b v="0"/>
    <n v="17"/>
    <b v="1"/>
    <s v="theater/plays"/>
    <n v="250.66666666666669"/>
    <n v="452"/>
    <x v="1"/>
    <s v="plays"/>
    <x v="3638"/>
    <d v="2016-08-14T10:28:22"/>
  </r>
  <r>
    <n v="3653"/>
    <s v="ALLIE"/>
    <s v="ALLIE is a new dark comedy play which will premiere at the Edinburgh Festival Fringe 2015. Written and produced by Ruaraidh Murray."/>
    <n v="2000"/>
    <n v="2010"/>
    <x v="0"/>
    <s v="GB"/>
    <x v="1"/>
    <x v="3639"/>
    <n v="1436172207"/>
    <b v="0"/>
    <n v="33"/>
    <b v="1"/>
    <s v="theater/plays"/>
    <n v="100.49999999999999"/>
    <n v="10"/>
    <x v="1"/>
    <s v="plays"/>
    <x v="3639"/>
    <d v="2015-07-06T03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x v="1"/>
    <x v="3640"/>
    <n v="1457690386"/>
    <b v="0"/>
    <n v="38"/>
    <b v="1"/>
    <s v="theater/plays"/>
    <n v="174.4"/>
    <n v="1116"/>
    <x v="1"/>
    <s v="plays"/>
    <x v="3640"/>
    <d v="2016-03-11T04:59:46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x v="0"/>
    <x v="3641"/>
    <n v="1434654998"/>
    <b v="0"/>
    <n v="79"/>
    <b v="1"/>
    <s v="theater/plays"/>
    <n v="116.26"/>
    <n v="813"/>
    <x v="1"/>
    <s v="plays"/>
    <x v="3641"/>
    <d v="2015-06-18T14:16:38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x v="11"/>
    <x v="3642"/>
    <n v="1483393836"/>
    <b v="0"/>
    <n v="46"/>
    <b v="1"/>
    <s v="theater/plays"/>
    <n v="105.82000000000001"/>
    <n v="291"/>
    <x v="1"/>
    <s v="plays"/>
    <x v="3642"/>
    <d v="2017-01-02T16:50:3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x v="7"/>
    <x v="3643"/>
    <n v="1462806419"/>
    <b v="0"/>
    <n v="20"/>
    <b v="1"/>
    <s v="theater/plays"/>
    <n v="110.75"/>
    <n v="215"/>
    <x v="1"/>
    <s v="plays"/>
    <x v="3643"/>
    <d v="2016-05-09T10:06:59"/>
  </r>
  <r>
    <n v="3658"/>
    <s v="Mr. Marmalade"/>
    <s v="Life is hard when your own imaginary friend can't make time for you."/>
    <n v="1500"/>
    <n v="1510"/>
    <x v="0"/>
    <s v="US"/>
    <x v="0"/>
    <x v="3644"/>
    <n v="1400272580"/>
    <b v="0"/>
    <n v="20"/>
    <b v="1"/>
    <s v="theater/plays"/>
    <n v="100.66666666666666"/>
    <n v="10"/>
    <x v="1"/>
    <s v="plays"/>
    <x v="3644"/>
    <d v="2014-05-16T15:36:2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x v="0"/>
    <x v="3645"/>
    <n v="1424414350"/>
    <b v="0"/>
    <n v="13"/>
    <b v="1"/>
    <s v="theater/plays"/>
    <n v="102.03333333333333"/>
    <n v="61"/>
    <x v="1"/>
    <s v="plays"/>
    <x v="3645"/>
    <d v="2015-02-20T01:39:1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x v="1"/>
    <x v="3646"/>
    <n v="1417208925"/>
    <b v="0"/>
    <n v="22"/>
    <b v="1"/>
    <s v="theater/plays"/>
    <n v="100"/>
    <n v="0"/>
    <x v="1"/>
    <s v="plays"/>
    <x v="3646"/>
    <d v="2014-11-28T16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x v="0"/>
    <x v="3647"/>
    <n v="1458336672"/>
    <b v="0"/>
    <n v="36"/>
    <b v="1"/>
    <s v="theater/plays"/>
    <n v="111.00000000000001"/>
    <n v="330"/>
    <x v="1"/>
    <s v="plays"/>
    <x v="3647"/>
    <d v="2016-03-18T16:31:1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x v="5"/>
    <x v="3648"/>
    <n v="1425187014"/>
    <b v="0"/>
    <n v="40"/>
    <b v="1"/>
    <s v="theater/plays"/>
    <n v="101.42500000000001"/>
    <n v="114"/>
    <x v="1"/>
    <s v="plays"/>
    <x v="3648"/>
    <d v="2015-03-01T00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x v="1"/>
    <x v="3649"/>
    <n v="1477133430"/>
    <b v="0"/>
    <n v="9"/>
    <b v="1"/>
    <s v="theater/plays"/>
    <n v="104"/>
    <n v="9"/>
    <x v="1"/>
    <s v="plays"/>
    <x v="3649"/>
    <d v="2016-10-22T05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x v="0"/>
    <x v="3650"/>
    <n v="1464847089"/>
    <b v="0"/>
    <n v="19"/>
    <b v="1"/>
    <s v="theater/plays"/>
    <n v="109.375"/>
    <n v="75"/>
    <x v="1"/>
    <s v="plays"/>
    <x v="3650"/>
    <d v="2016-06-02T00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x v="3"/>
    <x v="3651"/>
    <n v="1445109822"/>
    <b v="0"/>
    <n v="14"/>
    <b v="1"/>
    <s v="theater/plays"/>
    <n v="115.16129032258064"/>
    <n v="94"/>
    <x v="1"/>
    <s v="plays"/>
    <x v="3651"/>
    <d v="2015-10-17T14:23:42"/>
  </r>
  <r>
    <n v="3666"/>
    <s v="Israel LÃ³pez @ Ojai Playwrights Conference"/>
    <s v="Artistic Internship @ Ojai Playwrights Conference"/>
    <n v="1200"/>
    <n v="1200"/>
    <x v="0"/>
    <s v="US"/>
    <x v="0"/>
    <x v="3652"/>
    <n v="1404337382"/>
    <b v="0"/>
    <n v="38"/>
    <b v="1"/>
    <s v="theater/plays"/>
    <n v="100"/>
    <n v="0"/>
    <x v="1"/>
    <s v="plays"/>
    <x v="3652"/>
    <d v="2014-07-02T16:43:02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x v="1"/>
    <x v="3653"/>
    <n v="1434669419"/>
    <b v="0"/>
    <n v="58"/>
    <b v="1"/>
    <s v="theater/plays"/>
    <n v="103.17033333333335"/>
    <n v="95.110000000000127"/>
    <x v="1"/>
    <s v="plays"/>
    <x v="3653"/>
    <d v="2015-06-18T18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x v="0"/>
    <x v="3654"/>
    <n v="1435670452"/>
    <b v="0"/>
    <n v="28"/>
    <b v="1"/>
    <s v="theater/plays"/>
    <n v="103.49999999999999"/>
    <n v="35"/>
    <x v="1"/>
    <s v="plays"/>
    <x v="3654"/>
    <d v="2015-06-30T08:20:52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x v="1"/>
    <x v="3655"/>
    <n v="1431447137"/>
    <b v="0"/>
    <n v="17"/>
    <b v="1"/>
    <s v="theater/plays"/>
    <n v="138.19999999999999"/>
    <n v="382"/>
    <x v="1"/>
    <s v="plays"/>
    <x v="3655"/>
    <d v="2015-05-12T11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x v="1"/>
    <x v="3656"/>
    <n v="1431951611"/>
    <b v="0"/>
    <n v="12"/>
    <b v="1"/>
    <s v="theater/plays"/>
    <n v="109.54545454545455"/>
    <n v="21"/>
    <x v="1"/>
    <s v="plays"/>
    <x v="3656"/>
    <d v="2015-05-18T07:20:11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x v="0"/>
    <x v="3657"/>
    <n v="1404140667"/>
    <b v="0"/>
    <n v="40"/>
    <b v="1"/>
    <s v="theater/plays"/>
    <n v="100.85714285714286"/>
    <n v="30"/>
    <x v="1"/>
    <s v="plays"/>
    <x v="3657"/>
    <d v="2014-06-30T10:04:27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x v="1"/>
    <x v="3658"/>
    <n v="1409179384"/>
    <b v="0"/>
    <n v="57"/>
    <b v="1"/>
    <s v="theater/plays"/>
    <n v="101.53333333333335"/>
    <n v="46"/>
    <x v="1"/>
    <s v="plays"/>
    <x v="3658"/>
    <d v="2014-08-27T17:43:04"/>
  </r>
  <r>
    <n v="3673"/>
    <s v="CHILD Z"/>
    <s v="Zoe is a teenage girl growing up in a deeply disturbing society. If those paid to protect her aren't listening, then who is?"/>
    <n v="4000"/>
    <n v="4545"/>
    <x v="0"/>
    <s v="GB"/>
    <x v="1"/>
    <x v="3659"/>
    <n v="1412233497"/>
    <b v="0"/>
    <n v="114"/>
    <b v="1"/>
    <s v="theater/plays"/>
    <n v="113.625"/>
    <n v="545"/>
    <x v="1"/>
    <s v="plays"/>
    <x v="3659"/>
    <d v="2014-10-02T02:04:57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x v="3"/>
    <x v="3660"/>
    <n v="1467752229"/>
    <b v="0"/>
    <n v="31"/>
    <b v="1"/>
    <s v="theater/plays"/>
    <n v="100"/>
    <n v="0"/>
    <x v="1"/>
    <s v="plays"/>
    <x v="3660"/>
    <d v="2016-07-05T15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x v="1"/>
    <x v="3661"/>
    <n v="1462285182"/>
    <b v="0"/>
    <n v="3"/>
    <b v="1"/>
    <s v="theater/plays"/>
    <n v="140"/>
    <n v="20"/>
    <x v="1"/>
    <s v="plays"/>
    <x v="3661"/>
    <d v="2016-05-03T09:19:4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x v="0"/>
    <x v="3662"/>
    <n v="1408995284"/>
    <b v="0"/>
    <n v="16"/>
    <b v="1"/>
    <s v="theater/plays"/>
    <n v="128.75"/>
    <n v="230"/>
    <x v="1"/>
    <s v="plays"/>
    <x v="3662"/>
    <d v="2014-08-25T14:34:44"/>
  </r>
  <r>
    <n v="3677"/>
    <s v="Goldfish Memory Productions"/>
    <s v="Goldfish Memory Productions seeks at least $12,000 to begin their first 3 professional projects."/>
    <n v="12000"/>
    <n v="12348.5"/>
    <x v="0"/>
    <s v="US"/>
    <x v="0"/>
    <x v="3663"/>
    <n v="1402580818"/>
    <b v="0"/>
    <n v="199"/>
    <b v="1"/>
    <s v="theater/plays"/>
    <n v="102.90416666666667"/>
    <n v="348.5"/>
    <x v="1"/>
    <s v="plays"/>
    <x v="3663"/>
    <d v="2014-06-12T08:46:58"/>
  </r>
  <r>
    <n v="3678"/>
    <s v="Some big Some bang"/>
    <s v="The Ugly Collective takes Some big Some bang to the Underbelly Venues at the Edinburgh Fringe!"/>
    <n v="2000"/>
    <n v="2050"/>
    <x v="0"/>
    <s v="GB"/>
    <x v="1"/>
    <x v="3664"/>
    <n v="1430052298"/>
    <b v="0"/>
    <n v="31"/>
    <b v="1"/>
    <s v="theater/plays"/>
    <n v="102.49999999999999"/>
    <n v="50"/>
    <x v="1"/>
    <s v="plays"/>
    <x v="3664"/>
    <d v="2015-04-26T07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x v="0"/>
    <x v="3665"/>
    <n v="1401214581"/>
    <b v="0"/>
    <n v="30"/>
    <b v="1"/>
    <s v="theater/plays"/>
    <n v="110.1"/>
    <n v="202"/>
    <x v="1"/>
    <s v="plays"/>
    <x v="3665"/>
    <d v="2014-05-27T13:16:21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x v="0"/>
    <x v="3666"/>
    <n v="1473850434"/>
    <b v="0"/>
    <n v="34"/>
    <b v="1"/>
    <s v="theater/plays"/>
    <n v="112.76666666666667"/>
    <n v="383"/>
    <x v="1"/>
    <s v="plays"/>
    <x v="3666"/>
    <d v="2016-09-14T05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x v="0"/>
    <x v="3667"/>
    <n v="1452008290"/>
    <b v="0"/>
    <n v="18"/>
    <b v="1"/>
    <s v="theater/plays"/>
    <n v="111.9"/>
    <n v="119"/>
    <x v="1"/>
    <s v="plays"/>
    <x v="3667"/>
    <d v="2016-01-05T10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x v="0"/>
    <x v="3668"/>
    <n v="1399998418"/>
    <b v="0"/>
    <n v="67"/>
    <b v="1"/>
    <s v="theater/plays"/>
    <n v="139.19999999999999"/>
    <n v="1176"/>
    <x v="1"/>
    <s v="plays"/>
    <x v="3668"/>
    <d v="2014-05-13T11:26:58"/>
  </r>
  <r>
    <n v="3683"/>
    <s v="A Krumpus Story - World Premiere"/>
    <s v="A Krumpus Story is a dark holiday comedy for anyone who wants a little more spice in their holiday fare."/>
    <n v="3500"/>
    <n v="3880"/>
    <x v="0"/>
    <s v="US"/>
    <x v="0"/>
    <x v="3669"/>
    <n v="1474339696"/>
    <b v="0"/>
    <n v="66"/>
    <b v="1"/>
    <s v="theater/plays"/>
    <n v="110.85714285714286"/>
    <n v="380"/>
    <x v="1"/>
    <s v="plays"/>
    <x v="3669"/>
    <d v="2016-09-19T21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x v="0"/>
    <x v="3670"/>
    <n v="1438575586"/>
    <b v="0"/>
    <n v="23"/>
    <b v="1"/>
    <s v="theater/plays"/>
    <n v="139.06666666666666"/>
    <n v="293"/>
    <x v="1"/>
    <s v="plays"/>
    <x v="3670"/>
    <d v="2015-08-02T23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x v="0"/>
    <x v="3671"/>
    <n v="1398348859"/>
    <b v="0"/>
    <n v="126"/>
    <b v="1"/>
    <s v="theater/plays"/>
    <n v="105.69999999999999"/>
    <n v="285"/>
    <x v="1"/>
    <s v="plays"/>
    <x v="3671"/>
    <d v="2014-04-24T09:14:19"/>
  </r>
  <r>
    <n v="3686"/>
    <s v="Dog sees God by Bert V. Royal @ FSU"/>
    <s v="This October, in association with Rogue Productions at FSU, I will be directing a production of Dog sees God."/>
    <n v="350"/>
    <n v="355"/>
    <x v="0"/>
    <s v="US"/>
    <x v="0"/>
    <x v="3672"/>
    <n v="1439567660"/>
    <b v="0"/>
    <n v="6"/>
    <b v="1"/>
    <s v="theater/plays"/>
    <n v="101.42857142857142"/>
    <n v="5"/>
    <x v="1"/>
    <s v="plays"/>
    <x v="3672"/>
    <d v="2015-08-14T10:54:2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x v="0"/>
    <x v="3673"/>
    <n v="1401254055"/>
    <b v="0"/>
    <n v="25"/>
    <b v="1"/>
    <s v="theater/plays"/>
    <n v="100.245"/>
    <n v="12.25"/>
    <x v="1"/>
    <s v="plays"/>
    <x v="3673"/>
    <d v="2014-05-28T00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x v="1"/>
    <x v="3674"/>
    <n v="1404932004"/>
    <b v="0"/>
    <n v="39"/>
    <b v="1"/>
    <s v="theater/plays"/>
    <n v="109.16666666666666"/>
    <n v="275"/>
    <x v="1"/>
    <s v="plays"/>
    <x v="3674"/>
    <d v="2014-07-09T13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x v="0"/>
    <x v="3675"/>
    <n v="1432410639"/>
    <b v="0"/>
    <n v="62"/>
    <b v="1"/>
    <s v="theater/plays"/>
    <n v="118.33333333333333"/>
    <n v="550"/>
    <x v="1"/>
    <s v="plays"/>
    <x v="3675"/>
    <d v="2015-05-23T14:50:39"/>
  </r>
  <r>
    <n v="3690"/>
    <s v="We Rise"/>
    <s v="A play honoring the lives and legacies of the activists and those remembered at the 1992 ACT UP Ashes Action at The White House"/>
    <n v="1500"/>
    <n v="1800"/>
    <x v="0"/>
    <s v="US"/>
    <x v="0"/>
    <x v="3676"/>
    <n v="1414506083"/>
    <b v="0"/>
    <n v="31"/>
    <b v="1"/>
    <s v="theater/plays"/>
    <n v="120"/>
    <n v="300"/>
    <x v="1"/>
    <s v="plays"/>
    <x v="3676"/>
    <d v="2014-10-28T09:21:23"/>
  </r>
  <r>
    <n v="3691"/>
    <s v="Most Dangerous Man in America (WEB DuBois) by Amiri  Baraka"/>
    <s v="World Premiere of last play written by Amiri Baraka"/>
    <n v="40000"/>
    <n v="51184"/>
    <x v="0"/>
    <s v="US"/>
    <x v="0"/>
    <x v="3677"/>
    <n v="1421426929"/>
    <b v="0"/>
    <n v="274"/>
    <b v="1"/>
    <s v="theater/plays"/>
    <n v="127.96000000000001"/>
    <n v="11184"/>
    <x v="1"/>
    <s v="plays"/>
    <x v="3677"/>
    <d v="2015-01-16T11:48:49"/>
  </r>
  <r>
    <n v="3692"/>
    <s v="An Evening With Durang"/>
    <s v="Help us independently produce two great comedies by Christopher Durang."/>
    <n v="1000"/>
    <n v="1260"/>
    <x v="0"/>
    <s v="US"/>
    <x v="0"/>
    <x v="3678"/>
    <n v="1410304179"/>
    <b v="0"/>
    <n v="17"/>
    <b v="1"/>
    <s v="theater/plays"/>
    <n v="126"/>
    <n v="260"/>
    <x v="1"/>
    <s v="plays"/>
    <x v="3678"/>
    <d v="2014-09-09T18:09:39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x v="1"/>
    <x v="3679"/>
    <n v="1446352529"/>
    <b v="0"/>
    <n v="14"/>
    <b v="1"/>
    <s v="theater/plays"/>
    <n v="129.12912912912913"/>
    <n v="97"/>
    <x v="1"/>
    <s v="plays"/>
    <x v="3679"/>
    <d v="2015-10-31T23:35:29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x v="0"/>
    <x v="3680"/>
    <n v="1461985967"/>
    <b v="0"/>
    <n v="60"/>
    <b v="1"/>
    <s v="theater/plays"/>
    <n v="107.42857142857143"/>
    <n v="260"/>
    <x v="1"/>
    <s v="plays"/>
    <x v="3680"/>
    <d v="2016-04-29T22:12:47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x v="0"/>
    <x v="3681"/>
    <n v="1419281610"/>
    <b v="0"/>
    <n v="33"/>
    <b v="1"/>
    <s v="theater/plays"/>
    <n v="100.125"/>
    <n v="5"/>
    <x v="1"/>
    <s v="plays"/>
    <x v="3681"/>
    <d v="2014-12-22T15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x v="1"/>
    <x v="3682"/>
    <n v="1418654916"/>
    <b v="0"/>
    <n v="78"/>
    <b v="1"/>
    <s v="theater/plays"/>
    <n v="155"/>
    <n v="1100"/>
    <x v="1"/>
    <s v="plays"/>
    <x v="3682"/>
    <d v="2014-12-15T09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x v="1"/>
    <x v="3683"/>
    <n v="1461064248"/>
    <b v="0"/>
    <n v="30"/>
    <b v="1"/>
    <s v="theater/plays"/>
    <n v="108"/>
    <n v="160"/>
    <x v="1"/>
    <s v="plays"/>
    <x v="3683"/>
    <d v="2016-04-19T06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x v="0"/>
    <x v="3684"/>
    <n v="1454354487"/>
    <b v="0"/>
    <n v="136"/>
    <b v="1"/>
    <s v="theater/plays"/>
    <n v="110.52"/>
    <n v="526"/>
    <x v="1"/>
    <s v="plays"/>
    <x v="3684"/>
    <d v="2016-02-01T14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x v="0"/>
    <x v="3685"/>
    <n v="1410791216"/>
    <b v="0"/>
    <n v="40"/>
    <b v="1"/>
    <s v="theater/plays"/>
    <n v="100.8"/>
    <n v="20"/>
    <x v="1"/>
    <s v="plays"/>
    <x v="3685"/>
    <d v="2014-09-15T09:26:56"/>
  </r>
  <r>
    <n v="3700"/>
    <s v="Generations (Senior Project)"/>
    <s v="Help me produce the play I have written for my senior project!"/>
    <n v="500"/>
    <n v="606"/>
    <x v="0"/>
    <s v="US"/>
    <x v="0"/>
    <x v="3686"/>
    <n v="1409493800"/>
    <b v="0"/>
    <n v="18"/>
    <b v="1"/>
    <s v="theater/plays"/>
    <n v="121.2"/>
    <n v="106"/>
    <x v="1"/>
    <s v="plays"/>
    <x v="3686"/>
    <d v="2014-08-31T09:03:20"/>
  </r>
  <r>
    <n v="3701"/>
    <s v="Dog Show"/>
    <s v="Part-silent film, part-thriller, Dog Show sees four actors play a community of dogs and their owners. One autumn, a killer strikes."/>
    <n v="1500"/>
    <n v="1505"/>
    <x v="0"/>
    <s v="GB"/>
    <x v="1"/>
    <x v="3687"/>
    <n v="1430830793"/>
    <b v="0"/>
    <n v="39"/>
    <b v="1"/>
    <s v="theater/plays"/>
    <n v="100.33333333333334"/>
    <n v="5"/>
    <x v="1"/>
    <s v="plays"/>
    <x v="3687"/>
    <d v="2015-05-05T07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x v="1"/>
    <x v="3688"/>
    <n v="1464958484"/>
    <b v="0"/>
    <n v="21"/>
    <b v="1"/>
    <s v="theater/plays"/>
    <n v="109.16666666666666"/>
    <n v="275"/>
    <x v="1"/>
    <s v="plays"/>
    <x v="3688"/>
    <d v="2016-06-03T07:54:44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x v="0"/>
    <x v="3689"/>
    <n v="1467720388"/>
    <b v="0"/>
    <n v="30"/>
    <b v="1"/>
    <s v="theater/plays"/>
    <n v="123.42857142857142"/>
    <n v="246"/>
    <x v="1"/>
    <s v="plays"/>
    <x v="3689"/>
    <d v="2016-07-05T07:06:28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x v="1"/>
    <x v="3690"/>
    <n v="1459528394"/>
    <b v="0"/>
    <n v="27"/>
    <b v="1"/>
    <s v="theater/plays"/>
    <n v="136.33666666666667"/>
    <n v="109.00999999999999"/>
    <x v="1"/>
    <s v="plays"/>
    <x v="3690"/>
    <d v="2016-04-01T11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x v="0"/>
    <x v="3691"/>
    <n v="1401714114"/>
    <b v="0"/>
    <n v="35"/>
    <b v="1"/>
    <s v="theater/plays"/>
    <n v="103.46657233816768"/>
    <n v="98"/>
    <x v="1"/>
    <s v="plays"/>
    <x v="3691"/>
    <d v="2014-06-02T08:01:54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x v="0"/>
    <x v="3692"/>
    <n v="1409262949"/>
    <b v="0"/>
    <n v="13"/>
    <b v="1"/>
    <s v="theater/plays"/>
    <n v="121.33333333333334"/>
    <n v="320"/>
    <x v="1"/>
    <s v="plays"/>
    <x v="3692"/>
    <d v="2014-08-28T16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x v="0"/>
    <x v="3693"/>
    <n v="1467335378"/>
    <b v="0"/>
    <n v="23"/>
    <b v="1"/>
    <s v="theater/plays"/>
    <n v="186"/>
    <n v="860"/>
    <x v="1"/>
    <s v="plays"/>
    <x v="3693"/>
    <d v="2016-06-30T20:09:38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x v="0"/>
    <x v="3694"/>
    <n v="1403234686"/>
    <b v="0"/>
    <n v="39"/>
    <b v="1"/>
    <s v="theater/plays"/>
    <n v="300"/>
    <n v="1400"/>
    <x v="1"/>
    <s v="plays"/>
    <x v="3694"/>
    <d v="2014-06-19T22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x v="1"/>
    <x v="3695"/>
    <n v="1401123546"/>
    <b v="0"/>
    <n v="35"/>
    <b v="1"/>
    <s v="theater/plays"/>
    <n v="108.25"/>
    <n v="82.5"/>
    <x v="1"/>
    <s v="plays"/>
    <x v="3695"/>
    <d v="2014-05-26T11:59:06"/>
  </r>
  <r>
    <n v="3710"/>
    <s v="&quot;Loving Alanis&quot; Rocky Mountain Regional Premier"/>
    <s v="A comedy about, life, death, men, women, and the power of a good Kegel."/>
    <n v="1300"/>
    <n v="1835"/>
    <x v="0"/>
    <s v="US"/>
    <x v="0"/>
    <x v="3696"/>
    <n v="1425908988"/>
    <b v="0"/>
    <n v="27"/>
    <b v="1"/>
    <s v="theater/plays"/>
    <n v="141.15384615384616"/>
    <n v="535"/>
    <x v="1"/>
    <s v="plays"/>
    <x v="3696"/>
    <d v="2015-03-09T08:49:48"/>
  </r>
  <r>
    <n v="3711"/>
    <s v="The Youth Shakespeare Project 2014"/>
    <s v="Two teachers and twenty kids bring one of Shakespeare's plays to life!"/>
    <n v="500"/>
    <n v="570"/>
    <x v="0"/>
    <s v="US"/>
    <x v="0"/>
    <x v="3174"/>
    <n v="1400606573"/>
    <b v="0"/>
    <n v="21"/>
    <b v="1"/>
    <s v="theater/plays"/>
    <n v="113.99999999999999"/>
    <n v="70"/>
    <x v="1"/>
    <s v="plays"/>
    <x v="3174"/>
    <d v="2014-05-20T12:22:5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x v="0"/>
    <x v="3697"/>
    <n v="1431230867"/>
    <b v="0"/>
    <n v="104"/>
    <b v="1"/>
    <s v="theater/plays"/>
    <n v="153.73333333333335"/>
    <n v="4030"/>
    <x v="1"/>
    <s v="plays"/>
    <x v="3697"/>
    <d v="2015-05-09T23:07:47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x v="0"/>
    <x v="3698"/>
    <n v="1463334166"/>
    <b v="0"/>
    <n v="19"/>
    <b v="1"/>
    <s v="theater/plays"/>
    <n v="101.49999999999999"/>
    <n v="30"/>
    <x v="1"/>
    <s v="plays"/>
    <x v="3698"/>
    <d v="2016-05-15T12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x v="0"/>
    <x v="3699"/>
    <n v="1429881667"/>
    <b v="0"/>
    <n v="97"/>
    <b v="1"/>
    <s v="theater/plays"/>
    <n v="102.35000000000001"/>
    <n v="235"/>
    <x v="1"/>
    <s v="plays"/>
    <x v="3699"/>
    <d v="2015-04-24T08:21:07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x v="1"/>
    <x v="3700"/>
    <n v="1422834819"/>
    <b v="0"/>
    <n v="27"/>
    <b v="1"/>
    <s v="theater/plays"/>
    <n v="102.57142857142858"/>
    <n v="90"/>
    <x v="1"/>
    <s v="plays"/>
    <x v="3700"/>
    <d v="2015-02-01T18:53:39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x v="0"/>
    <x v="3701"/>
    <n v="1450819109"/>
    <b v="0"/>
    <n v="24"/>
    <b v="1"/>
    <s v="theater/plays"/>
    <n v="155.75"/>
    <n v="446"/>
    <x v="1"/>
    <s v="plays"/>
    <x v="3701"/>
    <d v="2015-12-22T16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x v="1"/>
    <x v="3702"/>
    <n v="1428526049"/>
    <b v="0"/>
    <n v="13"/>
    <b v="1"/>
    <s v="theater/plays"/>
    <n v="100.75"/>
    <n v="30"/>
    <x v="1"/>
    <s v="plays"/>
    <x v="3702"/>
    <d v="2015-04-08T15:47:29"/>
  </r>
  <r>
    <n v="3718"/>
    <s v="PUNK ROCK"/>
    <s v="William Carlisle has the world at his feet but its weight on his shoulders. He is intelligent, articulate and fucked."/>
    <n v="500"/>
    <n v="1197"/>
    <x v="0"/>
    <s v="GB"/>
    <x v="1"/>
    <x v="3703"/>
    <n v="1422465075"/>
    <b v="0"/>
    <n v="46"/>
    <b v="1"/>
    <s v="theater/plays"/>
    <n v="239.4"/>
    <n v="697"/>
    <x v="1"/>
    <s v="plays"/>
    <x v="3703"/>
    <d v="2015-01-28T12:11:15"/>
  </r>
  <r>
    <n v="3719"/>
    <s v="Corium"/>
    <s v="A new piece of physical theatre about love, regret and longing."/>
    <n v="200"/>
    <n v="420"/>
    <x v="0"/>
    <s v="GB"/>
    <x v="1"/>
    <x v="3704"/>
    <n v="1432402266"/>
    <b v="0"/>
    <n v="4"/>
    <b v="1"/>
    <s v="theater/plays"/>
    <n v="210"/>
    <n v="220"/>
    <x v="1"/>
    <s v="plays"/>
    <x v="3704"/>
    <d v="2015-05-23T12:31:06"/>
  </r>
  <r>
    <n v="3720"/>
    <s v="Lakotas and the American Theatre"/>
    <s v="Breaking the American Indian stereotype in the American Theatre."/>
    <n v="3300"/>
    <n v="3449"/>
    <x v="0"/>
    <s v="US"/>
    <x v="0"/>
    <x v="3705"/>
    <n v="1433980206"/>
    <b v="0"/>
    <n v="40"/>
    <b v="1"/>
    <s v="theater/plays"/>
    <n v="104.51515151515152"/>
    <n v="149"/>
    <x v="1"/>
    <s v="plays"/>
    <x v="3705"/>
    <d v="2015-06-10T18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x v="0"/>
    <x v="3706"/>
    <n v="1413412084"/>
    <b v="0"/>
    <n v="44"/>
    <b v="1"/>
    <s v="theater/plays"/>
    <n v="100.8"/>
    <n v="40"/>
    <x v="1"/>
    <s v="plays"/>
    <x v="3706"/>
    <d v="2014-10-15T17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x v="5"/>
    <x v="3707"/>
    <n v="1452614847"/>
    <b v="0"/>
    <n v="35"/>
    <b v="1"/>
    <s v="theater/plays"/>
    <n v="111.20000000000002"/>
    <n v="168"/>
    <x v="1"/>
    <s v="plays"/>
    <x v="3707"/>
    <d v="2016-01-12T11:07:27"/>
  </r>
  <r>
    <n v="3723"/>
    <s v="Beauty and the Beast"/>
    <s v="Saltmine Theatre Company present Beauty and the Beast:"/>
    <n v="4500"/>
    <n v="4592"/>
    <x v="0"/>
    <s v="GB"/>
    <x v="1"/>
    <x v="3708"/>
    <n v="1414778662"/>
    <b v="0"/>
    <n v="63"/>
    <b v="1"/>
    <s v="theater/plays"/>
    <n v="102.04444444444445"/>
    <n v="92"/>
    <x v="1"/>
    <s v="plays"/>
    <x v="3708"/>
    <d v="2014-10-31T13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x v="1"/>
    <x v="3709"/>
    <n v="1459856860"/>
    <b v="0"/>
    <n v="89"/>
    <b v="1"/>
    <s v="theater/plays"/>
    <n v="102.54767441860466"/>
    <n v="109.55000000000018"/>
    <x v="1"/>
    <s v="plays"/>
    <x v="3709"/>
    <d v="2016-04-05T06:47:4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x v="1"/>
    <x v="3710"/>
    <n v="1454366467"/>
    <b v="0"/>
    <n v="15"/>
    <b v="1"/>
    <s v="theater/plays"/>
    <n v="127"/>
    <n v="81"/>
    <x v="1"/>
    <s v="plays"/>
    <x v="3710"/>
    <d v="2016-02-01T17:41:07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x v="0"/>
    <x v="3711"/>
    <n v="1459567371"/>
    <b v="0"/>
    <n v="46"/>
    <b v="1"/>
    <s v="theater/plays"/>
    <n v="338.70588235294122"/>
    <n v="2029"/>
    <x v="1"/>
    <s v="plays"/>
    <x v="3711"/>
    <d v="2016-04-01T22:22:51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x v="0"/>
    <x v="3712"/>
    <n v="1474273294"/>
    <b v="0"/>
    <n v="33"/>
    <b v="1"/>
    <s v="theater/plays"/>
    <n v="100.75"/>
    <n v="15"/>
    <x v="1"/>
    <s v="plays"/>
    <x v="3712"/>
    <d v="2016-09-19T03:21:34"/>
  </r>
  <r>
    <n v="3728"/>
    <s v="Bare Bones Shakespeare 2015-16 Season"/>
    <s v="Bare Bones Shakespeare's first season will start with a DFW school touring show: Romeo and Juliet."/>
    <n v="20000"/>
    <n v="1862"/>
    <x v="2"/>
    <s v="US"/>
    <x v="0"/>
    <x v="3713"/>
    <n v="1437365176"/>
    <b v="0"/>
    <n v="31"/>
    <b v="0"/>
    <s v="theater/plays"/>
    <n v="9.31"/>
    <n v="-18138"/>
    <x v="1"/>
    <s v="plays"/>
    <x v="3713"/>
    <d v="2015-07-19T23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x v="0"/>
    <x v="3714"/>
    <n v="1423198512"/>
    <b v="0"/>
    <n v="5"/>
    <b v="0"/>
    <s v="theater/plays"/>
    <n v="7.24"/>
    <n v="-4638"/>
    <x v="1"/>
    <s v="plays"/>
    <x v="3714"/>
    <d v="2015-02-05T2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x v="0"/>
    <x v="3715"/>
    <n v="1437236159"/>
    <b v="0"/>
    <n v="1"/>
    <b v="0"/>
    <s v="theater/plays"/>
    <n v="10"/>
    <n v="-900"/>
    <x v="1"/>
    <s v="plays"/>
    <x v="3715"/>
    <d v="2015-07-18T11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x v="0"/>
    <x v="3716"/>
    <n v="1418234646"/>
    <b v="0"/>
    <n v="12"/>
    <b v="0"/>
    <s v="theater/plays"/>
    <n v="11.272727272727273"/>
    <n v="-4880"/>
    <x v="1"/>
    <s v="plays"/>
    <x v="3716"/>
    <d v="2014-12-10T13:04:06"/>
  </r>
  <r>
    <n v="3732"/>
    <s v="Elektra Bekent - Afstudeervoorstelling"/>
    <s v="Mijn solo voorstelling gaat over Elektra (Sophokles) en hoe zij als jongere alles beleeft en meemaakt!"/>
    <n v="850"/>
    <n v="131"/>
    <x v="2"/>
    <s v="NL"/>
    <x v="3"/>
    <x v="3717"/>
    <n v="1416932133"/>
    <b v="0"/>
    <n v="4"/>
    <b v="0"/>
    <s v="theater/plays"/>
    <n v="15.411764705882353"/>
    <n v="-719"/>
    <x v="1"/>
    <s v="plays"/>
    <x v="3717"/>
    <d v="2014-11-25T11:15:33"/>
  </r>
  <r>
    <n v="3733"/>
    <s v="laughter in the hood"/>
    <s v="want to donate tickets to residents who live in the community that cant afford the 35.00 price of ticket"/>
    <n v="1500"/>
    <n v="0"/>
    <x v="2"/>
    <s v="US"/>
    <x v="0"/>
    <x v="3718"/>
    <n v="1428539708"/>
    <b v="0"/>
    <n v="0"/>
    <b v="0"/>
    <s v="theater/plays"/>
    <n v="0"/>
    <n v="-1500"/>
    <x v="1"/>
    <s v="plays"/>
    <x v="3718"/>
    <d v="2015-04-08T19:35:08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x v="0"/>
    <x v="3719"/>
    <n v="1427405896"/>
    <b v="0"/>
    <n v="7"/>
    <b v="0"/>
    <s v="theater/plays"/>
    <n v="28.466666666666669"/>
    <n v="-1073"/>
    <x v="1"/>
    <s v="plays"/>
    <x v="3719"/>
    <d v="2015-03-26T16:38:16"/>
  </r>
  <r>
    <n v="3735"/>
    <s v="Women Beware Women"/>
    <s v="Young Actor's taking on a Jacobean tragedy. Family, betrayal, love, lust, sex and death."/>
    <n v="150"/>
    <n v="20"/>
    <x v="2"/>
    <s v="GB"/>
    <x v="1"/>
    <x v="3720"/>
    <n v="1430239089"/>
    <b v="0"/>
    <n v="2"/>
    <b v="0"/>
    <s v="theater/plays"/>
    <n v="13.333333333333334"/>
    <n v="-130"/>
    <x v="1"/>
    <s v="plays"/>
    <x v="3720"/>
    <d v="2015-04-28T11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x v="1"/>
    <x v="3721"/>
    <n v="1423847093"/>
    <b v="0"/>
    <n v="1"/>
    <b v="0"/>
    <s v="theater/plays"/>
    <n v="0.66666666666666674"/>
    <n v="-1490"/>
    <x v="1"/>
    <s v="plays"/>
    <x v="3721"/>
    <d v="2015-02-13T12:04:53"/>
  </r>
  <r>
    <n v="3737"/>
    <s v="Measure For Measure"/>
    <s v="The ASU Theatre and Shakespeare Club presents Measure For Measure directed by Jordyn Ochser."/>
    <n v="700"/>
    <n v="150"/>
    <x v="2"/>
    <s v="US"/>
    <x v="0"/>
    <x v="3722"/>
    <n v="1445358903"/>
    <b v="0"/>
    <n v="4"/>
    <b v="0"/>
    <s v="theater/plays"/>
    <n v="21.428571428571427"/>
    <n v="-550"/>
    <x v="1"/>
    <s v="plays"/>
    <x v="3722"/>
    <d v="2015-10-20T11:35:03"/>
  </r>
  <r>
    <n v="3738"/>
    <s v="'GULF' - a new play by PIVOT THEATRE"/>
    <s v="A filmic, fast-paced exploration of trust, making its debut at Camden People's Theatre this July."/>
    <n v="1500"/>
    <n v="270"/>
    <x v="2"/>
    <s v="GB"/>
    <x v="1"/>
    <x v="3723"/>
    <n v="1403562705"/>
    <b v="0"/>
    <n v="6"/>
    <b v="0"/>
    <s v="theater/plays"/>
    <n v="18"/>
    <n v="-1230"/>
    <x v="1"/>
    <s v="plays"/>
    <x v="3723"/>
    <d v="2014-06-23T17:31:45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x v="1"/>
    <x v="3724"/>
    <n v="1467024468"/>
    <b v="0"/>
    <n v="8"/>
    <b v="0"/>
    <s v="theater/plays"/>
    <n v="20.125"/>
    <n v="-3195"/>
    <x v="1"/>
    <s v="plays"/>
    <x v="3724"/>
    <d v="2016-06-27T05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x v="0"/>
    <x v="3725"/>
    <n v="1405217355"/>
    <b v="0"/>
    <n v="14"/>
    <b v="0"/>
    <s v="theater/plays"/>
    <n v="17.899999999999999"/>
    <n v="-1642"/>
    <x v="1"/>
    <s v="plays"/>
    <x v="3725"/>
    <d v="2014-07-12T21:09:15"/>
  </r>
  <r>
    <n v="3741"/>
    <s v="Open House Theater"/>
    <s v="A small community with a love for theater would like to continue. Help the children of this community continue."/>
    <n v="20000"/>
    <n v="0"/>
    <x v="2"/>
    <s v="US"/>
    <x v="0"/>
    <x v="3726"/>
    <n v="1447797950"/>
    <b v="0"/>
    <n v="0"/>
    <b v="0"/>
    <s v="theater/plays"/>
    <n v="0"/>
    <n v="-20000"/>
    <x v="1"/>
    <s v="plays"/>
    <x v="3726"/>
    <d v="2015-11-17T17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x v="0"/>
    <x v="3727"/>
    <n v="1407388144"/>
    <b v="0"/>
    <n v="4"/>
    <b v="0"/>
    <s v="theater/plays"/>
    <n v="2"/>
    <n v="-4900"/>
    <x v="1"/>
    <s v="plays"/>
    <x v="3727"/>
    <d v="2014-08-07T00:09:04"/>
  </r>
  <r>
    <n v="3743"/>
    <s v="Down the Mississippi"/>
    <s v="I'm taking the Adventures of Huckleberry Finn puppet show down the Mississippi River!"/>
    <n v="2200"/>
    <n v="0"/>
    <x v="2"/>
    <s v="US"/>
    <x v="0"/>
    <x v="3728"/>
    <n v="1401814964"/>
    <b v="0"/>
    <n v="0"/>
    <b v="0"/>
    <s v="theater/plays"/>
    <n v="0"/>
    <n v="-2200"/>
    <x v="1"/>
    <s v="plays"/>
    <x v="3728"/>
    <d v="2014-06-03T12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x v="0"/>
    <x v="3729"/>
    <n v="1401823952"/>
    <b v="0"/>
    <n v="0"/>
    <b v="0"/>
    <s v="theater/plays"/>
    <n v="0"/>
    <n v="-1200"/>
    <x v="1"/>
    <s v="plays"/>
    <x v="3729"/>
    <d v="2014-06-03T14:32:32"/>
  </r>
  <r>
    <n v="3745"/>
    <s v="Tyke Theatre Web Show"/>
    <s v="Tyke wants to expand her puppet theater show to weekly online web shows and is looking for backers."/>
    <n v="100"/>
    <n v="10"/>
    <x v="2"/>
    <s v="US"/>
    <x v="0"/>
    <x v="3730"/>
    <n v="1405097102"/>
    <b v="0"/>
    <n v="1"/>
    <b v="0"/>
    <s v="theater/plays"/>
    <n v="10"/>
    <n v="-90"/>
    <x v="1"/>
    <s v="plays"/>
    <x v="3730"/>
    <d v="2014-07-11T11:45:02"/>
  </r>
  <r>
    <n v="3746"/>
    <s v="Stage Play Production - &quot;I Love You to Death&quot;"/>
    <s v="Generational curses CAN be broken...right?"/>
    <n v="8500"/>
    <n v="202"/>
    <x v="2"/>
    <s v="US"/>
    <x v="0"/>
    <x v="3731"/>
    <n v="1473326439"/>
    <b v="0"/>
    <n v="1"/>
    <b v="0"/>
    <s v="theater/plays"/>
    <n v="2.3764705882352941"/>
    <n v="-8298"/>
    <x v="1"/>
    <s v="plays"/>
    <x v="3731"/>
    <d v="2016-09-08T04:20:39"/>
  </r>
  <r>
    <n v="3747"/>
    <s v="Counting Stars"/>
    <s v="The world premiere of an astonishing new play by acclaimed writer Atiha Sen Gupta."/>
    <n v="2500"/>
    <n v="25"/>
    <x v="2"/>
    <s v="GB"/>
    <x v="1"/>
    <x v="3732"/>
    <n v="1433833896"/>
    <b v="0"/>
    <n v="1"/>
    <b v="0"/>
    <s v="theater/plays"/>
    <n v="1"/>
    <n v="-2475"/>
    <x v="1"/>
    <s v="plays"/>
    <x v="3732"/>
    <d v="2015-06-09T02:11:36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x v="0"/>
    <x v="3733"/>
    <n v="1453827436"/>
    <b v="0"/>
    <n v="52"/>
    <b v="1"/>
    <s v="theater/musical"/>
    <n v="103.52"/>
    <n v="176"/>
    <x v="1"/>
    <s v="musical"/>
    <x v="3733"/>
    <d v="2016-01-26T11:57:16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x v="0"/>
    <x v="3734"/>
    <n v="1459220588"/>
    <b v="0"/>
    <n v="7"/>
    <b v="1"/>
    <s v="theater/musical"/>
    <n v="105"/>
    <n v="25"/>
    <x v="1"/>
    <s v="musical"/>
    <x v="3734"/>
    <d v="2016-03-28T22:03:08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x v="0"/>
    <x v="3735"/>
    <n v="1421105608"/>
    <b v="0"/>
    <n v="28"/>
    <b v="1"/>
    <s v="theater/musical"/>
    <n v="100.44999999999999"/>
    <n v="27"/>
    <x v="1"/>
    <s v="musical"/>
    <x v="3735"/>
    <d v="2015-01-12T18:33:28"/>
  </r>
  <r>
    <n v="3751"/>
    <s v="GGC Productions 2016"/>
    <s v="I will be performing in TWO productions to kick off the 2016 season. NEED HELP TO FUND THESE GREAT SHOWS!"/>
    <n v="1000"/>
    <n v="1326"/>
    <x v="0"/>
    <s v="US"/>
    <x v="0"/>
    <x v="3736"/>
    <n v="1454460673"/>
    <b v="0"/>
    <n v="11"/>
    <b v="1"/>
    <s v="theater/musical"/>
    <n v="132.6"/>
    <n v="326"/>
    <x v="1"/>
    <s v="musical"/>
    <x v="3736"/>
    <d v="2016-02-02T19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x v="1"/>
    <x v="3737"/>
    <n v="1473189335"/>
    <b v="0"/>
    <n v="15"/>
    <b v="1"/>
    <s v="theater/musical"/>
    <n v="112.99999999999999"/>
    <n v="65"/>
    <x v="1"/>
    <s v="musical"/>
    <x v="3737"/>
    <d v="2016-09-06T14:15:35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x v="0"/>
    <x v="3738"/>
    <n v="1430768800"/>
    <b v="0"/>
    <n v="30"/>
    <b v="1"/>
    <s v="theater/musical"/>
    <n v="103.34"/>
    <n v="167"/>
    <x v="1"/>
    <s v="musical"/>
    <x v="3738"/>
    <d v="2015-05-04T14:46:4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x v="0"/>
    <x v="3739"/>
    <n v="1403125737"/>
    <b v="0"/>
    <n v="27"/>
    <b v="1"/>
    <s v="theater/musical"/>
    <n v="120"/>
    <n v="500"/>
    <x v="1"/>
    <s v="musical"/>
    <x v="3739"/>
    <d v="2014-06-18T16:08:57"/>
  </r>
  <r>
    <n v="3755"/>
    <s v="Retro Rhapsody"/>
    <s v="We have formed an innovative company that aims to create musical comedic performances suitable for a range of venues."/>
    <n v="550"/>
    <n v="713"/>
    <x v="0"/>
    <s v="GB"/>
    <x v="1"/>
    <x v="3740"/>
    <n v="1458161307"/>
    <b v="0"/>
    <n v="28"/>
    <b v="1"/>
    <s v="theater/musical"/>
    <n v="129.63636363636363"/>
    <n v="163"/>
    <x v="1"/>
    <s v="musical"/>
    <x v="3740"/>
    <d v="2016-03-16T15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x v="0"/>
    <x v="3741"/>
    <n v="1399923198"/>
    <b v="0"/>
    <n v="17"/>
    <b v="1"/>
    <s v="theater/musical"/>
    <n v="101.11111111111111"/>
    <n v="50"/>
    <x v="1"/>
    <s v="musical"/>
    <x v="3741"/>
    <d v="2014-05-12T14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x v="0"/>
    <x v="3742"/>
    <n v="1415737515"/>
    <b v="0"/>
    <n v="50"/>
    <b v="1"/>
    <s v="theater/musical"/>
    <n v="108.51428571428572"/>
    <n v="298"/>
    <x v="1"/>
    <s v="musical"/>
    <x v="3742"/>
    <d v="2014-11-11T15:25:15"/>
  </r>
  <r>
    <n v="3758"/>
    <s v="Luigi's Ladies"/>
    <s v="LUIGI'S LADIES: an original one-woman musical comedy"/>
    <n v="1500"/>
    <n v="1535"/>
    <x v="0"/>
    <s v="US"/>
    <x v="0"/>
    <x v="3743"/>
    <n v="1397819938"/>
    <b v="0"/>
    <n v="26"/>
    <b v="1"/>
    <s v="theater/musical"/>
    <n v="102.33333333333334"/>
    <n v="35"/>
    <x v="1"/>
    <s v="musical"/>
    <x v="3743"/>
    <d v="2014-04-18T06:18:58"/>
  </r>
  <r>
    <n v="3759"/>
    <s v="Pared Down Productions"/>
    <s v="A production company specializing in small-scale musicals"/>
    <n v="4000"/>
    <n v="4409.7700000000004"/>
    <x v="0"/>
    <s v="US"/>
    <x v="0"/>
    <x v="3744"/>
    <n v="1435372553"/>
    <b v="0"/>
    <n v="88"/>
    <b v="1"/>
    <s v="theater/musical"/>
    <n v="110.24425000000002"/>
    <n v="409.77000000000044"/>
    <x v="1"/>
    <s v="musical"/>
    <x v="3744"/>
    <d v="2015-06-26T21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x v="0"/>
    <x v="3745"/>
    <n v="1397133386"/>
    <b v="0"/>
    <n v="91"/>
    <b v="1"/>
    <s v="theater/musical"/>
    <n v="101.0154"/>
    <n v="50.770000000000437"/>
    <x v="1"/>
    <s v="musical"/>
    <x v="3745"/>
    <d v="2014-04-10T07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x v="1"/>
    <x v="3746"/>
    <n v="1434625937"/>
    <b v="0"/>
    <n v="3"/>
    <b v="1"/>
    <s v="theater/musical"/>
    <n v="100"/>
    <n v="0"/>
    <x v="1"/>
    <s v="musical"/>
    <x v="3746"/>
    <d v="2015-06-18T06:12:17"/>
  </r>
  <r>
    <n v="3762"/>
    <s v="iolite the musical"/>
    <s v="We are trying to raise money to perform a musical we have written, called &quot;Iolite&quot;, at the Edinburgh Fringe in 2015."/>
    <n v="1250"/>
    <n v="1328"/>
    <x v="0"/>
    <s v="GB"/>
    <x v="1"/>
    <x v="3747"/>
    <n v="1436383889"/>
    <b v="0"/>
    <n v="28"/>
    <b v="1"/>
    <s v="theater/musical"/>
    <n v="106.24"/>
    <n v="78"/>
    <x v="1"/>
    <s v="musical"/>
    <x v="3747"/>
    <d v="2015-07-08T14:31:29"/>
  </r>
  <r>
    <n v="3763"/>
    <s v="[title of show] â€” The Chicago Storefront Premiere"/>
    <s v="A musical about two guys writing a musical about...two guys writing a musical."/>
    <n v="5000"/>
    <n v="5000"/>
    <x v="0"/>
    <s v="US"/>
    <x v="0"/>
    <x v="3748"/>
    <n v="1425319226"/>
    <b v="0"/>
    <n v="77"/>
    <b v="1"/>
    <s v="theater/musical"/>
    <n v="100"/>
    <n v="0"/>
    <x v="1"/>
    <s v="musical"/>
    <x v="3748"/>
    <d v="2015-03-02T13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x v="0"/>
    <x v="3749"/>
    <n v="1462824832"/>
    <b v="0"/>
    <n v="27"/>
    <b v="1"/>
    <s v="theater/musical"/>
    <n v="100"/>
    <n v="0"/>
    <x v="1"/>
    <s v="musical"/>
    <x v="3749"/>
    <d v="2016-05-09T15:13:5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x v="0"/>
    <x v="3750"/>
    <n v="1404153482"/>
    <b v="0"/>
    <n v="107"/>
    <b v="1"/>
    <s v="theater/musical"/>
    <n v="113.45714285714286"/>
    <n v="942"/>
    <x v="1"/>
    <s v="musical"/>
    <x v="3750"/>
    <d v="2014-06-30T13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x v="0"/>
    <x v="3751"/>
    <n v="1401336045"/>
    <b v="0"/>
    <n v="96"/>
    <b v="1"/>
    <s v="theater/musical"/>
    <n v="102.65010000000001"/>
    <n v="265.01000000000022"/>
    <x v="1"/>
    <s v="musical"/>
    <x v="3751"/>
    <d v="2014-05-28T23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x v="0"/>
    <x v="3566"/>
    <n v="1423960097"/>
    <b v="0"/>
    <n v="56"/>
    <b v="1"/>
    <s v="theater/musical"/>
    <n v="116.75"/>
    <n v="335"/>
    <x v="1"/>
    <s v="musical"/>
    <x v="3566"/>
    <d v="2015-02-14T19:28:17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x v="0"/>
    <x v="3752"/>
    <n v="1400002090"/>
    <b v="0"/>
    <n v="58"/>
    <b v="1"/>
    <s v="theater/musical"/>
    <n v="107.65274999999998"/>
    <n v="306.10999999999967"/>
    <x v="1"/>
    <s v="musical"/>
    <x v="3752"/>
    <d v="2014-05-13T12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x v="0"/>
    <x v="3753"/>
    <n v="1458138079"/>
    <b v="0"/>
    <n v="15"/>
    <b v="1"/>
    <s v="theater/musical"/>
    <n v="100"/>
    <n v="0"/>
    <x v="1"/>
    <s v="musical"/>
    <x v="3753"/>
    <d v="2016-03-16T09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x v="1"/>
    <x v="3754"/>
    <n v="1431642010"/>
    <b v="0"/>
    <n v="20"/>
    <b v="1"/>
    <s v="theater/musical"/>
    <n v="100"/>
    <n v="0"/>
    <x v="1"/>
    <s v="musical"/>
    <x v="3754"/>
    <d v="2015-05-14T17:20:10"/>
  </r>
  <r>
    <n v="3771"/>
    <s v="COME OUT SWINGIN'!"/>
    <s v="I would like to make a demo recording of six songs from COME OUT SWINGIN'!"/>
    <n v="1000"/>
    <n v="1460"/>
    <x v="0"/>
    <s v="US"/>
    <x v="0"/>
    <x v="3755"/>
    <n v="1462307652"/>
    <b v="0"/>
    <n v="38"/>
    <b v="1"/>
    <s v="theater/musical"/>
    <n v="146"/>
    <n v="460"/>
    <x v="1"/>
    <s v="musical"/>
    <x v="3755"/>
    <d v="2016-05-03T15:34:1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x v="0"/>
    <x v="3756"/>
    <n v="1478616506"/>
    <b v="0"/>
    <n v="33"/>
    <b v="1"/>
    <s v="theater/musical"/>
    <n v="110.2"/>
    <n v="510"/>
    <x v="1"/>
    <s v="musical"/>
    <x v="3756"/>
    <d v="2016-11-08T09:48:26"/>
  </r>
  <r>
    <n v="3773"/>
    <s v="Dundee: A Hip-Hopera"/>
    <s v="A dramatic hip-hopera, inspired from monologues written by the performers."/>
    <n v="5000"/>
    <n v="5410"/>
    <x v="0"/>
    <s v="US"/>
    <x v="0"/>
    <x v="3757"/>
    <n v="1476317247"/>
    <b v="0"/>
    <n v="57"/>
    <b v="1"/>
    <s v="theater/musical"/>
    <n v="108.2"/>
    <n v="410"/>
    <x v="1"/>
    <s v="musical"/>
    <x v="3757"/>
    <d v="2016-10-12T19:07:27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x v="5"/>
    <x v="3758"/>
    <n v="1427223655"/>
    <b v="0"/>
    <n v="25"/>
    <b v="1"/>
    <s v="theater/musical"/>
    <n v="100"/>
    <n v="0"/>
    <x v="1"/>
    <s v="musical"/>
    <x v="3758"/>
    <d v="2015-03-24T14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x v="0"/>
    <x v="3759"/>
    <n v="1426199843"/>
    <b v="0"/>
    <n v="14"/>
    <b v="1"/>
    <s v="theater/musical"/>
    <n v="100.25"/>
    <n v="5"/>
    <x v="1"/>
    <s v="musical"/>
    <x v="3759"/>
    <d v="2015-03-12T17:37:23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x v="0"/>
    <x v="3760"/>
    <n v="1403599778"/>
    <b v="0"/>
    <n v="94"/>
    <b v="1"/>
    <s v="theater/musical"/>
    <n v="106.71250000000001"/>
    <n v="537"/>
    <x v="1"/>
    <s v="musical"/>
    <x v="3760"/>
    <d v="2014-06-24T03:49:38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x v="0"/>
    <x v="3761"/>
    <n v="1409884821"/>
    <b v="0"/>
    <n v="59"/>
    <b v="1"/>
    <s v="theater/musical"/>
    <n v="143.19999999999999"/>
    <n v="864"/>
    <x v="1"/>
    <s v="musical"/>
    <x v="3761"/>
    <d v="2014-09-04T21:40:21"/>
  </r>
  <r>
    <n v="3778"/>
    <s v="Give a Puppet a Hand"/>
    <s v="Sponsor an AVENUE Q puppet for The Barn Players April 2015 production."/>
    <n v="2400"/>
    <n v="2521"/>
    <x v="0"/>
    <s v="US"/>
    <x v="0"/>
    <x v="3762"/>
    <n v="1418758780"/>
    <b v="0"/>
    <n v="36"/>
    <b v="1"/>
    <s v="theater/musical"/>
    <n v="105.04166666666667"/>
    <n v="121"/>
    <x v="1"/>
    <s v="musical"/>
    <x v="3762"/>
    <d v="2014-12-16T14:39:40"/>
  </r>
  <r>
    <n v="3779"/>
    <s v="&quot;The Last Adam&quot; A New Musical, NYC reading"/>
    <s v="A fresh, re-telling of the Jesus story for a new generation."/>
    <n v="15000"/>
    <n v="15597"/>
    <x v="0"/>
    <s v="US"/>
    <x v="0"/>
    <x v="3763"/>
    <n v="1456421940"/>
    <b v="0"/>
    <n v="115"/>
    <b v="1"/>
    <s v="theater/musical"/>
    <n v="103.98"/>
    <n v="597"/>
    <x v="1"/>
    <s v="musical"/>
    <x v="3763"/>
    <d v="2016-02-25T12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x v="0"/>
    <x v="3764"/>
    <n v="1433999785"/>
    <b v="0"/>
    <n v="30"/>
    <b v="1"/>
    <s v="theater/musical"/>
    <n v="120"/>
    <n v="500"/>
    <x v="1"/>
    <s v="musical"/>
    <x v="3764"/>
    <d v="2015-06-11T00:16:25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x v="0"/>
    <x v="3765"/>
    <n v="1408050685"/>
    <b v="0"/>
    <n v="52"/>
    <b v="1"/>
    <s v="theater/musical"/>
    <n v="109.66666666666667"/>
    <n v="435"/>
    <x v="1"/>
    <s v="musical"/>
    <x v="3765"/>
    <d v="2014-08-14T16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x v="1"/>
    <x v="3766"/>
    <n v="1466887297"/>
    <b v="0"/>
    <n v="27"/>
    <b v="1"/>
    <s v="theater/musical"/>
    <n v="101.75"/>
    <n v="35"/>
    <x v="1"/>
    <s v="musical"/>
    <x v="3766"/>
    <d v="2016-06-25T15:41:37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x v="0"/>
    <x v="3767"/>
    <n v="1455938520"/>
    <b v="0"/>
    <n v="24"/>
    <b v="1"/>
    <s v="theater/musical"/>
    <n v="128.91666666666666"/>
    <n v="347"/>
    <x v="1"/>
    <s v="musical"/>
    <x v="3767"/>
    <d v="2016-02-19T22:22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x v="5"/>
    <x v="3768"/>
    <n v="1465601532"/>
    <b v="0"/>
    <n v="10"/>
    <b v="1"/>
    <s v="theater/musical"/>
    <n v="114.99999999999999"/>
    <n v="150"/>
    <x v="1"/>
    <s v="musical"/>
    <x v="3768"/>
    <d v="2016-06-10T18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x v="1"/>
    <x v="3769"/>
    <n v="1467040769"/>
    <b v="0"/>
    <n v="30"/>
    <b v="1"/>
    <s v="theater/musical"/>
    <n v="150.75"/>
    <n v="1015"/>
    <x v="1"/>
    <s v="musical"/>
    <x v="3769"/>
    <d v="2016-06-27T10:19:29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x v="0"/>
    <x v="3770"/>
    <n v="1461718475"/>
    <b v="0"/>
    <n v="71"/>
    <b v="1"/>
    <s v="theater/musical"/>
    <n v="110.96666666666665"/>
    <n v="658"/>
    <x v="1"/>
    <s v="musical"/>
    <x v="3770"/>
    <d v="2016-04-26T19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x v="0"/>
    <x v="3514"/>
    <n v="1434113406"/>
    <b v="0"/>
    <n v="10"/>
    <b v="1"/>
    <s v="theater/musical"/>
    <n v="100.28571428571429"/>
    <n v="1"/>
    <x v="1"/>
    <s v="musical"/>
    <x v="3514"/>
    <d v="2015-06-12T07:50:06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x v="0"/>
    <x v="3771"/>
    <n v="1448469719"/>
    <b v="0"/>
    <n v="1"/>
    <b v="0"/>
    <s v="theater/musical"/>
    <n v="0.66666666666666674"/>
    <n v="-74500"/>
    <x v="1"/>
    <s v="musical"/>
    <x v="3771"/>
    <d v="2015-11-25T11:41:59"/>
  </r>
  <r>
    <n v="3789"/>
    <s v="Austen a New Musical Play"/>
    <s v="This fabulous new play explores the little known love life of England's most famous romantic novelist, Jane Austen."/>
    <n v="3550"/>
    <n v="116"/>
    <x v="2"/>
    <s v="GB"/>
    <x v="1"/>
    <x v="3772"/>
    <n v="1431630618"/>
    <b v="0"/>
    <n v="4"/>
    <b v="0"/>
    <s v="theater/musical"/>
    <n v="3.267605633802817"/>
    <n v="-3434"/>
    <x v="1"/>
    <s v="musical"/>
    <x v="3772"/>
    <d v="2015-05-14T14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x v="0"/>
    <x v="3773"/>
    <n v="1477238423"/>
    <b v="0"/>
    <n v="0"/>
    <b v="0"/>
    <s v="theater/musical"/>
    <n v="0"/>
    <n v="-15000"/>
    <x v="1"/>
    <s v="musical"/>
    <x v="3773"/>
    <d v="2016-10-23T11:00:23"/>
  </r>
  <r>
    <n v="3791"/>
    <s v="Spin! at The Cumming Playhouse"/>
    <s v="Spin! is an original musical comedy-drama presented by Blue Palm Productions."/>
    <n v="1500"/>
    <n v="0"/>
    <x v="2"/>
    <s v="US"/>
    <x v="0"/>
    <x v="3774"/>
    <n v="1399480592"/>
    <b v="0"/>
    <n v="0"/>
    <b v="0"/>
    <s v="theater/musical"/>
    <n v="0"/>
    <n v="-1500"/>
    <x v="1"/>
    <s v="musical"/>
    <x v="3774"/>
    <d v="2014-05-07T11:36:32"/>
  </r>
  <r>
    <n v="3792"/>
    <s v="BorikÃ©n: The Show"/>
    <s v="A cultural and historic journey through Puerto Rico's music and dance!"/>
    <n v="12500"/>
    <n v="35"/>
    <x v="2"/>
    <s v="US"/>
    <x v="0"/>
    <x v="3775"/>
    <n v="1434365022"/>
    <b v="0"/>
    <n v="2"/>
    <b v="0"/>
    <s v="theater/musical"/>
    <n v="0.27999999999999997"/>
    <n v="-12465"/>
    <x v="1"/>
    <s v="musical"/>
    <x v="3775"/>
    <d v="2015-06-15T05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x v="0"/>
    <x v="3776"/>
    <n v="1416954729"/>
    <b v="0"/>
    <n v="24"/>
    <b v="0"/>
    <s v="theater/musical"/>
    <n v="59.657142857142851"/>
    <n v="-2824"/>
    <x v="1"/>
    <s v="musical"/>
    <x v="3776"/>
    <d v="2014-11-25T17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x v="1"/>
    <x v="3777"/>
    <n v="1431093354"/>
    <b v="0"/>
    <n v="1"/>
    <b v="0"/>
    <s v="theater/musical"/>
    <n v="1"/>
    <n v="-4950"/>
    <x v="1"/>
    <s v="musical"/>
    <x v="3777"/>
    <d v="2015-05-08T08:55:54"/>
  </r>
  <r>
    <n v="3795"/>
    <s v="Duodeca"/>
    <s v="Poppin Productions are currently entering the development stage of their very first production -  &quot;Duodeca&quot;."/>
    <n v="600"/>
    <n v="10"/>
    <x v="2"/>
    <s v="GB"/>
    <x v="1"/>
    <x v="3778"/>
    <n v="1437042490"/>
    <b v="0"/>
    <n v="2"/>
    <b v="0"/>
    <s v="theater/musical"/>
    <n v="1.6666666666666667"/>
    <n v="-590"/>
    <x v="1"/>
    <s v="musical"/>
    <x v="3778"/>
    <d v="2015-07-16T05:28:1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x v="0"/>
    <x v="3779"/>
    <n v="1479170556"/>
    <b v="0"/>
    <n v="1"/>
    <b v="0"/>
    <s v="theater/musical"/>
    <n v="4.4444444444444444E-3"/>
    <n v="-22499"/>
    <x v="1"/>
    <s v="musical"/>
    <x v="3779"/>
    <d v="2016-11-14T19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x v="0"/>
    <x v="3780"/>
    <n v="1426972165"/>
    <b v="0"/>
    <n v="37"/>
    <b v="0"/>
    <s v="theater/musical"/>
    <n v="89.666666666666657"/>
    <n v="-620"/>
    <x v="1"/>
    <s v="musical"/>
    <x v="3780"/>
    <d v="2015-03-21T16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x v="0"/>
    <x v="3781"/>
    <n v="1405099248"/>
    <b v="0"/>
    <n v="5"/>
    <b v="0"/>
    <s v="theater/musical"/>
    <n v="1.4642857142857144"/>
    <n v="-68975"/>
    <x v="1"/>
    <s v="musical"/>
    <x v="3781"/>
    <d v="2014-07-11T12:20:48"/>
  </r>
  <r>
    <n v="3799"/>
    <s v="A Story Once Told"/>
    <s v="An original musical on it's way to the stage in Minneapolis, MN. Feel free to ask any questions."/>
    <n v="10000"/>
    <n v="402"/>
    <x v="2"/>
    <s v="US"/>
    <x v="0"/>
    <x v="3782"/>
    <n v="1455142843"/>
    <b v="0"/>
    <n v="4"/>
    <b v="0"/>
    <s v="theater/musical"/>
    <n v="4.0199999999999996"/>
    <n v="-9598"/>
    <x v="1"/>
    <s v="musical"/>
    <x v="3782"/>
    <d v="2016-02-10T17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x v="0"/>
    <x v="3783"/>
    <n v="1418146883"/>
    <b v="0"/>
    <n v="16"/>
    <b v="0"/>
    <s v="theater/musical"/>
    <n v="4.004545454545454"/>
    <n v="-21119"/>
    <x v="1"/>
    <s v="musical"/>
    <x v="3783"/>
    <d v="2014-12-09T12:41:2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x v="0"/>
    <x v="3784"/>
    <n v="1417536816"/>
    <b v="0"/>
    <n v="9"/>
    <b v="0"/>
    <s v="theater/musical"/>
    <n v="8.52"/>
    <n v="-4574"/>
    <x v="1"/>
    <s v="musical"/>
    <x v="3784"/>
    <d v="2014-12-02T11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x v="0"/>
    <x v="3785"/>
    <n v="1442890906"/>
    <b v="0"/>
    <n v="0"/>
    <b v="0"/>
    <s v="theater/musical"/>
    <n v="0"/>
    <n v="-3000"/>
    <x v="1"/>
    <s v="musical"/>
    <x v="3785"/>
    <d v="2015-09-21T22:01:46"/>
  </r>
  <r>
    <n v="3803"/>
    <s v="Benjamin Button the Musical Concept Album"/>
    <s v="A fully orchestrated concept album of Benjamin Button the Musical!"/>
    <n v="12000"/>
    <n v="2358"/>
    <x v="2"/>
    <s v="US"/>
    <x v="0"/>
    <x v="3786"/>
    <n v="1454541568"/>
    <b v="0"/>
    <n v="40"/>
    <b v="0"/>
    <s v="theater/musical"/>
    <n v="19.650000000000002"/>
    <n v="-9642"/>
    <x v="1"/>
    <s v="musical"/>
    <x v="3786"/>
    <d v="2016-02-03T18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x v="0"/>
    <x v="3787"/>
    <n v="1465172024"/>
    <b v="0"/>
    <n v="0"/>
    <b v="0"/>
    <s v="theater/musical"/>
    <n v="0"/>
    <n v="-8000"/>
    <x v="1"/>
    <s v="musical"/>
    <x v="3787"/>
    <d v="2016-06-05T19:13:44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x v="0"/>
    <x v="3788"/>
    <n v="1406668640"/>
    <b v="0"/>
    <n v="2"/>
    <b v="0"/>
    <s v="theater/musical"/>
    <n v="2E-3"/>
    <n v="-149997"/>
    <x v="1"/>
    <s v="musical"/>
    <x v="3788"/>
    <d v="2014-07-29T16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x v="2"/>
    <x v="3789"/>
    <n v="1402294381"/>
    <b v="0"/>
    <n v="1"/>
    <b v="0"/>
    <s v="theater/musical"/>
    <n v="6.6666666666666666E-2"/>
    <n v="-7495"/>
    <x v="1"/>
    <s v="musical"/>
    <x v="3789"/>
    <d v="2014-06-09T01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x v="0"/>
    <x v="3790"/>
    <n v="1427492939"/>
    <b v="0"/>
    <n v="9"/>
    <b v="0"/>
    <s v="theater/musical"/>
    <n v="30.333333333333336"/>
    <n v="-1045"/>
    <x v="1"/>
    <s v="musical"/>
    <x v="3790"/>
    <d v="2015-03-27T16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x v="1"/>
    <x v="3791"/>
    <n v="1424775219"/>
    <b v="0"/>
    <n v="24"/>
    <b v="1"/>
    <s v="theater/plays"/>
    <n v="100"/>
    <n v="0"/>
    <x v="1"/>
    <s v="plays"/>
    <x v="3791"/>
    <d v="2015-02-24T05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x v="1"/>
    <x v="3792"/>
    <n v="1402403907"/>
    <b v="0"/>
    <n v="38"/>
    <b v="1"/>
    <s v="theater/plays"/>
    <n v="101.25"/>
    <n v="25"/>
    <x v="1"/>
    <s v="plays"/>
    <x v="3792"/>
    <d v="2014-06-10T07:38:27"/>
  </r>
  <r>
    <n v="3810"/>
    <s v="Romeo &amp; Juliet"/>
    <s v="Theater students of UMass present a large-scale theater collaboration that will revolutionize the way you see Shakespeare."/>
    <n v="1500"/>
    <n v="1826"/>
    <x v="0"/>
    <s v="US"/>
    <x v="0"/>
    <x v="3793"/>
    <n v="1424377358"/>
    <b v="0"/>
    <n v="26"/>
    <b v="1"/>
    <s v="theater/plays"/>
    <n v="121.73333333333333"/>
    <n v="326"/>
    <x v="1"/>
    <s v="plays"/>
    <x v="3793"/>
    <d v="2015-02-19T15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x v="1"/>
    <x v="3794"/>
    <n v="1461769373"/>
    <b v="0"/>
    <n v="19"/>
    <b v="1"/>
    <s v="theater/plays"/>
    <n v="330"/>
    <n v="575"/>
    <x v="1"/>
    <s v="plays"/>
    <x v="3794"/>
    <d v="2016-04-27T10:02:53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x v="5"/>
    <x v="2551"/>
    <n v="1429120908"/>
    <b v="0"/>
    <n v="11"/>
    <b v="1"/>
    <s v="theater/plays"/>
    <n v="109.55"/>
    <n v="191"/>
    <x v="1"/>
    <s v="plays"/>
    <x v="2551"/>
    <d v="2015-04-15T13:01:48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x v="0"/>
    <x v="3795"/>
    <n v="1462603021"/>
    <b v="0"/>
    <n v="27"/>
    <b v="1"/>
    <s v="theater/plays"/>
    <n v="100.95190476190474"/>
    <n v="19.989999999999782"/>
    <x v="1"/>
    <s v="plays"/>
    <x v="3795"/>
    <d v="2016-05-07T01:37:01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x v="0"/>
    <x v="3532"/>
    <n v="1424727712"/>
    <b v="0"/>
    <n v="34"/>
    <b v="1"/>
    <s v="theater/plays"/>
    <n v="140.13333333333333"/>
    <n v="602"/>
    <x v="1"/>
    <s v="plays"/>
    <x v="3532"/>
    <d v="2015-02-23T16:41:52"/>
  </r>
  <r>
    <n v="3815"/>
    <s v="The Canterbury Shakespeare Festival - first season"/>
    <s v="Come and help us make the Canterbury Shakespeare Festival a reality"/>
    <n v="1000"/>
    <n v="1000.01"/>
    <x v="0"/>
    <s v="GB"/>
    <x v="1"/>
    <x v="3796"/>
    <n v="1437545657"/>
    <b v="0"/>
    <n v="20"/>
    <b v="1"/>
    <s v="theater/plays"/>
    <n v="100.001"/>
    <n v="9.9999999999909051E-3"/>
    <x v="1"/>
    <s v="plays"/>
    <x v="3796"/>
    <d v="2015-07-22T01:14:17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x v="0"/>
    <x v="3797"/>
    <n v="1403022823"/>
    <b v="0"/>
    <n v="37"/>
    <b v="1"/>
    <s v="theater/plays"/>
    <n v="119.238"/>
    <n v="288.56999999999994"/>
    <x v="1"/>
    <s v="plays"/>
    <x v="3797"/>
    <d v="2014-06-17T11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x v="0"/>
    <x v="3798"/>
    <n v="1444236216"/>
    <b v="0"/>
    <n v="20"/>
    <b v="1"/>
    <s v="theater/plays"/>
    <n v="107.25"/>
    <n v="145"/>
    <x v="1"/>
    <s v="plays"/>
    <x v="3798"/>
    <d v="2015-10-07T11:43:36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x v="0"/>
    <x v="3799"/>
    <n v="1423599182"/>
    <b v="0"/>
    <n v="10"/>
    <b v="1"/>
    <s v="theater/plays"/>
    <n v="227.99999999999997"/>
    <n v="320"/>
    <x v="1"/>
    <s v="plays"/>
    <x v="3799"/>
    <d v="2015-02-10T15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x v="0"/>
    <x v="3800"/>
    <n v="1435554104"/>
    <b v="0"/>
    <n v="26"/>
    <b v="1"/>
    <s v="theater/plays"/>
    <n v="106.4"/>
    <n v="64"/>
    <x v="1"/>
    <s v="plays"/>
    <x v="3800"/>
    <d v="2015-06-29T00:01:44"/>
  </r>
  <r>
    <n v="3820"/>
    <s v="TUSENTACK THEATRE"/>
    <s v="Tusentack Theatre is a professional theatre company providing opportunities to adults who access Mental Health Services."/>
    <n v="300"/>
    <n v="430"/>
    <x v="0"/>
    <s v="GB"/>
    <x v="1"/>
    <x v="3801"/>
    <n v="1433518717"/>
    <b v="0"/>
    <n v="20"/>
    <b v="1"/>
    <s v="theater/plays"/>
    <n v="143.33333333333334"/>
    <n v="130"/>
    <x v="1"/>
    <s v="plays"/>
    <x v="3801"/>
    <d v="2015-06-05T10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x v="0"/>
    <x v="3802"/>
    <n v="1449116407"/>
    <b v="0"/>
    <n v="46"/>
    <b v="1"/>
    <s v="theater/plays"/>
    <n v="104.54285714285714"/>
    <n v="159"/>
    <x v="1"/>
    <s v="plays"/>
    <x v="3802"/>
    <d v="2015-12-02T23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x v="3"/>
    <x v="3803"/>
    <n v="1448136417"/>
    <b v="0"/>
    <n v="76"/>
    <b v="1"/>
    <s v="theater/plays"/>
    <n v="110.02000000000001"/>
    <n v="501"/>
    <x v="1"/>
    <s v="plays"/>
    <x v="3803"/>
    <d v="2015-11-21T15:06:57"/>
  </r>
  <r>
    <n v="3823"/>
    <s v="FEED"/>
    <s v="Feed, a new play by Garrett Markgraf (based on the novel by M.T. Anderson), Directed by Anna Marck at Oakland University."/>
    <n v="2500"/>
    <n v="2650"/>
    <x v="0"/>
    <s v="US"/>
    <x v="0"/>
    <x v="3804"/>
    <n v="1434405044"/>
    <b v="0"/>
    <n v="41"/>
    <b v="1"/>
    <s v="theater/plays"/>
    <n v="106"/>
    <n v="150"/>
    <x v="1"/>
    <s v="plays"/>
    <x v="3804"/>
    <d v="2015-06-15T16:50:44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x v="1"/>
    <x v="3805"/>
    <n v="1469026903"/>
    <b v="0"/>
    <n v="7"/>
    <b v="1"/>
    <s v="theater/plays"/>
    <n v="108"/>
    <n v="20"/>
    <x v="1"/>
    <s v="plays"/>
    <x v="3805"/>
    <d v="2016-07-20T10:01:43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x v="0"/>
    <x v="3806"/>
    <n v="1432690814"/>
    <b v="0"/>
    <n v="49"/>
    <b v="1"/>
    <s v="theater/plays"/>
    <n v="105.42"/>
    <n v="271"/>
    <x v="1"/>
    <s v="plays"/>
    <x v="3806"/>
    <d v="2015-05-26T20:40:14"/>
  </r>
  <r>
    <n v="3826"/>
    <s v="DAY OF THE DOG by Blue Sparrow Theatre Company"/>
    <s v="This is the story about the Westons. One family who live with mental illness on a daily basis."/>
    <n v="600"/>
    <n v="715"/>
    <x v="0"/>
    <s v="GB"/>
    <x v="1"/>
    <x v="3807"/>
    <n v="1428401394"/>
    <b v="0"/>
    <n v="26"/>
    <b v="1"/>
    <s v="theater/plays"/>
    <n v="119.16666666666667"/>
    <n v="115"/>
    <x v="1"/>
    <s v="plays"/>
    <x v="3807"/>
    <d v="2015-04-07T05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x v="1"/>
    <x v="3808"/>
    <n v="1422656201"/>
    <b v="0"/>
    <n v="65"/>
    <b v="1"/>
    <s v="theater/plays"/>
    <n v="152.66666666666666"/>
    <n v="1580"/>
    <x v="1"/>
    <s v="plays"/>
    <x v="3808"/>
    <d v="2015-01-30T17:16:41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x v="0"/>
    <x v="3809"/>
    <n v="1414845587"/>
    <b v="0"/>
    <n v="28"/>
    <b v="1"/>
    <s v="theater/plays"/>
    <n v="100"/>
    <n v="0"/>
    <x v="1"/>
    <s v="plays"/>
    <x v="3809"/>
    <d v="2014-11-01T07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x v="0"/>
    <x v="3810"/>
    <n v="1470948371"/>
    <b v="0"/>
    <n v="8"/>
    <b v="1"/>
    <s v="theater/plays"/>
    <n v="100.2"/>
    <n v="1"/>
    <x v="1"/>
    <s v="plays"/>
    <x v="3810"/>
    <d v="2016-08-11T15:46:11"/>
  </r>
  <r>
    <n v="3830"/>
    <s v="Run Away"/>
    <s v="The Aeon Theatre company is producing another original play by Parker Hale at the Manhattan Reportory Theatre"/>
    <n v="100"/>
    <n v="225"/>
    <x v="0"/>
    <s v="US"/>
    <x v="0"/>
    <x v="3811"/>
    <n v="1463161611"/>
    <b v="0"/>
    <n v="3"/>
    <b v="1"/>
    <s v="theater/plays"/>
    <n v="225"/>
    <n v="125"/>
    <x v="1"/>
    <s v="plays"/>
    <x v="3811"/>
    <d v="2016-05-13T12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x v="0"/>
    <x v="3812"/>
    <n v="1413404545"/>
    <b v="0"/>
    <n v="9"/>
    <b v="1"/>
    <s v="theater/plays"/>
    <n v="106.02199999999999"/>
    <n v="30.110000000000014"/>
    <x v="1"/>
    <s v="plays"/>
    <x v="3812"/>
    <d v="2014-10-15T15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x v="0"/>
    <x v="3813"/>
    <n v="1452048335"/>
    <b v="0"/>
    <n v="9"/>
    <b v="1"/>
    <s v="theater/plays"/>
    <n v="104.66666666666666"/>
    <n v="56"/>
    <x v="1"/>
    <s v="plays"/>
    <x v="3813"/>
    <d v="2016-01-05T21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x v="5"/>
    <x v="3814"/>
    <n v="1416516972"/>
    <b v="0"/>
    <n v="20"/>
    <b v="1"/>
    <s v="theater/plays"/>
    <n v="116.66666666666667"/>
    <n v="200"/>
    <x v="1"/>
    <s v="plays"/>
    <x v="3814"/>
    <d v="2014-11-20T15:56:12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x v="1"/>
    <x v="3815"/>
    <n v="1432032067"/>
    <b v="0"/>
    <n v="57"/>
    <b v="1"/>
    <s v="theater/plays"/>
    <n v="109.03333333333333"/>
    <n v="271"/>
    <x v="1"/>
    <s v="plays"/>
    <x v="3815"/>
    <d v="2015-05-19T05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x v="1"/>
    <x v="3816"/>
    <n v="1459463808"/>
    <b v="0"/>
    <n v="8"/>
    <b v="1"/>
    <s v="theater/plays"/>
    <n v="160"/>
    <n v="120"/>
    <x v="1"/>
    <s v="plays"/>
    <x v="3816"/>
    <d v="2016-03-31T17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x v="0"/>
    <x v="3817"/>
    <n v="1467497652"/>
    <b v="0"/>
    <n v="14"/>
    <b v="1"/>
    <s v="theater/plays"/>
    <n v="112.5"/>
    <n v="100"/>
    <x v="1"/>
    <s v="plays"/>
    <x v="3817"/>
    <d v="2016-07-02T17:14:12"/>
  </r>
  <r>
    <n v="3837"/>
    <s v="Farcical Elements Presents Boeing-Boeing"/>
    <s v="A high-flying French farce with the thrust of a well-tuned jet engine"/>
    <n v="2000"/>
    <n v="2042"/>
    <x v="0"/>
    <s v="GB"/>
    <x v="1"/>
    <x v="3818"/>
    <n v="1432837358"/>
    <b v="0"/>
    <n v="17"/>
    <b v="1"/>
    <s v="theater/plays"/>
    <n v="102.1"/>
    <n v="42"/>
    <x v="1"/>
    <s v="plays"/>
    <x v="3818"/>
    <d v="2015-05-28T13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x v="9"/>
    <x v="3819"/>
    <n v="1429722209"/>
    <b v="0"/>
    <n v="100"/>
    <b v="1"/>
    <s v="theater/plays"/>
    <n v="100.824"/>
    <n v="824"/>
    <x v="1"/>
    <s v="plays"/>
    <x v="3819"/>
    <d v="2015-04-22T12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x v="0"/>
    <x v="3820"/>
    <n v="1433042724"/>
    <b v="0"/>
    <n v="32"/>
    <b v="1"/>
    <s v="theater/plays"/>
    <n v="101.25"/>
    <n v="25"/>
    <x v="1"/>
    <s v="plays"/>
    <x v="3820"/>
    <d v="2015-05-30T22:25:24"/>
  </r>
  <r>
    <n v="3840"/>
    <s v="Tonight I'll be April"/>
    <s v="A gritty play looking at a modern day relationship, highlighting issues of mental health and abuse suffered by men."/>
    <n v="1"/>
    <n v="65"/>
    <x v="0"/>
    <s v="GB"/>
    <x v="1"/>
    <x v="3821"/>
    <n v="1457023829"/>
    <b v="0"/>
    <n v="3"/>
    <b v="1"/>
    <s v="theater/plays"/>
    <n v="6500"/>
    <n v="64"/>
    <x v="1"/>
    <s v="plays"/>
    <x v="3821"/>
    <d v="2016-03-03T11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x v="0"/>
    <x v="3822"/>
    <n v="1400698287"/>
    <b v="1"/>
    <n v="34"/>
    <b v="0"/>
    <s v="theater/plays"/>
    <n v="8.7200000000000006"/>
    <n v="-9128"/>
    <x v="1"/>
    <s v="plays"/>
    <x v="3822"/>
    <d v="2014-05-21T13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x v="1"/>
    <x v="3823"/>
    <n v="1397217052"/>
    <b v="1"/>
    <n v="23"/>
    <b v="0"/>
    <s v="theater/plays"/>
    <n v="21.94"/>
    <n v="-3903"/>
    <x v="1"/>
    <s v="plays"/>
    <x v="3823"/>
    <d v="2014-04-11T06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x v="0"/>
    <x v="3824"/>
    <n v="1399427064"/>
    <b v="1"/>
    <n v="19"/>
    <b v="0"/>
    <s v="theater/plays"/>
    <n v="21.3"/>
    <n v="-3935"/>
    <x v="1"/>
    <s v="plays"/>
    <x v="3824"/>
    <d v="2014-05-06T20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x v="0"/>
    <x v="3825"/>
    <n v="1399474134"/>
    <b v="1"/>
    <n v="50"/>
    <b v="0"/>
    <s v="theater/plays"/>
    <n v="41.489795918367342"/>
    <n v="-5734"/>
    <x v="1"/>
    <s v="plays"/>
    <x v="3825"/>
    <d v="2014-05-07T09:48:54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x v="0"/>
    <x v="3826"/>
    <n v="1441119774"/>
    <b v="1"/>
    <n v="12"/>
    <b v="0"/>
    <s v="theater/plays"/>
    <n v="2.105"/>
    <n v="-39158"/>
    <x v="1"/>
    <s v="plays"/>
    <x v="3826"/>
    <d v="2015-09-01T10:02:54"/>
  </r>
  <r>
    <n v="3846"/>
    <s v="My Insane Shakespeare"/>
    <s v="My Insane Shakespeare. An original play by Arthur Elbakyan premiering October 13th at United Solo, New York City."/>
    <n v="7000"/>
    <n v="189"/>
    <x v="2"/>
    <s v="US"/>
    <x v="0"/>
    <x v="3827"/>
    <n v="1409721542"/>
    <b v="1"/>
    <n v="8"/>
    <b v="0"/>
    <s v="theater/plays"/>
    <n v="2.7"/>
    <n v="-6811"/>
    <x v="1"/>
    <s v="plays"/>
    <x v="3827"/>
    <d v="2014-09-03T00:19:02"/>
  </r>
  <r>
    <n v="3847"/>
    <s v="Madame X"/>
    <s v="The production of the original play &quot;Madame X&quot; by Amanda Davison. Inspired by the painting by John Singer Sargent."/>
    <n v="10500"/>
    <n v="1697"/>
    <x v="2"/>
    <s v="US"/>
    <x v="0"/>
    <x v="3828"/>
    <n v="1433395391"/>
    <b v="1"/>
    <n v="9"/>
    <b v="0"/>
    <s v="theater/plays"/>
    <n v="16.161904761904761"/>
    <n v="-8803"/>
    <x v="1"/>
    <s v="plays"/>
    <x v="3828"/>
    <d v="2015-06-04T00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x v="0"/>
    <x v="3829"/>
    <n v="1442604989"/>
    <b v="1"/>
    <n v="43"/>
    <b v="0"/>
    <s v="theater/plays"/>
    <n v="16.376923076923077"/>
    <n v="-10871"/>
    <x v="1"/>
    <s v="plays"/>
    <x v="3829"/>
    <d v="2015-09-18T14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x v="3"/>
    <x v="3830"/>
    <n v="1431455084"/>
    <b v="1"/>
    <n v="28"/>
    <b v="0"/>
    <s v="theater/plays"/>
    <n v="7.043333333333333"/>
    <n v="-27887"/>
    <x v="1"/>
    <s v="plays"/>
    <x v="3830"/>
    <d v="2015-05-12T13:24:44"/>
  </r>
  <r>
    <n v="3850"/>
    <s v="The Vagina Monologues 2015"/>
    <s v="V-Day is a global activist movement to end violence against women and girls."/>
    <n v="1000"/>
    <n v="38"/>
    <x v="2"/>
    <s v="US"/>
    <x v="0"/>
    <x v="3831"/>
    <n v="1417489143"/>
    <b v="1"/>
    <n v="4"/>
    <b v="0"/>
    <s v="theater/plays"/>
    <n v="3.8"/>
    <n v="-962"/>
    <x v="1"/>
    <s v="plays"/>
    <x v="3831"/>
    <d v="2014-12-01T21:59:03"/>
  </r>
  <r>
    <n v="3851"/>
    <s v="Waving Goodbye"/>
    <s v="A play about the horrible choices we have to make every day. Should we take a risk, or take the road most travelled?"/>
    <n v="2500"/>
    <n v="852"/>
    <x v="2"/>
    <s v="GB"/>
    <x v="1"/>
    <x v="3832"/>
    <n v="1434537179"/>
    <b v="1"/>
    <n v="24"/>
    <b v="0"/>
    <s v="theater/plays"/>
    <n v="34.08"/>
    <n v="-1648"/>
    <x v="1"/>
    <s v="plays"/>
    <x v="3832"/>
    <d v="2015-06-17T05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x v="0"/>
    <x v="3833"/>
    <n v="1425270876"/>
    <b v="0"/>
    <n v="2"/>
    <b v="0"/>
    <s v="theater/plays"/>
    <n v="0.2"/>
    <n v="-9980"/>
    <x v="1"/>
    <s v="plays"/>
    <x v="3833"/>
    <d v="2015-03-01T23:34:36"/>
  </r>
  <r>
    <n v="3853"/>
    <s v="The Original Laughter Therapist"/>
    <s v="A dose of One-woman &quot;Dramedy&quot; to cure those daily blues is just what the doctor ordered!"/>
    <n v="100000"/>
    <n v="26"/>
    <x v="2"/>
    <s v="US"/>
    <x v="0"/>
    <x v="3834"/>
    <n v="1406578178"/>
    <b v="0"/>
    <n v="2"/>
    <b v="0"/>
    <s v="theater/plays"/>
    <n v="2.5999999999999999E-2"/>
    <n v="-99974"/>
    <x v="1"/>
    <s v="plays"/>
    <x v="3834"/>
    <d v="2014-07-28T15:09:38"/>
  </r>
  <r>
    <n v="3854"/>
    <s v="The Case Of Soghomon Tehlirian"/>
    <s v="A play dedicated to the 100th anniversary of the Armenian Genocide."/>
    <n v="11000"/>
    <n v="1788"/>
    <x v="2"/>
    <s v="US"/>
    <x v="0"/>
    <x v="3835"/>
    <n v="1428614058"/>
    <b v="0"/>
    <n v="20"/>
    <b v="0"/>
    <s v="theater/plays"/>
    <n v="16.254545454545454"/>
    <n v="-9212"/>
    <x v="1"/>
    <s v="plays"/>
    <x v="3835"/>
    <d v="2015-04-09T16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x v="0"/>
    <x v="3836"/>
    <n v="1424819871"/>
    <b v="0"/>
    <n v="1"/>
    <b v="0"/>
    <s v="theater/plays"/>
    <n v="2.5"/>
    <n v="-975"/>
    <x v="1"/>
    <s v="plays"/>
    <x v="3836"/>
    <d v="2015-02-24T18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x v="0"/>
    <x v="3837"/>
    <n v="1423245003"/>
    <b v="0"/>
    <n v="1"/>
    <b v="0"/>
    <s v="theater/plays"/>
    <n v="0.02"/>
    <n v="-4999"/>
    <x v="1"/>
    <s v="plays"/>
    <x v="3837"/>
    <d v="2015-02-06T12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x v="0"/>
    <x v="3838"/>
    <n v="1404927690"/>
    <b v="0"/>
    <n v="4"/>
    <b v="0"/>
    <s v="theater/plays"/>
    <n v="5.2"/>
    <n v="-4740"/>
    <x v="1"/>
    <s v="plays"/>
    <x v="3838"/>
    <d v="2014-07-09T12:41:3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x v="1"/>
    <x v="3839"/>
    <n v="1430734844"/>
    <b v="0"/>
    <n v="1"/>
    <b v="0"/>
    <s v="theater/plays"/>
    <n v="2"/>
    <n v="-490"/>
    <x v="1"/>
    <s v="plays"/>
    <x v="3839"/>
    <d v="2015-05-04T05:20:44"/>
  </r>
  <r>
    <n v="3859"/>
    <s v="What Dreams Were Made Of"/>
    <s v="This is a play that will have each and everyone that sees it thinking about the dreams they had growing up. It's a dramady"/>
    <n v="2500"/>
    <n v="1"/>
    <x v="2"/>
    <s v="US"/>
    <x v="0"/>
    <x v="3840"/>
    <n v="1401485207"/>
    <b v="0"/>
    <n v="1"/>
    <b v="0"/>
    <s v="theater/plays"/>
    <n v="0.04"/>
    <n v="-2499"/>
    <x v="1"/>
    <s v="plays"/>
    <x v="3840"/>
    <d v="2014-05-30T16:26:47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x v="0"/>
    <x v="3841"/>
    <n v="1405266710"/>
    <b v="0"/>
    <n v="13"/>
    <b v="0"/>
    <s v="theater/plays"/>
    <n v="17.666666666666668"/>
    <n v="-4940"/>
    <x v="1"/>
    <s v="plays"/>
    <x v="3841"/>
    <d v="2014-07-13T10:51:50"/>
  </r>
  <r>
    <n v="3861"/>
    <s v="READY OR NOT HERE I COME"/>
    <s v="THE COMING OF THE LORD!"/>
    <n v="2000"/>
    <n v="100"/>
    <x v="2"/>
    <s v="US"/>
    <x v="0"/>
    <x v="3842"/>
    <n v="1412258977"/>
    <b v="0"/>
    <n v="1"/>
    <b v="0"/>
    <s v="theater/plays"/>
    <n v="5"/>
    <n v="-1900"/>
    <x v="1"/>
    <s v="plays"/>
    <x v="3842"/>
    <d v="2014-10-02T09:09:37"/>
  </r>
  <r>
    <n v="3862"/>
    <s v="The Container Play"/>
    <s v="The hit immersive theatre experience of England comes to Corpus Christi!"/>
    <n v="7500"/>
    <n v="1"/>
    <x v="2"/>
    <s v="US"/>
    <x v="0"/>
    <x v="3843"/>
    <n v="1472451356"/>
    <b v="0"/>
    <n v="1"/>
    <b v="0"/>
    <s v="theater/plays"/>
    <n v="1.3333333333333334E-2"/>
    <n v="-7499"/>
    <x v="1"/>
    <s v="plays"/>
    <x v="3843"/>
    <d v="2016-08-29T01:15:56"/>
  </r>
  <r>
    <n v="3863"/>
    <s v="Umma Yemaya"/>
    <s v="Umma Yemaya is  a play that examines the challenges of unconventional love. The Lady  and the Artist create their own world for love."/>
    <n v="6000"/>
    <n v="0"/>
    <x v="2"/>
    <s v="US"/>
    <x v="0"/>
    <x v="3844"/>
    <n v="1441552305"/>
    <b v="0"/>
    <n v="0"/>
    <b v="0"/>
    <s v="theater/plays"/>
    <n v="0"/>
    <n v="-6000"/>
    <x v="1"/>
    <s v="plays"/>
    <x v="3844"/>
    <d v="2015-09-06T10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x v="0"/>
    <x v="3845"/>
    <n v="1445203454"/>
    <b v="0"/>
    <n v="3"/>
    <b v="0"/>
    <s v="theater/plays"/>
    <n v="1.2"/>
    <n v="-4940"/>
    <x v="1"/>
    <s v="plays"/>
    <x v="3845"/>
    <d v="2015-10-18T16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x v="5"/>
    <x v="3846"/>
    <n v="1405957098"/>
    <b v="0"/>
    <n v="14"/>
    <b v="0"/>
    <s v="theater/plays"/>
    <n v="26.937422295897225"/>
    <n v="-1763"/>
    <x v="1"/>
    <s v="plays"/>
    <x v="3846"/>
    <d v="2014-07-21T10:38:18"/>
  </r>
  <r>
    <n v="3866"/>
    <s v="a feminine ending, brought to you by the East End Theatre Co"/>
    <s v="A funny, moving, witty piece about a girl, her oboe, and her dreams."/>
    <n v="2000"/>
    <n v="11"/>
    <x v="2"/>
    <s v="US"/>
    <x v="0"/>
    <x v="3847"/>
    <n v="1454453021"/>
    <b v="0"/>
    <n v="2"/>
    <b v="0"/>
    <s v="theater/plays"/>
    <n v="0.54999999999999993"/>
    <n v="-1989"/>
    <x v="1"/>
    <s v="plays"/>
    <x v="3847"/>
    <d v="2016-02-02T17:43:41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x v="0"/>
    <x v="3848"/>
    <n v="1463686339"/>
    <b v="0"/>
    <n v="5"/>
    <b v="0"/>
    <s v="theater/plays"/>
    <n v="12.55"/>
    <n v="-1749"/>
    <x v="1"/>
    <s v="plays"/>
    <x v="3848"/>
    <d v="2016-05-19T14:32:19"/>
  </r>
  <r>
    <n v="3868"/>
    <s v="1000 words (Canceled)"/>
    <s v="New collection of music by Scott Evan Davis!"/>
    <n v="5000"/>
    <n v="10"/>
    <x v="1"/>
    <s v="GB"/>
    <x v="1"/>
    <x v="3849"/>
    <n v="1408031405"/>
    <b v="0"/>
    <n v="1"/>
    <b v="0"/>
    <s v="theater/musical"/>
    <n v="0.2"/>
    <n v="-4990"/>
    <x v="1"/>
    <s v="musical"/>
    <x v="3849"/>
    <d v="2014-08-14T10:50:05"/>
  </r>
  <r>
    <n v="3869"/>
    <s v="The Masturbation Musical (Canceled)"/>
    <s v="A Musical about 3 women who pursue their Pleasure and end up finding themselves."/>
    <n v="13111"/>
    <n v="452"/>
    <x v="1"/>
    <s v="US"/>
    <x v="0"/>
    <x v="3850"/>
    <n v="1423761792"/>
    <b v="0"/>
    <n v="15"/>
    <b v="0"/>
    <s v="theater/musical"/>
    <n v="3.4474868431088401"/>
    <n v="-12659"/>
    <x v="1"/>
    <s v="musical"/>
    <x v="3850"/>
    <d v="2015-02-12T12:23:12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x v="0"/>
    <x v="3851"/>
    <n v="1401768478"/>
    <b v="0"/>
    <n v="10"/>
    <b v="0"/>
    <s v="theater/musical"/>
    <n v="15"/>
    <n v="-8500"/>
    <x v="1"/>
    <s v="musical"/>
    <x v="3851"/>
    <d v="2014-06-02T23:07:58"/>
  </r>
  <r>
    <n v="3871"/>
    <s v="Pocket Monsters: A Musical Parody (Canceled)"/>
    <s v="Our musical is finally ready to come to life, and we're raising funds to help make that happen!"/>
    <n v="1500"/>
    <n v="40"/>
    <x v="1"/>
    <s v="US"/>
    <x v="0"/>
    <x v="3852"/>
    <n v="1485629050"/>
    <b v="0"/>
    <n v="3"/>
    <b v="0"/>
    <s v="theater/musical"/>
    <n v="2.666666666666667"/>
    <n v="-1460"/>
    <x v="1"/>
    <s v="musical"/>
    <x v="3852"/>
    <d v="2017-01-28T13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x v="0"/>
    <x v="3853"/>
    <n v="1435202996"/>
    <b v="0"/>
    <n v="0"/>
    <b v="0"/>
    <s v="theater/musical"/>
    <n v="0"/>
    <n v="-15000"/>
    <x v="1"/>
    <s v="musical"/>
    <x v="3853"/>
    <d v="2015-06-24T22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x v="0"/>
    <x v="3854"/>
    <n v="1441730535"/>
    <b v="0"/>
    <n v="0"/>
    <b v="0"/>
    <s v="theater/musical"/>
    <n v="0"/>
    <n v="-5500"/>
    <x v="1"/>
    <s v="musical"/>
    <x v="3854"/>
    <d v="2015-09-08T11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x v="4"/>
    <x v="3855"/>
    <n v="1420244622"/>
    <b v="0"/>
    <n v="0"/>
    <b v="0"/>
    <s v="theater/musical"/>
    <n v="0"/>
    <n v="-620"/>
    <x v="1"/>
    <s v="musical"/>
    <x v="3855"/>
    <d v="2015-01-02T19:23:42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x v="7"/>
    <x v="3856"/>
    <n v="1472804365"/>
    <b v="0"/>
    <n v="0"/>
    <b v="0"/>
    <s v="theater/musical"/>
    <n v="0"/>
    <n v="-30000"/>
    <x v="1"/>
    <s v="musical"/>
    <x v="3856"/>
    <d v="2016-09-02T03:19:25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x v="1"/>
    <x v="3857"/>
    <n v="1451833128"/>
    <b v="0"/>
    <n v="46"/>
    <b v="0"/>
    <s v="theater/musical"/>
    <n v="52.794871794871788"/>
    <n v="-1841"/>
    <x v="1"/>
    <s v="musical"/>
    <x v="3857"/>
    <d v="2016-01-03T09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x v="0"/>
    <x v="3858"/>
    <n v="1478621752"/>
    <b v="0"/>
    <n v="14"/>
    <b v="0"/>
    <s v="theater/musical"/>
    <n v="4.9639999999999995"/>
    <n v="-23759"/>
    <x v="1"/>
    <s v="musical"/>
    <x v="3858"/>
    <d v="2016-11-08T11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x v="0"/>
    <x v="3859"/>
    <n v="1433014746"/>
    <b v="0"/>
    <n v="1"/>
    <b v="0"/>
    <s v="theater/musical"/>
    <n v="5.5555555555555552E-2"/>
    <n v="-17990"/>
    <x v="1"/>
    <s v="musical"/>
    <x v="3859"/>
    <d v="2015-05-30T14:39:06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x v="1"/>
    <x v="3860"/>
    <n v="1419626396"/>
    <b v="0"/>
    <n v="0"/>
    <b v="0"/>
    <s v="theater/musical"/>
    <n v="0"/>
    <n v="-15000"/>
    <x v="1"/>
    <s v="musical"/>
    <x v="3860"/>
    <d v="2014-12-26T15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x v="1"/>
    <x v="3792"/>
    <n v="1403724820"/>
    <b v="0"/>
    <n v="17"/>
    <b v="0"/>
    <s v="theater/musical"/>
    <n v="13.066666666666665"/>
    <n v="-6520"/>
    <x v="1"/>
    <s v="musical"/>
    <x v="3792"/>
    <d v="2014-06-25T14:33:40"/>
  </r>
  <r>
    <n v="3881"/>
    <s v="My Real Mother's Name is... (Canceled)"/>
    <s v="A musical journey coming to the Blue Venue at the 2017 Orlando Fringe Festival!"/>
    <n v="500"/>
    <n v="25"/>
    <x v="1"/>
    <s v="US"/>
    <x v="0"/>
    <x v="3861"/>
    <n v="1484958399"/>
    <b v="0"/>
    <n v="1"/>
    <b v="0"/>
    <s v="theater/musical"/>
    <n v="5"/>
    <n v="-475"/>
    <x v="1"/>
    <s v="musical"/>
    <x v="3861"/>
    <d v="2017-01-20T19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x v="2"/>
    <x v="3862"/>
    <n v="1451950570"/>
    <b v="0"/>
    <n v="0"/>
    <b v="0"/>
    <s v="theater/musical"/>
    <n v="0"/>
    <n v="-30000"/>
    <x v="1"/>
    <s v="musical"/>
    <x v="3862"/>
    <d v="2016-01-04T18:36:1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x v="1"/>
    <x v="3863"/>
    <n v="1407076069"/>
    <b v="0"/>
    <n v="0"/>
    <b v="0"/>
    <s v="theater/musical"/>
    <n v="0"/>
    <n v="-15000"/>
    <x v="1"/>
    <s v="musical"/>
    <x v="3863"/>
    <d v="2014-08-03T09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x v="0"/>
    <x v="3864"/>
    <n v="1425322792"/>
    <b v="0"/>
    <n v="0"/>
    <b v="0"/>
    <s v="theater/musical"/>
    <n v="0"/>
    <n v="-10000"/>
    <x v="1"/>
    <s v="musical"/>
    <x v="3864"/>
    <d v="2015-03-02T13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x v="0"/>
    <x v="3865"/>
    <n v="1460242191"/>
    <b v="0"/>
    <n v="0"/>
    <b v="0"/>
    <s v="theater/musical"/>
    <n v="0"/>
    <n v="-375000"/>
    <x v="1"/>
    <s v="musical"/>
    <x v="3865"/>
    <d v="2016-04-09T17:49:51"/>
  </r>
  <r>
    <n v="3886"/>
    <s v="a (Canceled)"/>
    <n v="1"/>
    <n v="10000"/>
    <n v="0"/>
    <x v="1"/>
    <s v="AU"/>
    <x v="2"/>
    <x v="3866"/>
    <n v="1415683702"/>
    <b v="0"/>
    <n v="0"/>
    <b v="0"/>
    <s v="theater/musical"/>
    <n v="0"/>
    <n v="-10000"/>
    <x v="1"/>
    <s v="musical"/>
    <x v="3866"/>
    <d v="2014-11-11T00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x v="0"/>
    <x v="3867"/>
    <n v="1426538129"/>
    <b v="0"/>
    <n v="2"/>
    <b v="0"/>
    <s v="theater/musical"/>
    <n v="1.7500000000000002"/>
    <n v="-1965"/>
    <x v="1"/>
    <s v="musical"/>
    <x v="3867"/>
    <d v="2015-03-16T15:35:29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x v="1"/>
    <x v="3868"/>
    <n v="1485522358"/>
    <b v="0"/>
    <n v="14"/>
    <b v="0"/>
    <s v="theater/plays"/>
    <n v="27.1"/>
    <n v="-1458"/>
    <x v="1"/>
    <s v="plays"/>
    <x v="3868"/>
    <d v="2017-01-27T08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x v="0"/>
    <x v="3869"/>
    <n v="1417651630"/>
    <b v="0"/>
    <n v="9"/>
    <b v="0"/>
    <s v="theater/plays"/>
    <n v="1.4749999999999999"/>
    <n v="-7882"/>
    <x v="1"/>
    <s v="plays"/>
    <x v="3869"/>
    <d v="2014-12-03T19:07:1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x v="0"/>
    <x v="3870"/>
    <n v="1434478344"/>
    <b v="0"/>
    <n v="8"/>
    <b v="0"/>
    <s v="theater/plays"/>
    <n v="16.826666666666668"/>
    <n v="-12476"/>
    <x v="1"/>
    <s v="plays"/>
    <x v="3870"/>
    <d v="2015-06-16T13:12:24"/>
  </r>
  <r>
    <n v="3891"/>
    <s v="Out of the Box: A Mime Story"/>
    <s v="A comedy about a mime who dreams of becoming a stand up comedian."/>
    <n v="800"/>
    <n v="260"/>
    <x v="2"/>
    <s v="US"/>
    <x v="0"/>
    <x v="3871"/>
    <n v="1424488244"/>
    <b v="0"/>
    <n v="7"/>
    <b v="0"/>
    <s v="theater/plays"/>
    <n v="32.5"/>
    <n v="-540"/>
    <x v="1"/>
    <s v="plays"/>
    <x v="3871"/>
    <d v="2015-02-20T22:10:44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x v="0"/>
    <x v="3872"/>
    <n v="1408203557"/>
    <b v="0"/>
    <n v="0"/>
    <b v="0"/>
    <s v="theater/plays"/>
    <n v="0"/>
    <n v="-1000"/>
    <x v="1"/>
    <s v="plays"/>
    <x v="3872"/>
    <d v="2014-08-16T10:39:17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x v="0"/>
    <x v="3873"/>
    <n v="1400600840"/>
    <b v="0"/>
    <n v="84"/>
    <b v="0"/>
    <s v="theater/plays"/>
    <n v="21.55"/>
    <n v="-39225"/>
    <x v="1"/>
    <s v="plays"/>
    <x v="3873"/>
    <d v="2014-05-20T10:47:2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x v="0"/>
    <x v="3874"/>
    <n v="1478386812"/>
    <b v="0"/>
    <n v="11"/>
    <b v="0"/>
    <s v="theater/plays"/>
    <n v="3.4666666666666663"/>
    <n v="-14480"/>
    <x v="1"/>
    <s v="plays"/>
    <x v="3874"/>
    <d v="2016-11-05T18:00:12"/>
  </r>
  <r>
    <n v="3895"/>
    <s v="Vestige"/>
    <s v="A Transgender makeup artist calls into question the loyalty of her best friend in a 1980's circus while dealing with her dying mother."/>
    <n v="1000"/>
    <n v="50"/>
    <x v="2"/>
    <s v="US"/>
    <x v="0"/>
    <x v="3875"/>
    <n v="1422424818"/>
    <b v="0"/>
    <n v="1"/>
    <b v="0"/>
    <s v="theater/plays"/>
    <n v="5"/>
    <n v="-950"/>
    <x v="1"/>
    <s v="plays"/>
    <x v="3875"/>
    <d v="2015-01-28T01:00:18"/>
  </r>
  <r>
    <n v="3896"/>
    <s v="Yorick and Company"/>
    <s v="Yorick and Co. is a comedy about a struggling theatre company whose mysterious benefactor starts haunting the show!"/>
    <n v="1600"/>
    <n v="170"/>
    <x v="2"/>
    <s v="US"/>
    <x v="0"/>
    <x v="3876"/>
    <n v="1401770178"/>
    <b v="0"/>
    <n v="4"/>
    <b v="0"/>
    <s v="theater/plays"/>
    <n v="10.625"/>
    <n v="-1430"/>
    <x v="1"/>
    <s v="plays"/>
    <x v="3876"/>
    <d v="2014-06-02T23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x v="4"/>
    <x v="3877"/>
    <n v="1418158683"/>
    <b v="0"/>
    <n v="10"/>
    <b v="0"/>
    <s v="theater/plays"/>
    <n v="17.599999999999998"/>
    <n v="-2060"/>
    <x v="1"/>
    <s v="plays"/>
    <x v="3877"/>
    <d v="2014-12-09T15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x v="1"/>
    <x v="3878"/>
    <n v="1436355270"/>
    <b v="0"/>
    <n v="16"/>
    <b v="0"/>
    <s v="theater/plays"/>
    <n v="32.56"/>
    <n v="-1686"/>
    <x v="1"/>
    <s v="plays"/>
    <x v="3878"/>
    <d v="2015-07-08T06:34:3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x v="0"/>
    <x v="3879"/>
    <n v="1406140561"/>
    <b v="0"/>
    <n v="2"/>
    <b v="0"/>
    <s v="theater/plays"/>
    <n v="1.25"/>
    <n v="-9875"/>
    <x v="1"/>
    <s v="plays"/>
    <x v="3879"/>
    <d v="2014-07-23T13:36:01"/>
  </r>
  <r>
    <n v="3900"/>
    <s v="HUB Theatre Group presents John Logan's RED"/>
    <s v="HUB Theatre Group collaborates with local artists to present John Logan's RED to the community."/>
    <n v="2500"/>
    <n v="135"/>
    <x v="2"/>
    <s v="US"/>
    <x v="0"/>
    <x v="3880"/>
    <n v="1431396791"/>
    <b v="0"/>
    <n v="5"/>
    <b v="0"/>
    <s v="theater/plays"/>
    <n v="5.4"/>
    <n v="-2365"/>
    <x v="1"/>
    <s v="plays"/>
    <x v="3880"/>
    <d v="2015-05-11T21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x v="0"/>
    <x v="3881"/>
    <n v="1447098599"/>
    <b v="0"/>
    <n v="1"/>
    <b v="0"/>
    <s v="theater/plays"/>
    <n v="0.83333333333333337"/>
    <n v="-2975"/>
    <x v="1"/>
    <s v="plays"/>
    <x v="3881"/>
    <d v="2015-11-09T14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x v="1"/>
    <x v="3882"/>
    <n v="1476962042"/>
    <b v="0"/>
    <n v="31"/>
    <b v="0"/>
    <s v="theater/plays"/>
    <n v="48.833333333333336"/>
    <n v="-1535"/>
    <x v="1"/>
    <s v="plays"/>
    <x v="3882"/>
    <d v="2016-10-20T06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x v="0"/>
    <x v="3883"/>
    <n v="1435709765"/>
    <b v="0"/>
    <n v="0"/>
    <b v="0"/>
    <s v="theater/plays"/>
    <n v="0"/>
    <n v="-1500"/>
    <x v="1"/>
    <s v="plays"/>
    <x v="3883"/>
    <d v="2015-06-30T19:16:05"/>
  </r>
  <r>
    <n v="3904"/>
    <s v="Black America from Prophets to Pimps"/>
    <s v="A play that will cover 4000 years of black history."/>
    <n v="10000"/>
    <n v="3"/>
    <x v="2"/>
    <s v="US"/>
    <x v="0"/>
    <x v="3884"/>
    <n v="1427866200"/>
    <b v="0"/>
    <n v="2"/>
    <b v="0"/>
    <s v="theater/plays"/>
    <n v="0.03"/>
    <n v="-9997"/>
    <x v="1"/>
    <s v="plays"/>
    <x v="3884"/>
    <d v="2015-04-01T00:30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x v="1"/>
    <x v="3885"/>
    <n v="1430405903"/>
    <b v="0"/>
    <n v="7"/>
    <b v="0"/>
    <s v="theater/plays"/>
    <n v="11.533333333333333"/>
    <n v="-1327"/>
    <x v="1"/>
    <s v="plays"/>
    <x v="3885"/>
    <d v="2015-04-30T09:58:23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x v="1"/>
    <x v="3886"/>
    <n v="1432072893"/>
    <b v="0"/>
    <n v="16"/>
    <b v="0"/>
    <s v="theater/plays"/>
    <n v="67.333333333333329"/>
    <n v="-490"/>
    <x v="1"/>
    <s v="plays"/>
    <x v="3886"/>
    <d v="2015-05-19T17:01:33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x v="0"/>
    <x v="3887"/>
    <n v="1411587606"/>
    <b v="0"/>
    <n v="4"/>
    <b v="0"/>
    <s v="theater/plays"/>
    <n v="15.299999999999999"/>
    <n v="-847"/>
    <x v="1"/>
    <s v="plays"/>
    <x v="3887"/>
    <d v="2014-09-24T14:40:06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x v="0"/>
    <x v="3888"/>
    <n v="1405307696"/>
    <b v="0"/>
    <n v="4"/>
    <b v="0"/>
    <s v="theater/plays"/>
    <n v="8.6666666666666679"/>
    <n v="-685"/>
    <x v="1"/>
    <s v="plays"/>
    <x v="3888"/>
    <d v="2014-07-13T22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x v="0"/>
    <x v="3889"/>
    <n v="1407832642"/>
    <b v="0"/>
    <n v="4"/>
    <b v="0"/>
    <s v="theater/plays"/>
    <n v="0.22499999999999998"/>
    <n v="-59865"/>
    <x v="1"/>
    <s v="plays"/>
    <x v="3889"/>
    <d v="2014-08-12T03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x v="0"/>
    <x v="3890"/>
    <n v="1439057397"/>
    <b v="0"/>
    <n v="3"/>
    <b v="0"/>
    <s v="theater/plays"/>
    <n v="3.0833333333333335"/>
    <n v="-5815"/>
    <x v="1"/>
    <s v="plays"/>
    <x v="3890"/>
    <d v="2015-08-08T13:09:57"/>
  </r>
  <r>
    <n v="3911"/>
    <s v="Ministers of Grace"/>
    <s v="â€˜Ministers of Graceâ€™ imagines what the movie Ghostbusters would be like if written by William Shakespeare."/>
    <n v="8000"/>
    <n v="2993"/>
    <x v="2"/>
    <s v="US"/>
    <x v="0"/>
    <x v="3891"/>
    <n v="1414438177"/>
    <b v="0"/>
    <n v="36"/>
    <b v="0"/>
    <s v="theater/plays"/>
    <n v="37.412500000000001"/>
    <n v="-5007"/>
    <x v="1"/>
    <s v="plays"/>
    <x v="3891"/>
    <d v="2014-10-27T14:29:37"/>
  </r>
  <r>
    <n v="3912"/>
    <s v="JoLee Productions"/>
    <s v="Producing &amp; directing Jake's Women by Neil Simon opening July 9 and running through July 26 for Sonoma Arts Live"/>
    <n v="15000"/>
    <n v="1"/>
    <x v="2"/>
    <s v="US"/>
    <x v="0"/>
    <x v="3892"/>
    <n v="1424759330"/>
    <b v="0"/>
    <n v="1"/>
    <b v="0"/>
    <s v="theater/plays"/>
    <n v="6.6666666666666671E-3"/>
    <n v="-14999"/>
    <x v="1"/>
    <s v="plays"/>
    <x v="3892"/>
    <d v="2015-02-24T01:28:5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x v="0"/>
    <x v="3893"/>
    <n v="1446267849"/>
    <b v="0"/>
    <n v="7"/>
    <b v="0"/>
    <s v="theater/plays"/>
    <n v="10"/>
    <n v="-9000"/>
    <x v="1"/>
    <s v="plays"/>
    <x v="3893"/>
    <d v="2015-10-31T00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x v="1"/>
    <x v="3894"/>
    <n v="1429558756"/>
    <b v="0"/>
    <n v="27"/>
    <b v="0"/>
    <s v="theater/plays"/>
    <n v="36.36"/>
    <n v="-1591"/>
    <x v="1"/>
    <s v="plays"/>
    <x v="3894"/>
    <d v="2015-04-20T14:39:16"/>
  </r>
  <r>
    <n v="3915"/>
    <s v="Hardcross"/>
    <s v="Following the enormous success of Hardcross, we are looking for new ways to bring this wonderful play to a wider audience."/>
    <n v="1500"/>
    <n v="5"/>
    <x v="2"/>
    <s v="GB"/>
    <x v="1"/>
    <x v="3895"/>
    <n v="1462232309"/>
    <b v="0"/>
    <n v="1"/>
    <b v="0"/>
    <s v="theater/plays"/>
    <n v="0.33333333333333337"/>
    <n v="-1495"/>
    <x v="1"/>
    <s v="plays"/>
    <x v="3895"/>
    <d v="2016-05-02T18:38:29"/>
  </r>
  <r>
    <n v="3916"/>
    <s v="Final exam"/>
    <s v="We're a small group of University students who need a little help making our final exam production the best product possible."/>
    <n v="2000"/>
    <n v="0"/>
    <x v="2"/>
    <s v="DK"/>
    <x v="7"/>
    <x v="3896"/>
    <n v="1462360752"/>
    <b v="0"/>
    <n v="0"/>
    <b v="0"/>
    <s v="theater/plays"/>
    <n v="0"/>
    <n v="-2000"/>
    <x v="1"/>
    <s v="plays"/>
    <x v="3896"/>
    <d v="2016-05-04T06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x v="1"/>
    <x v="3897"/>
    <n v="1407847161"/>
    <b v="0"/>
    <n v="1"/>
    <b v="0"/>
    <s v="theater/plays"/>
    <n v="0.2857142857142857"/>
    <n v="-3490"/>
    <x v="1"/>
    <s v="plays"/>
    <x v="3897"/>
    <d v="2014-08-12T07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x v="1"/>
    <x v="3898"/>
    <n v="1406131023"/>
    <b v="0"/>
    <n v="3"/>
    <b v="0"/>
    <s v="theater/plays"/>
    <n v="0.2"/>
    <n v="-59880"/>
    <x v="1"/>
    <s v="plays"/>
    <x v="3898"/>
    <d v="2014-07-23T10:57:03"/>
  </r>
  <r>
    <n v="3919"/>
    <s v="After The Blue"/>
    <s v="Two sisters living in a Cornish seaside town attempt to hide and escape from a life- circle of deceit, abuse, incest and revenge."/>
    <n v="5000"/>
    <n v="90"/>
    <x v="2"/>
    <s v="GB"/>
    <x v="1"/>
    <x v="3899"/>
    <n v="1450628773"/>
    <b v="0"/>
    <n v="3"/>
    <b v="0"/>
    <s v="theater/plays"/>
    <n v="1.7999999999999998"/>
    <n v="-4910"/>
    <x v="1"/>
    <s v="plays"/>
    <x v="3899"/>
    <d v="2015-12-20T11:26:13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x v="1"/>
    <x v="3900"/>
    <n v="1476436660"/>
    <b v="0"/>
    <n v="3"/>
    <b v="0"/>
    <s v="theater/plays"/>
    <n v="5.4"/>
    <n v="-2365"/>
    <x v="1"/>
    <s v="plays"/>
    <x v="3900"/>
    <d v="2016-10-14T04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x v="1"/>
    <x v="3901"/>
    <n v="1413291655"/>
    <b v="0"/>
    <n v="0"/>
    <b v="0"/>
    <s v="theater/plays"/>
    <n v="0"/>
    <n v="-3000"/>
    <x v="1"/>
    <s v="plays"/>
    <x v="3901"/>
    <d v="2014-10-14T08:00:55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x v="0"/>
    <x v="3902"/>
    <n v="1421432810"/>
    <b v="0"/>
    <n v="6"/>
    <b v="0"/>
    <s v="theater/plays"/>
    <n v="8.1333333333333329"/>
    <n v="-689"/>
    <x v="1"/>
    <s v="plays"/>
    <x v="3902"/>
    <d v="2015-01-16T13:26:5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x v="1"/>
    <x v="3903"/>
    <n v="1426203071"/>
    <b v="0"/>
    <n v="17"/>
    <b v="0"/>
    <s v="theater/plays"/>
    <n v="12.034782608695652"/>
    <n v="-10116"/>
    <x v="1"/>
    <s v="plays"/>
    <x v="3903"/>
    <d v="2015-03-12T18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x v="0"/>
    <x v="3904"/>
    <n v="1401231722"/>
    <b v="0"/>
    <n v="40"/>
    <b v="0"/>
    <s v="theater/plays"/>
    <n v="15.266666666666667"/>
    <n v="-12710"/>
    <x v="1"/>
    <s v="plays"/>
    <x v="3904"/>
    <d v="2014-05-27T18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x v="0"/>
    <x v="3905"/>
    <n v="1404161639"/>
    <b v="0"/>
    <n v="3"/>
    <b v="0"/>
    <s v="theater/plays"/>
    <n v="10"/>
    <n v="-135"/>
    <x v="1"/>
    <s v="plays"/>
    <x v="3905"/>
    <d v="2014-06-30T15:53:59"/>
  </r>
  <r>
    <n v="3926"/>
    <s v="Caryl Churchill's 'Top Girls' - NSW HSC Text"/>
    <s v="Producing syllabus-relevant theatre targeted to HSC students on the NSW Central Coast"/>
    <n v="5000"/>
    <n v="15"/>
    <x v="2"/>
    <s v="AU"/>
    <x v="2"/>
    <x v="3906"/>
    <n v="1417053748"/>
    <b v="0"/>
    <n v="1"/>
    <b v="0"/>
    <s v="theater/plays"/>
    <n v="0.3"/>
    <n v="-4985"/>
    <x v="1"/>
    <s v="plays"/>
    <x v="3906"/>
    <d v="2014-11-26T21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x v="1"/>
    <x v="3907"/>
    <n v="1404973504"/>
    <b v="0"/>
    <n v="2"/>
    <b v="0"/>
    <s v="theater/plays"/>
    <n v="1"/>
    <n v="-2475"/>
    <x v="1"/>
    <s v="plays"/>
    <x v="3907"/>
    <d v="2014-07-10T01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x v="0"/>
    <x v="3908"/>
    <n v="1442593427"/>
    <b v="0"/>
    <n v="7"/>
    <b v="0"/>
    <s v="theater/plays"/>
    <n v="13.020000000000001"/>
    <n v="-4349"/>
    <x v="1"/>
    <s v="plays"/>
    <x v="3908"/>
    <d v="2015-09-18T11:23:47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x v="0"/>
    <x v="3909"/>
    <n v="1471636265"/>
    <b v="0"/>
    <n v="14"/>
    <b v="0"/>
    <s v="theater/plays"/>
    <n v="2.2650000000000001"/>
    <n v="-19547"/>
    <x v="1"/>
    <s v="plays"/>
    <x v="3909"/>
    <d v="2016-08-19T14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x v="2"/>
    <x v="3910"/>
    <n v="1457078868"/>
    <b v="0"/>
    <n v="0"/>
    <b v="0"/>
    <s v="theater/plays"/>
    <n v="0"/>
    <n v="-10000"/>
    <x v="1"/>
    <s v="plays"/>
    <x v="3910"/>
    <d v="2016-03-04T03:07:48"/>
  </r>
  <r>
    <n v="3931"/>
    <s v="Still I Weep"/>
    <s v="An original stage play designed to bring to light the long-term effects on adult survivors of childhood sexual abuse. We do survive!"/>
    <n v="8000"/>
    <n v="0"/>
    <x v="2"/>
    <s v="US"/>
    <x v="0"/>
    <x v="3911"/>
    <n v="1439350707"/>
    <b v="0"/>
    <n v="0"/>
    <b v="0"/>
    <s v="theater/plays"/>
    <n v="0"/>
    <n v="-8000"/>
    <x v="1"/>
    <s v="plays"/>
    <x v="3911"/>
    <d v="2015-08-11T22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x v="0"/>
    <x v="3912"/>
    <n v="1455508964"/>
    <b v="0"/>
    <n v="1"/>
    <b v="0"/>
    <s v="theater/plays"/>
    <n v="8.3333333333333332E-3"/>
    <n v="-11999"/>
    <x v="1"/>
    <s v="plays"/>
    <x v="3912"/>
    <d v="2016-02-14T2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x v="0"/>
    <x v="3913"/>
    <n v="1466205262"/>
    <b v="0"/>
    <n v="12"/>
    <b v="0"/>
    <s v="theater/plays"/>
    <n v="15.742857142857142"/>
    <n v="-5898"/>
    <x v="1"/>
    <s v="plays"/>
    <x v="3913"/>
    <d v="2016-06-17T18:14:2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x v="0"/>
    <x v="3914"/>
    <n v="1439827639"/>
    <b v="0"/>
    <n v="12"/>
    <b v="0"/>
    <s v="theater/plays"/>
    <n v="11"/>
    <n v="-4450"/>
    <x v="1"/>
    <s v="plays"/>
    <x v="3914"/>
    <d v="2015-08-17T11:07:19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x v="1"/>
    <x v="3915"/>
    <n v="1438789546"/>
    <b v="0"/>
    <n v="23"/>
    <b v="0"/>
    <s v="theater/plays"/>
    <n v="43.833333333333336"/>
    <n v="-1685"/>
    <x v="1"/>
    <s v="plays"/>
    <x v="3915"/>
    <d v="2015-08-05T10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x v="0"/>
    <x v="3916"/>
    <n v="1477981120"/>
    <b v="0"/>
    <n v="0"/>
    <b v="0"/>
    <s v="theater/plays"/>
    <n v="0"/>
    <n v="-20000"/>
    <x v="1"/>
    <s v="plays"/>
    <x v="3916"/>
    <d v="2016-11-01T01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x v="0"/>
    <x v="3917"/>
    <n v="1465830560"/>
    <b v="0"/>
    <n v="10"/>
    <b v="0"/>
    <s v="theater/plays"/>
    <n v="86.135181975736558"/>
    <n v="-400"/>
    <x v="1"/>
    <s v="plays"/>
    <x v="3917"/>
    <d v="2016-06-13T10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x v="0"/>
    <x v="3918"/>
    <n v="1432763054"/>
    <b v="0"/>
    <n v="5"/>
    <b v="0"/>
    <s v="theater/plays"/>
    <n v="12.196620583717358"/>
    <n v="-2858"/>
    <x v="1"/>
    <s v="plays"/>
    <x v="3918"/>
    <d v="2015-05-27T16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x v="2"/>
    <x v="3919"/>
    <n v="1412328979"/>
    <b v="0"/>
    <n v="1"/>
    <b v="0"/>
    <s v="theater/plays"/>
    <n v="0.1"/>
    <n v="-4995"/>
    <x v="1"/>
    <s v="plays"/>
    <x v="3919"/>
    <d v="2014-10-03T04:36:19"/>
  </r>
  <r>
    <n v="3940"/>
    <s v="Attraction"/>
    <s v="A Stage Play that will bring you to the edge of your seat , leave you thinkin and will also have you laughing while enjoyin the talent"/>
    <n v="5000"/>
    <n v="11"/>
    <x v="2"/>
    <s v="US"/>
    <x v="0"/>
    <x v="3920"/>
    <n v="1416311351"/>
    <b v="0"/>
    <n v="2"/>
    <b v="0"/>
    <s v="theater/plays"/>
    <n v="0.22"/>
    <n v="-4989"/>
    <x v="1"/>
    <s v="plays"/>
    <x v="3920"/>
    <d v="2014-11-18T06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x v="0"/>
    <x v="3921"/>
    <n v="1414505137"/>
    <b v="0"/>
    <n v="2"/>
    <b v="0"/>
    <s v="theater/plays"/>
    <n v="0.90909090909090906"/>
    <n v="-5450"/>
    <x v="1"/>
    <s v="plays"/>
    <x v="3921"/>
    <d v="2014-10-28T09:05:37"/>
  </r>
  <r>
    <n v="3942"/>
    <s v="Epic Proportions"/>
    <s v="In the 30's, two brothers, Benny and Phil, who go to the Arizona desert to be extras in a huge Biblical epic. Riotous comedy!"/>
    <n v="1200"/>
    <n v="0"/>
    <x v="2"/>
    <s v="US"/>
    <x v="0"/>
    <x v="3922"/>
    <n v="1429306914"/>
    <b v="0"/>
    <n v="0"/>
    <b v="0"/>
    <s v="theater/plays"/>
    <n v="0"/>
    <n v="-1200"/>
    <x v="1"/>
    <s v="plays"/>
    <x v="3922"/>
    <d v="2015-04-17T16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x v="0"/>
    <x v="3923"/>
    <n v="1443811268"/>
    <b v="0"/>
    <n v="13"/>
    <b v="0"/>
    <s v="theater/plays"/>
    <n v="35.64"/>
    <n v="-3218"/>
    <x v="1"/>
    <s v="plays"/>
    <x v="3923"/>
    <d v="2015-10-02T13:41:08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x v="0"/>
    <x v="3924"/>
    <n v="1438098875"/>
    <b v="0"/>
    <n v="0"/>
    <b v="0"/>
    <s v="theater/plays"/>
    <n v="0"/>
    <n v="-5000"/>
    <x v="1"/>
    <s v="plays"/>
    <x v="3924"/>
    <d v="2015-07-28T10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x v="0"/>
    <x v="3925"/>
    <n v="1429125268"/>
    <b v="0"/>
    <n v="1"/>
    <b v="0"/>
    <s v="theater/plays"/>
    <n v="0.25"/>
    <n v="-1995"/>
    <x v="1"/>
    <s v="plays"/>
    <x v="3925"/>
    <d v="2015-04-15T14:14:28"/>
  </r>
  <r>
    <n v="3946"/>
    <s v="DR. Mecurio's Mythical Marvels &amp; Beastiry"/>
    <s v="Dr. Mecurio's is an original work of fantasy designed and written for the stage."/>
    <n v="6000"/>
    <n v="195"/>
    <x v="2"/>
    <s v="US"/>
    <x v="0"/>
    <x v="3926"/>
    <n v="1422388822"/>
    <b v="0"/>
    <n v="5"/>
    <b v="0"/>
    <s v="theater/plays"/>
    <n v="3.25"/>
    <n v="-5805"/>
    <x v="1"/>
    <s v="plays"/>
    <x v="3926"/>
    <d v="2015-01-27T15:00:22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x v="0"/>
    <x v="3927"/>
    <n v="1472786744"/>
    <b v="0"/>
    <n v="2"/>
    <b v="0"/>
    <s v="theater/plays"/>
    <n v="3.3666666666666663"/>
    <n v="-2899"/>
    <x v="1"/>
    <s v="plays"/>
    <x v="3927"/>
    <d v="2016-09-01T22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x v="2"/>
    <x v="3928"/>
    <n v="1404892123"/>
    <b v="0"/>
    <n v="0"/>
    <b v="0"/>
    <s v="theater/plays"/>
    <n v="0"/>
    <n v="-30000"/>
    <x v="1"/>
    <s v="plays"/>
    <x v="3928"/>
    <d v="2014-07-09T02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x v="2"/>
    <x v="3929"/>
    <n v="1421031221"/>
    <b v="0"/>
    <n v="32"/>
    <b v="0"/>
    <s v="theater/plays"/>
    <n v="15.770000000000001"/>
    <n v="-8423"/>
    <x v="1"/>
    <s v="plays"/>
    <x v="3929"/>
    <d v="2015-01-11T21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x v="0"/>
    <x v="3930"/>
    <n v="1457628680"/>
    <b v="0"/>
    <n v="1"/>
    <b v="0"/>
    <s v="theater/plays"/>
    <n v="0.625"/>
    <n v="-3975"/>
    <x v="1"/>
    <s v="plays"/>
    <x v="3930"/>
    <d v="2016-03-10T11:51:2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x v="3"/>
    <x v="3931"/>
    <n v="1457120942"/>
    <b v="0"/>
    <n v="1"/>
    <b v="0"/>
    <s v="theater/plays"/>
    <n v="5.0000000000000001E-4"/>
    <n v="-199999"/>
    <x v="1"/>
    <s v="plays"/>
    <x v="3931"/>
    <d v="2016-03-04T14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x v="0"/>
    <x v="3932"/>
    <n v="1440701890"/>
    <b v="0"/>
    <n v="1"/>
    <b v="0"/>
    <s v="theater/plays"/>
    <n v="9.6153846153846159E-2"/>
    <n v="-25975"/>
    <x v="1"/>
    <s v="plays"/>
    <x v="3932"/>
    <d v="2015-08-27T13:58:10"/>
  </r>
  <r>
    <n v="3953"/>
    <s v="A Time Pirate's Love"/>
    <s v="Actors and actresses are needed to help me create a stage play. A stage play needs to be adapted from the book I wrote."/>
    <n v="17600"/>
    <n v="0"/>
    <x v="2"/>
    <s v="US"/>
    <x v="0"/>
    <x v="3933"/>
    <n v="1467162586"/>
    <b v="0"/>
    <n v="0"/>
    <b v="0"/>
    <s v="theater/plays"/>
    <n v="0"/>
    <n v="-17600"/>
    <x v="1"/>
    <s v="plays"/>
    <x v="3933"/>
    <d v="2016-06-28T20:09:46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x v="5"/>
    <x v="3934"/>
    <n v="1400168264"/>
    <b v="0"/>
    <n v="0"/>
    <b v="0"/>
    <s v="theater/plays"/>
    <n v="0"/>
    <n v="-25000"/>
    <x v="1"/>
    <s v="plays"/>
    <x v="3934"/>
    <d v="2014-05-15T10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x v="0"/>
    <x v="3935"/>
    <n v="1446150141"/>
    <b v="0"/>
    <n v="8"/>
    <b v="0"/>
    <s v="theater/plays"/>
    <n v="24.285714285714285"/>
    <n v="-1325"/>
    <x v="1"/>
    <s v="plays"/>
    <x v="3935"/>
    <d v="2015-10-29T15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x v="0"/>
    <x v="3936"/>
    <n v="1459203727"/>
    <b v="0"/>
    <n v="0"/>
    <b v="0"/>
    <s v="theater/plays"/>
    <n v="0"/>
    <n v="-5500"/>
    <x v="1"/>
    <s v="plays"/>
    <x v="3936"/>
    <d v="2016-03-28T17:22:07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x v="0"/>
    <x v="3937"/>
    <n v="1464045954"/>
    <b v="0"/>
    <n v="1"/>
    <b v="0"/>
    <s v="theater/plays"/>
    <n v="2.5000000000000001E-2"/>
    <n v="-27993"/>
    <x v="1"/>
    <s v="plays"/>
    <x v="3937"/>
    <d v="2016-05-23T18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x v="0"/>
    <x v="3938"/>
    <n v="1403822912"/>
    <b v="0"/>
    <n v="16"/>
    <b v="0"/>
    <s v="theater/plays"/>
    <n v="32.049999999999997"/>
    <n v="-1359"/>
    <x v="1"/>
    <s v="plays"/>
    <x v="3938"/>
    <d v="2014-06-26T17:48:32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x v="0"/>
    <x v="3939"/>
    <n v="1409338556"/>
    <b v="0"/>
    <n v="12"/>
    <b v="0"/>
    <s v="theater/plays"/>
    <n v="24.333333333333336"/>
    <n v="-908"/>
    <x v="1"/>
    <s v="plays"/>
    <x v="3939"/>
    <d v="2014-08-29T13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x v="0"/>
    <x v="3940"/>
    <n v="1449260256"/>
    <b v="0"/>
    <n v="4"/>
    <b v="0"/>
    <s v="theater/plays"/>
    <n v="1.5"/>
    <n v="-2955"/>
    <x v="1"/>
    <s v="plays"/>
    <x v="3940"/>
    <d v="2015-12-04T15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x v="1"/>
    <x v="3941"/>
    <n v="1397683410"/>
    <b v="0"/>
    <n v="2"/>
    <b v="0"/>
    <s v="theater/plays"/>
    <n v="0.42"/>
    <n v="-4979"/>
    <x v="1"/>
    <s v="plays"/>
    <x v="3941"/>
    <d v="2014-04-16T16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x v="1"/>
    <x v="3942"/>
    <n v="1446562494"/>
    <b v="0"/>
    <n v="3"/>
    <b v="0"/>
    <s v="theater/plays"/>
    <n v="3.214285714285714"/>
    <n v="-1355"/>
    <x v="1"/>
    <s v="plays"/>
    <x v="3942"/>
    <d v="2015-11-03T09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x v="5"/>
    <x v="3943"/>
    <n v="1445226117"/>
    <b v="0"/>
    <n v="0"/>
    <b v="0"/>
    <s v="theater/plays"/>
    <n v="0"/>
    <n v="-10000"/>
    <x v="1"/>
    <s v="plays"/>
    <x v="3943"/>
    <d v="2015-10-18T22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x v="0"/>
    <x v="3944"/>
    <n v="1424279986"/>
    <b v="0"/>
    <n v="3"/>
    <b v="0"/>
    <s v="theater/plays"/>
    <n v="6.3"/>
    <n v="-1874"/>
    <x v="1"/>
    <s v="plays"/>
    <x v="3944"/>
    <d v="2015-02-18T12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x v="0"/>
    <x v="3945"/>
    <n v="1455428380"/>
    <b v="0"/>
    <n v="4"/>
    <b v="0"/>
    <s v="theater/plays"/>
    <n v="14.249999999999998"/>
    <n v="-1715"/>
    <x v="1"/>
    <s v="plays"/>
    <x v="3945"/>
    <d v="2016-02-14T00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x v="0"/>
    <x v="3946"/>
    <n v="1402506278"/>
    <b v="0"/>
    <n v="2"/>
    <b v="0"/>
    <s v="theater/plays"/>
    <n v="0.6"/>
    <n v="-7455"/>
    <x v="1"/>
    <s v="plays"/>
    <x v="3946"/>
    <d v="2014-06-11T12:04:38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x v="0"/>
    <x v="3947"/>
    <n v="1486191507"/>
    <b v="0"/>
    <n v="10"/>
    <b v="0"/>
    <s v="theater/plays"/>
    <n v="24.117647058823529"/>
    <n v="-1290"/>
    <x v="1"/>
    <s v="plays"/>
    <x v="3947"/>
    <d v="2017-02-04T01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x v="0"/>
    <x v="3948"/>
    <n v="1458761673"/>
    <b v="0"/>
    <n v="11"/>
    <b v="0"/>
    <s v="theater/plays"/>
    <n v="10.54"/>
    <n v="-4473"/>
    <x v="1"/>
    <s v="plays"/>
    <x v="3948"/>
    <d v="2016-03-23T14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x v="0"/>
    <x v="3949"/>
    <n v="1471638646"/>
    <b v="0"/>
    <n v="6"/>
    <b v="0"/>
    <s v="theater/plays"/>
    <n v="7.4690265486725664"/>
    <n v="-2614"/>
    <x v="1"/>
    <s v="plays"/>
    <x v="3949"/>
    <d v="2016-08-19T15:30:4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x v="0"/>
    <x v="3950"/>
    <n v="1458333811"/>
    <b v="0"/>
    <n v="2"/>
    <b v="0"/>
    <s v="theater/plays"/>
    <n v="7.3333333333333334E-2"/>
    <n v="-14989"/>
    <x v="1"/>
    <s v="plays"/>
    <x v="3950"/>
    <d v="2016-03-18T15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x v="0"/>
    <x v="3951"/>
    <n v="1403355126"/>
    <b v="0"/>
    <n v="6"/>
    <b v="0"/>
    <s v="theater/plays"/>
    <n v="0.97142857142857131"/>
    <n v="-13864"/>
    <x v="1"/>
    <s v="plays"/>
    <x v="3951"/>
    <d v="2014-06-21T07:52:06"/>
  </r>
  <r>
    <n v="3972"/>
    <s v="Valkyrie Theatre Company"/>
    <s v="We're a horror based theatre company in Oklahoma City beginning our first season of shows."/>
    <n v="1000"/>
    <n v="211"/>
    <x v="2"/>
    <s v="US"/>
    <x v="0"/>
    <x v="3952"/>
    <n v="1418002634"/>
    <b v="0"/>
    <n v="8"/>
    <b v="0"/>
    <s v="theater/plays"/>
    <n v="21.099999999999998"/>
    <n v="-789"/>
    <x v="1"/>
    <s v="plays"/>
    <x v="3952"/>
    <d v="2014-12-07T20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x v="0"/>
    <x v="3953"/>
    <n v="1460219110"/>
    <b v="0"/>
    <n v="37"/>
    <b v="0"/>
    <s v="theater/plays"/>
    <n v="78.100000000000009"/>
    <n v="-1095"/>
    <x v="1"/>
    <s v="plays"/>
    <x v="3953"/>
    <d v="2016-04-09T11:25:1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x v="1"/>
    <x v="3954"/>
    <n v="1462280848"/>
    <b v="0"/>
    <n v="11"/>
    <b v="0"/>
    <s v="theater/plays"/>
    <n v="32"/>
    <n v="-680"/>
    <x v="1"/>
    <s v="plays"/>
    <x v="3954"/>
    <d v="2016-05-03T08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x v="0"/>
    <x v="3955"/>
    <n v="1465850898"/>
    <b v="0"/>
    <n v="0"/>
    <b v="0"/>
    <s v="theater/plays"/>
    <n v="0"/>
    <n v="-678"/>
    <x v="1"/>
    <s v="plays"/>
    <x v="3955"/>
    <d v="2016-06-13T15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x v="0"/>
    <x v="3956"/>
    <n v="1405024561"/>
    <b v="0"/>
    <n v="10"/>
    <b v="0"/>
    <s v="theater/plays"/>
    <n v="47.692307692307693"/>
    <n v="-680"/>
    <x v="1"/>
    <s v="plays"/>
    <x v="3956"/>
    <d v="2014-07-10T15:36:01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x v="0"/>
    <x v="3957"/>
    <n v="1466621732"/>
    <b v="0"/>
    <n v="6"/>
    <b v="0"/>
    <s v="theater/plays"/>
    <n v="1.4500000000000002"/>
    <n v="-88695"/>
    <x v="1"/>
    <s v="plays"/>
    <x v="3957"/>
    <d v="2016-06-22T13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x v="0"/>
    <x v="3958"/>
    <n v="1417533953"/>
    <b v="0"/>
    <n v="8"/>
    <b v="0"/>
    <s v="theater/plays"/>
    <n v="10.7"/>
    <n v="-1786"/>
    <x v="1"/>
    <s v="plays"/>
    <x v="3958"/>
    <d v="2014-12-02T10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x v="1"/>
    <x v="3959"/>
    <n v="1425678057"/>
    <b v="0"/>
    <n v="6"/>
    <b v="0"/>
    <s v="theater/plays"/>
    <n v="1.8333333333333333"/>
    <n v="-5890"/>
    <x v="1"/>
    <s v="plays"/>
    <x v="3959"/>
    <d v="2015-03-06T16:40:57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x v="0"/>
    <x v="3960"/>
    <n v="1401978147"/>
    <b v="0"/>
    <n v="7"/>
    <b v="0"/>
    <s v="theater/plays"/>
    <n v="18"/>
    <n v="-2050"/>
    <x v="1"/>
    <s v="plays"/>
    <x v="3960"/>
    <d v="2014-06-05T09:22:27"/>
  </r>
  <r>
    <n v="3981"/>
    <s v="BEIRUT, LADY OF LEBANON"/>
    <s v="A Theatrical Production Celebrating the Lebanese Culture and the Human Spirit in Time of War."/>
    <n v="30000"/>
    <n v="1225"/>
    <x v="2"/>
    <s v="US"/>
    <x v="0"/>
    <x v="3961"/>
    <n v="1463545149"/>
    <b v="0"/>
    <n v="7"/>
    <b v="0"/>
    <s v="theater/plays"/>
    <n v="4.083333333333333"/>
    <n v="-28775"/>
    <x v="1"/>
    <s v="plays"/>
    <x v="3961"/>
    <d v="2016-05-17T23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x v="1"/>
    <x v="3962"/>
    <n v="1431113180"/>
    <b v="0"/>
    <n v="5"/>
    <b v="0"/>
    <s v="theater/plays"/>
    <n v="20"/>
    <n v="-680"/>
    <x v="1"/>
    <s v="plays"/>
    <x v="3962"/>
    <d v="2015-05-08T14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x v="0"/>
    <x v="3963"/>
    <n v="1397854356"/>
    <b v="0"/>
    <n v="46"/>
    <b v="0"/>
    <s v="theater/plays"/>
    <n v="34.802513464991023"/>
    <n v="-7263"/>
    <x v="1"/>
    <s v="plays"/>
    <x v="3963"/>
    <d v="2014-04-18T15:52:36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x v="1"/>
    <x v="3964"/>
    <n v="1412809644"/>
    <b v="0"/>
    <n v="10"/>
    <b v="0"/>
    <s v="theater/plays"/>
    <n v="6.3333333333333339"/>
    <n v="-1405"/>
    <x v="1"/>
    <s v="plays"/>
    <x v="3964"/>
    <d v="2014-10-08T18:07:24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x v="0"/>
    <x v="3965"/>
    <n v="1454173120"/>
    <b v="0"/>
    <n v="19"/>
    <b v="0"/>
    <s v="theater/plays"/>
    <n v="32.049999999999997"/>
    <n v="-1359"/>
    <x v="1"/>
    <s v="plays"/>
    <x v="3965"/>
    <d v="2016-01-30T11:58:4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x v="1"/>
    <x v="3966"/>
    <n v="1460034594"/>
    <b v="0"/>
    <n v="13"/>
    <b v="0"/>
    <s v="theater/plays"/>
    <n v="9.76"/>
    <n v="-4512"/>
    <x v="1"/>
    <s v="plays"/>
    <x v="3966"/>
    <d v="2016-04-07T08:09:54"/>
  </r>
  <r>
    <n v="3987"/>
    <s v="Write Now 5"/>
    <s v="Write Now 5 is a new writing festival in south east London promoting new work from emerging playwrights."/>
    <n v="400"/>
    <n v="151"/>
    <x v="2"/>
    <s v="GB"/>
    <x v="1"/>
    <x v="3967"/>
    <n v="1399414290"/>
    <b v="0"/>
    <n v="13"/>
    <b v="0"/>
    <s v="theater/plays"/>
    <n v="37.75"/>
    <n v="-249"/>
    <x v="1"/>
    <s v="plays"/>
    <x v="3967"/>
    <d v="2014-05-06T17:11:30"/>
  </r>
  <r>
    <n v="3988"/>
    <s v="Folk-Tales: What Stories Do Your Folks Tell?"/>
    <s v="An evening of of stories based both in myth and truth."/>
    <n v="1500"/>
    <n v="32"/>
    <x v="2"/>
    <s v="US"/>
    <x v="0"/>
    <x v="3968"/>
    <n v="1439517413"/>
    <b v="0"/>
    <n v="4"/>
    <b v="0"/>
    <s v="theater/plays"/>
    <n v="2.1333333333333333"/>
    <n v="-1468"/>
    <x v="1"/>
    <s v="plays"/>
    <x v="3968"/>
    <d v="2015-08-13T20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x v="0"/>
    <x v="3969"/>
    <n v="1444413581"/>
    <b v="0"/>
    <n v="0"/>
    <b v="0"/>
    <s v="theater/plays"/>
    <n v="0"/>
    <n v="-3000"/>
    <x v="1"/>
    <s v="plays"/>
    <x v="3969"/>
    <d v="2015-10-09T12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x v="1"/>
    <x v="3970"/>
    <n v="1454342893"/>
    <b v="0"/>
    <n v="3"/>
    <b v="0"/>
    <s v="theater/plays"/>
    <n v="4.1818181818181817"/>
    <n v="-1581"/>
    <x v="1"/>
    <s v="plays"/>
    <x v="3970"/>
    <d v="2016-02-01T11:08:13"/>
  </r>
  <r>
    <n v="3991"/>
    <s v="NTACTheatre - North Texas Actor's Collaborative Theatre"/>
    <s v="North Texas first actor-driven theatre company needs your help"/>
    <n v="500"/>
    <n v="100"/>
    <x v="2"/>
    <s v="US"/>
    <x v="0"/>
    <x v="3971"/>
    <n v="1430494082"/>
    <b v="0"/>
    <n v="1"/>
    <b v="0"/>
    <s v="theater/plays"/>
    <n v="20"/>
    <n v="-400"/>
    <x v="1"/>
    <s v="plays"/>
    <x v="3971"/>
    <d v="2015-05-01T10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x v="0"/>
    <x v="3972"/>
    <n v="1444689259"/>
    <b v="0"/>
    <n v="9"/>
    <b v="0"/>
    <s v="theater/plays"/>
    <n v="5.41"/>
    <n v="-9459"/>
    <x v="1"/>
    <s v="plays"/>
    <x v="3972"/>
    <d v="2015-10-12T17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x v="0"/>
    <x v="3973"/>
    <n v="1428957912"/>
    <b v="0"/>
    <n v="1"/>
    <b v="0"/>
    <s v="theater/plays"/>
    <n v="6.0000000000000001E-3"/>
    <n v="-49997"/>
    <x v="1"/>
    <s v="plays"/>
    <x v="3973"/>
    <d v="2015-04-13T15:45:12"/>
  </r>
  <r>
    <n v="3994"/>
    <s v="Poles Apart - A Play in 2 Acts"/>
    <s v="Is Henson willing to dare risk a theatrical speaking tour of his North Pole adventures...and more?"/>
    <n v="2000"/>
    <n v="5"/>
    <x v="2"/>
    <s v="US"/>
    <x v="0"/>
    <x v="3974"/>
    <n v="1403169690"/>
    <b v="0"/>
    <n v="1"/>
    <b v="0"/>
    <s v="theater/plays"/>
    <n v="0.25"/>
    <n v="-1995"/>
    <x v="1"/>
    <s v="plays"/>
    <x v="3974"/>
    <d v="2014-06-19T04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x v="1"/>
    <x v="3975"/>
    <n v="1421339077"/>
    <b v="0"/>
    <n v="4"/>
    <b v="0"/>
    <s v="theater/plays"/>
    <n v="35"/>
    <n v="-130"/>
    <x v="1"/>
    <s v="plays"/>
    <x v="3975"/>
    <d v="2015-01-15T11:24:37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x v="0"/>
    <x v="3976"/>
    <n v="1415341464"/>
    <b v="0"/>
    <n v="17"/>
    <b v="0"/>
    <s v="theater/plays"/>
    <n v="16.566666666666666"/>
    <n v="-2503"/>
    <x v="1"/>
    <s v="plays"/>
    <x v="3976"/>
    <d v="2014-11-07T01:24:24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x v="1"/>
    <x v="3977"/>
    <n v="1425633821"/>
    <b v="0"/>
    <n v="0"/>
    <b v="0"/>
    <s v="theater/plays"/>
    <n v="0"/>
    <n v="-3000"/>
    <x v="1"/>
    <s v="plays"/>
    <x v="3977"/>
    <d v="2015-03-06T04:23:41"/>
  </r>
  <r>
    <n v="3998"/>
    <s v="Forsaken Angels-A New Play"/>
    <s v="Forsaken Angels, a powerful new play by William Leary, author of DCMTA's Best Of 2014 Play Masquerade."/>
    <n v="1250"/>
    <n v="715"/>
    <x v="2"/>
    <s v="US"/>
    <x v="0"/>
    <x v="3978"/>
    <n v="1424992026"/>
    <b v="0"/>
    <n v="12"/>
    <b v="0"/>
    <s v="theater/plays"/>
    <n v="57.199999999999996"/>
    <n v="-535"/>
    <x v="1"/>
    <s v="plays"/>
    <x v="3978"/>
    <d v="2015-02-26T18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x v="0"/>
    <x v="3979"/>
    <n v="1406058798"/>
    <b v="0"/>
    <n v="14"/>
    <b v="0"/>
    <s v="theater/plays"/>
    <n v="16.514285714285716"/>
    <n v="-5844"/>
    <x v="1"/>
    <s v="plays"/>
    <x v="3979"/>
    <d v="2014-07-22T14:53:18"/>
  </r>
  <r>
    <n v="4000"/>
    <s v="The Escorts"/>
    <s v="An Enticing Trip into the World of Assisted Dying"/>
    <n v="8000"/>
    <n v="10"/>
    <x v="2"/>
    <s v="US"/>
    <x v="0"/>
    <x v="3980"/>
    <n v="1457450958"/>
    <b v="0"/>
    <n v="1"/>
    <b v="0"/>
    <s v="theater/plays"/>
    <n v="0.125"/>
    <n v="-7990"/>
    <x v="1"/>
    <s v="plays"/>
    <x v="3980"/>
    <d v="2016-03-08T10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x v="1"/>
    <x v="1748"/>
    <n v="1486681708"/>
    <b v="0"/>
    <n v="14"/>
    <b v="0"/>
    <s v="theater/plays"/>
    <n v="37.75"/>
    <n v="-747"/>
    <x v="1"/>
    <s v="plays"/>
    <x v="1748"/>
    <d v="2017-02-09T18:08:28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x v="0"/>
    <x v="3981"/>
    <n v="1409187761"/>
    <b v="0"/>
    <n v="4"/>
    <b v="0"/>
    <s v="theater/plays"/>
    <n v="1.8399999999999999"/>
    <n v="-1227"/>
    <x v="1"/>
    <s v="plays"/>
    <x v="3981"/>
    <d v="2014-08-27T20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x v="0"/>
    <x v="3982"/>
    <n v="1421417147"/>
    <b v="0"/>
    <n v="2"/>
    <b v="0"/>
    <s v="theater/plays"/>
    <n v="10.050000000000001"/>
    <n v="-1799"/>
    <x v="1"/>
    <s v="plays"/>
    <x v="3982"/>
    <d v="2015-01-16T09:05:47"/>
  </r>
  <r>
    <n v="4004"/>
    <s v="South Florida Tours"/>
    <s v="Help Launch The Queen Into South Florida!"/>
    <n v="500"/>
    <n v="1"/>
    <x v="2"/>
    <s v="US"/>
    <x v="0"/>
    <x v="3983"/>
    <n v="1410148457"/>
    <b v="0"/>
    <n v="1"/>
    <b v="0"/>
    <s v="theater/plays"/>
    <n v="0.2"/>
    <n v="-499"/>
    <x v="1"/>
    <s v="plays"/>
    <x v="3983"/>
    <d v="2014-09-07T22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x v="0"/>
    <x v="3984"/>
    <n v="1408648985"/>
    <b v="0"/>
    <n v="2"/>
    <b v="0"/>
    <s v="theater/plays"/>
    <n v="1.3333333333333335"/>
    <n v="-2960"/>
    <x v="1"/>
    <s v="plays"/>
    <x v="3984"/>
    <d v="2014-08-21T14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x v="0"/>
    <x v="3985"/>
    <n v="1453487587"/>
    <b v="0"/>
    <n v="1"/>
    <b v="0"/>
    <s v="theater/plays"/>
    <n v="6.6666666666666671E-3"/>
    <n v="-29998"/>
    <x v="1"/>
    <s v="plays"/>
    <x v="3985"/>
    <d v="2016-01-22T13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x v="0"/>
    <x v="3986"/>
    <n v="1406572381"/>
    <b v="0"/>
    <n v="1"/>
    <b v="0"/>
    <s v="theater/plays"/>
    <n v="0.25"/>
    <n v="-1995"/>
    <x v="1"/>
    <s v="plays"/>
    <x v="3986"/>
    <d v="2014-07-28T13:33:01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x v="1"/>
    <x v="3987"/>
    <n v="1435014507"/>
    <b v="0"/>
    <n v="4"/>
    <b v="0"/>
    <s v="theater/plays"/>
    <n v="6"/>
    <n v="-940"/>
    <x v="1"/>
    <s v="plays"/>
    <x v="3987"/>
    <d v="2015-06-22T18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x v="1"/>
    <x v="3988"/>
    <n v="1406825360"/>
    <b v="0"/>
    <n v="3"/>
    <b v="0"/>
    <s v="theater/plays"/>
    <n v="3.8860103626943006"/>
    <n v="-1855"/>
    <x v="1"/>
    <s v="plays"/>
    <x v="3988"/>
    <d v="2014-07-31T11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x v="0"/>
    <x v="3989"/>
    <n v="1412879366"/>
    <b v="0"/>
    <n v="38"/>
    <b v="0"/>
    <s v="theater/plays"/>
    <n v="24.194444444444443"/>
    <n v="-5458"/>
    <x v="1"/>
    <s v="plays"/>
    <x v="3989"/>
    <d v="2014-10-09T13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x v="1"/>
    <x v="3990"/>
    <n v="1419858278"/>
    <b v="0"/>
    <n v="4"/>
    <b v="0"/>
    <s v="theater/plays"/>
    <n v="7.6"/>
    <n v="-231"/>
    <x v="1"/>
    <s v="plays"/>
    <x v="3990"/>
    <d v="2014-12-29T08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x v="1"/>
    <x v="3991"/>
    <n v="1427979849"/>
    <b v="0"/>
    <n v="0"/>
    <b v="0"/>
    <s v="theater/plays"/>
    <n v="0"/>
    <n v="-575"/>
    <x v="1"/>
    <s v="plays"/>
    <x v="3991"/>
    <d v="2015-04-02T08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x v="0"/>
    <x v="3992"/>
    <n v="1421478823"/>
    <b v="0"/>
    <n v="2"/>
    <b v="0"/>
    <s v="theater/plays"/>
    <n v="1.3"/>
    <n v="-1974"/>
    <x v="1"/>
    <s v="plays"/>
    <x v="3992"/>
    <d v="2015-01-17T02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x v="0"/>
    <x v="3993"/>
    <n v="1455861269"/>
    <b v="0"/>
    <n v="0"/>
    <b v="0"/>
    <s v="theater/plays"/>
    <n v="0"/>
    <n v="-9000"/>
    <x v="1"/>
    <s v="plays"/>
    <x v="3993"/>
    <d v="2016-02-19T00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x v="0"/>
    <x v="3994"/>
    <n v="1434739463"/>
    <b v="0"/>
    <n v="1"/>
    <b v="0"/>
    <s v="theater/plays"/>
    <n v="1.4285714285714287E-2"/>
    <n v="-6999"/>
    <x v="1"/>
    <s v="plays"/>
    <x v="3994"/>
    <d v="2015-06-19T13:44:23"/>
  </r>
  <r>
    <n v="4016"/>
    <s v="MENTAL Play"/>
    <s v="A new play and project exploring challenges faced by young adults struggling with mental health issues in contemporary Britain."/>
    <n v="500"/>
    <n v="70"/>
    <x v="2"/>
    <s v="GB"/>
    <x v="1"/>
    <x v="3995"/>
    <n v="1408395400"/>
    <b v="0"/>
    <n v="7"/>
    <b v="0"/>
    <s v="theater/plays"/>
    <n v="14.000000000000002"/>
    <n v="-430"/>
    <x v="1"/>
    <s v="plays"/>
    <x v="3995"/>
    <d v="2014-08-18T15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x v="0"/>
    <x v="3996"/>
    <n v="1407254874"/>
    <b v="0"/>
    <n v="2"/>
    <b v="0"/>
    <s v="theater/plays"/>
    <n v="1.05"/>
    <n v="-9895"/>
    <x v="1"/>
    <s v="plays"/>
    <x v="3996"/>
    <d v="2014-08-05T11:07:54"/>
  </r>
  <r>
    <n v="4018"/>
    <s v="Time Please Fringe"/>
    <s v="Funding for a production of Time Please at the Brighton Fringe 2017... and beyond."/>
    <n v="1500"/>
    <n v="130"/>
    <x v="2"/>
    <s v="GB"/>
    <x v="1"/>
    <x v="3997"/>
    <n v="1473285108"/>
    <b v="0"/>
    <n v="4"/>
    <b v="0"/>
    <s v="theater/plays"/>
    <n v="8.6666666666666679"/>
    <n v="-1370"/>
    <x v="1"/>
    <s v="plays"/>
    <x v="3997"/>
    <d v="2016-09-07T16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x v="0"/>
    <x v="3998"/>
    <n v="1455725596"/>
    <b v="0"/>
    <n v="4"/>
    <b v="0"/>
    <s v="theater/plays"/>
    <n v="0.82857142857142851"/>
    <n v="-3471"/>
    <x v="1"/>
    <s v="plays"/>
    <x v="3998"/>
    <d v="2016-02-17T11:13:16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x v="0"/>
    <x v="3999"/>
    <n v="1424579699"/>
    <b v="0"/>
    <n v="3"/>
    <b v="0"/>
    <s v="theater/plays"/>
    <n v="16.666666666666664"/>
    <n v="-500"/>
    <x v="1"/>
    <s v="plays"/>
    <x v="3999"/>
    <d v="2015-02-21T23:34:59"/>
  </r>
  <r>
    <n v="4021"/>
    <s v="Angels in Houston"/>
    <s v="Help a group of actors end bigotry in Houston, TX by supporting a  full production of Angels in America."/>
    <n v="15000"/>
    <n v="125"/>
    <x v="2"/>
    <s v="US"/>
    <x v="0"/>
    <x v="4000"/>
    <n v="1409176358"/>
    <b v="0"/>
    <n v="2"/>
    <b v="0"/>
    <s v="theater/plays"/>
    <n v="0.83333333333333337"/>
    <n v="-14875"/>
    <x v="1"/>
    <s v="plays"/>
    <x v="4000"/>
    <d v="2014-08-27T16:52:38"/>
  </r>
  <r>
    <n v="4022"/>
    <s v="The Merchant of Venice as Shakespeare Heard It"/>
    <s v="Help us produce a video of the first Original Pronunciation Merchant of Venice."/>
    <n v="18000"/>
    <n v="12521"/>
    <x v="2"/>
    <s v="US"/>
    <x v="0"/>
    <x v="4001"/>
    <n v="1418824867"/>
    <b v="0"/>
    <n v="197"/>
    <b v="0"/>
    <s v="theater/plays"/>
    <n v="69.561111111111103"/>
    <n v="-5479"/>
    <x v="1"/>
    <s v="plays"/>
    <x v="4001"/>
    <d v="2014-12-17T09:01:07"/>
  </r>
  <r>
    <n v="4023"/>
    <s v="Forgive &amp; Forget"/>
    <s v="An original gospel stage play that explores the pain and hurt caused by those who struggle to forgive others!"/>
    <n v="7000"/>
    <n v="0"/>
    <x v="2"/>
    <s v="US"/>
    <x v="0"/>
    <x v="4002"/>
    <n v="1454975963"/>
    <b v="0"/>
    <n v="0"/>
    <b v="0"/>
    <s v="theater/plays"/>
    <n v="0"/>
    <n v="-7000"/>
    <x v="1"/>
    <s v="plays"/>
    <x v="4002"/>
    <d v="2016-02-08T18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x v="0"/>
    <x v="4003"/>
    <n v="1438445097"/>
    <b v="0"/>
    <n v="1"/>
    <b v="0"/>
    <s v="theater/plays"/>
    <n v="1.25"/>
    <n v="-790"/>
    <x v="1"/>
    <s v="plays"/>
    <x v="4003"/>
    <d v="2015-08-01T11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x v="3"/>
    <x v="4004"/>
    <n v="1432705336"/>
    <b v="0"/>
    <n v="4"/>
    <b v="0"/>
    <s v="theater/plays"/>
    <n v="5"/>
    <n v="-4750"/>
    <x v="1"/>
    <s v="plays"/>
    <x v="4004"/>
    <d v="2015-05-27T00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x v="0"/>
    <x v="4005"/>
    <n v="1444059839"/>
    <b v="0"/>
    <n v="0"/>
    <b v="0"/>
    <s v="theater/plays"/>
    <n v="0"/>
    <n v="-4000"/>
    <x v="1"/>
    <s v="plays"/>
    <x v="4005"/>
    <d v="2015-10-05T10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x v="0"/>
    <x v="4006"/>
    <n v="1486077481"/>
    <b v="0"/>
    <n v="7"/>
    <b v="0"/>
    <s v="theater/plays"/>
    <n v="7.166666666666667"/>
    <n v="-2785"/>
    <x v="1"/>
    <s v="plays"/>
    <x v="4006"/>
    <d v="2017-02-02T18:18:0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x v="0"/>
    <x v="4007"/>
    <n v="1399415500"/>
    <b v="0"/>
    <n v="11"/>
    <b v="0"/>
    <s v="theater/plays"/>
    <n v="28.050000000000004"/>
    <n v="-1439"/>
    <x v="1"/>
    <s v="plays"/>
    <x v="4007"/>
    <d v="2014-05-06T17:31:40"/>
  </r>
  <r>
    <n v="4029"/>
    <s v="Next 2 the Stage"/>
    <s v="A theater complex that educates as we entertain.  We will provide shows that inspire and theater classes that motivate."/>
    <n v="20000"/>
    <n v="0"/>
    <x v="2"/>
    <s v="US"/>
    <x v="0"/>
    <x v="4008"/>
    <n v="1447461370"/>
    <b v="0"/>
    <n v="0"/>
    <b v="0"/>
    <s v="theater/plays"/>
    <n v="0"/>
    <n v="-20000"/>
    <x v="1"/>
    <s v="plays"/>
    <x v="4008"/>
    <d v="2015-11-13T19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x v="0"/>
    <x v="4009"/>
    <n v="1452008599"/>
    <b v="0"/>
    <n v="6"/>
    <b v="0"/>
    <s v="theater/plays"/>
    <n v="16"/>
    <n v="-2100"/>
    <x v="1"/>
    <s v="plays"/>
    <x v="4009"/>
    <d v="2016-01-05T10:43:19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x v="0"/>
    <x v="4010"/>
    <n v="1414591364"/>
    <b v="0"/>
    <n v="0"/>
    <b v="0"/>
    <s v="theater/plays"/>
    <n v="0"/>
    <n v="-5000"/>
    <x v="1"/>
    <s v="plays"/>
    <x v="4010"/>
    <d v="2014-10-29T09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x v="0"/>
    <x v="4011"/>
    <n v="1445023516"/>
    <b v="0"/>
    <n v="7"/>
    <b v="0"/>
    <s v="theater/plays"/>
    <n v="6.8287037037037033"/>
    <n v="-5635"/>
    <x v="1"/>
    <s v="plays"/>
    <x v="4011"/>
    <d v="2015-10-16T14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x v="1"/>
    <x v="4012"/>
    <n v="1472711224"/>
    <b v="0"/>
    <n v="94"/>
    <b v="0"/>
    <s v="theater/plays"/>
    <n v="25.698702928870294"/>
    <n v="-17758.010000000002"/>
    <x v="1"/>
    <s v="plays"/>
    <x v="4012"/>
    <d v="2016-09-01T01:27:04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x v="0"/>
    <x v="4013"/>
    <n v="1425509050"/>
    <b v="0"/>
    <n v="2"/>
    <b v="0"/>
    <s v="theater/plays"/>
    <n v="1.4814814814814816"/>
    <n v="-13300"/>
    <x v="1"/>
    <s v="plays"/>
    <x v="4013"/>
    <d v="2015-03-04T17:44:10"/>
  </r>
  <r>
    <n v="4035"/>
    <s v="The Lost Boy"/>
    <s v="&quot;Stories are where you go to look for the truth of your own life.&quot; (Frank Delaney)"/>
    <n v="10000"/>
    <n v="3685"/>
    <x v="2"/>
    <s v="US"/>
    <x v="0"/>
    <x v="4014"/>
    <n v="1411333887"/>
    <b v="0"/>
    <n v="25"/>
    <b v="0"/>
    <s v="theater/plays"/>
    <n v="36.85"/>
    <n v="-6315"/>
    <x v="1"/>
    <s v="plays"/>
    <x v="4014"/>
    <d v="2014-09-21T16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x v="0"/>
    <x v="4015"/>
    <n v="1402784964"/>
    <b v="0"/>
    <n v="17"/>
    <b v="0"/>
    <s v="theater/plays"/>
    <n v="47.05"/>
    <n v="-3177"/>
    <x v="1"/>
    <s v="plays"/>
    <x v="4015"/>
    <d v="2014-06-14T17:29:24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x v="0"/>
    <x v="4016"/>
    <n v="1462585315"/>
    <b v="0"/>
    <n v="2"/>
    <b v="0"/>
    <s v="theater/plays"/>
    <n v="11.428571428571429"/>
    <n v="-620"/>
    <x v="1"/>
    <s v="plays"/>
    <x v="4016"/>
    <d v="2016-05-06T20:41:55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x v="0"/>
    <x v="4017"/>
    <n v="1408389010"/>
    <b v="0"/>
    <n v="4"/>
    <b v="0"/>
    <s v="theater/plays"/>
    <n v="12.04"/>
    <n v="-2199"/>
    <x v="1"/>
    <s v="plays"/>
    <x v="4017"/>
    <d v="2014-08-18T14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x v="0"/>
    <x v="4018"/>
    <n v="1446048367"/>
    <b v="0"/>
    <n v="5"/>
    <b v="0"/>
    <s v="theater/plays"/>
    <n v="60"/>
    <n v="-200"/>
    <x v="1"/>
    <s v="plays"/>
    <x v="4018"/>
    <d v="2015-10-28T11:06:07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x v="0"/>
    <x v="4019"/>
    <n v="1432100004"/>
    <b v="0"/>
    <n v="2"/>
    <b v="0"/>
    <s v="theater/plays"/>
    <n v="31.25"/>
    <n v="-5500"/>
    <x v="1"/>
    <s v="plays"/>
    <x v="4019"/>
    <d v="2015-05-20T00:33:24"/>
  </r>
  <r>
    <n v="4041"/>
    <s v="In the Land of Gold"/>
    <s v="A bold, colouful, vibrant play centred around the last remaining monarchy of Africa."/>
    <n v="5000"/>
    <n v="21"/>
    <x v="2"/>
    <s v="GB"/>
    <x v="1"/>
    <x v="4020"/>
    <n v="1467976954"/>
    <b v="0"/>
    <n v="2"/>
    <b v="0"/>
    <s v="theater/plays"/>
    <n v="0.42"/>
    <n v="-4979"/>
    <x v="1"/>
    <s v="plays"/>
    <x v="4020"/>
    <d v="2016-07-08T06:22:34"/>
  </r>
  <r>
    <n v="4042"/>
    <s v="Messages"/>
    <s v="Acting group and production for inner city youth, about inner city youth. The problems and stuation that they see everyday."/>
    <n v="10000"/>
    <n v="21"/>
    <x v="2"/>
    <s v="US"/>
    <x v="0"/>
    <x v="4021"/>
    <n v="1419213664"/>
    <b v="0"/>
    <n v="3"/>
    <b v="0"/>
    <s v="theater/plays"/>
    <n v="0.21"/>
    <n v="-9979"/>
    <x v="1"/>
    <s v="plays"/>
    <x v="4021"/>
    <d v="2014-12-21T21:01:04"/>
  </r>
  <r>
    <n v="4043"/>
    <s v="Not making potato salad here!"/>
    <s v="This could be my last play, need to bring my son out to see it before it's over.  Need to fly him here from BC"/>
    <n v="300"/>
    <n v="0"/>
    <x v="2"/>
    <s v="CA"/>
    <x v="5"/>
    <x v="4022"/>
    <n v="1415228325"/>
    <b v="0"/>
    <n v="0"/>
    <b v="0"/>
    <s v="theater/plays"/>
    <n v="0"/>
    <n v="-300"/>
    <x v="1"/>
    <s v="plays"/>
    <x v="4022"/>
    <d v="2014-11-05T17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x v="0"/>
    <x v="4023"/>
    <n v="1426050982"/>
    <b v="0"/>
    <n v="4"/>
    <b v="0"/>
    <s v="theater/plays"/>
    <n v="37.5"/>
    <n v="-375"/>
    <x v="1"/>
    <s v="plays"/>
    <x v="4023"/>
    <d v="2015-03-11T00:16:22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x v="2"/>
    <x v="4024"/>
    <n v="1406004589"/>
    <b v="0"/>
    <n v="1"/>
    <b v="0"/>
    <s v="theater/plays"/>
    <n v="0.02"/>
    <n v="-4999"/>
    <x v="1"/>
    <s v="plays"/>
    <x v="4024"/>
    <d v="2014-07-21T23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x v="0"/>
    <x v="4025"/>
    <n v="1411400210"/>
    <b v="0"/>
    <n v="12"/>
    <b v="0"/>
    <s v="theater/plays"/>
    <n v="8.2142857142857135"/>
    <n v="-5140"/>
    <x v="1"/>
    <s v="plays"/>
    <x v="4025"/>
    <d v="2014-09-22T10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x v="0"/>
    <x v="4026"/>
    <n v="1418862743"/>
    <b v="0"/>
    <n v="4"/>
    <b v="0"/>
    <s v="theater/plays"/>
    <n v="2.1999999999999997"/>
    <n v="-4890"/>
    <x v="1"/>
    <s v="plays"/>
    <x v="4026"/>
    <d v="2014-12-17T19:32:2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x v="1"/>
    <x v="4027"/>
    <n v="1457352787"/>
    <b v="0"/>
    <n v="91"/>
    <b v="0"/>
    <s v="theater/plays"/>
    <n v="17.652941176470588"/>
    <n v="-13999"/>
    <x v="1"/>
    <s v="plays"/>
    <x v="4027"/>
    <d v="2016-03-07T07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x v="0"/>
    <x v="4028"/>
    <n v="1434322815"/>
    <b v="0"/>
    <n v="1"/>
    <b v="0"/>
    <s v="theater/plays"/>
    <n v="0.08"/>
    <n v="-19984"/>
    <x v="1"/>
    <s v="plays"/>
    <x v="4028"/>
    <d v="2015-06-14T18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x v="0"/>
    <x v="4029"/>
    <n v="1411485391"/>
    <b v="0"/>
    <n v="1"/>
    <b v="0"/>
    <s v="theater/plays"/>
    <n v="6.6666666666666666E-2"/>
    <n v="-1499"/>
    <x v="1"/>
    <s v="plays"/>
    <x v="4029"/>
    <d v="2014-09-23T10:16:31"/>
  </r>
  <r>
    <n v="4051"/>
    <s v="Phantom of the Kun Opera"/>
    <s v="It is a heart-breaking life story of Wu family who tries to preserve the gem of Chinese Kun Opera through generations."/>
    <n v="500"/>
    <n v="0"/>
    <x v="2"/>
    <s v="US"/>
    <x v="0"/>
    <x v="4030"/>
    <n v="1399058797"/>
    <b v="0"/>
    <n v="0"/>
    <b v="0"/>
    <s v="theater/plays"/>
    <n v="0"/>
    <n v="-500"/>
    <x v="1"/>
    <s v="plays"/>
    <x v="4030"/>
    <d v="2014-05-02T14:26:37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x v="0"/>
    <x v="4031"/>
    <n v="1408050316"/>
    <b v="0"/>
    <n v="13"/>
    <b v="0"/>
    <s v="theater/plays"/>
    <n v="37.533333333333339"/>
    <n v="-1874"/>
    <x v="1"/>
    <s v="plays"/>
    <x v="4031"/>
    <d v="2014-08-14T16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x v="1"/>
    <x v="4032"/>
    <n v="1413477228"/>
    <b v="0"/>
    <n v="2"/>
    <b v="0"/>
    <s v="theater/plays"/>
    <n v="22"/>
    <n v="-390"/>
    <x v="1"/>
    <s v="plays"/>
    <x v="4032"/>
    <d v="2014-10-16T11:33:48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x v="0"/>
    <x v="4033"/>
    <n v="1472674285"/>
    <b v="0"/>
    <n v="0"/>
    <b v="0"/>
    <s v="theater/plays"/>
    <n v="0"/>
    <n v="-8880"/>
    <x v="1"/>
    <s v="plays"/>
    <x v="4033"/>
    <d v="2016-08-31T15:11:25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x v="1"/>
    <x v="4034"/>
    <n v="1400600031"/>
    <b v="0"/>
    <n v="21"/>
    <b v="0"/>
    <s v="theater/plays"/>
    <n v="17.62"/>
    <n v="-4119"/>
    <x v="1"/>
    <s v="plays"/>
    <x v="4034"/>
    <d v="2014-05-20T10:33:51"/>
  </r>
  <r>
    <n v="4056"/>
    <s v="American Pride"/>
    <s v="American Pride is a play centered on the Poetry of one Iraq War veteran, and follows her journey through war and back home."/>
    <n v="1500"/>
    <n v="795"/>
    <x v="2"/>
    <s v="US"/>
    <x v="0"/>
    <x v="4035"/>
    <n v="1465856639"/>
    <b v="0"/>
    <n v="9"/>
    <b v="0"/>
    <s v="theater/plays"/>
    <n v="53"/>
    <n v="-705"/>
    <x v="1"/>
    <s v="plays"/>
    <x v="4035"/>
    <d v="2016-06-13T17:23:59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x v="1"/>
    <x v="4036"/>
    <n v="1446506080"/>
    <b v="0"/>
    <n v="6"/>
    <b v="0"/>
    <s v="theater/plays"/>
    <n v="22.142857142857142"/>
    <n v="-2725"/>
    <x v="1"/>
    <s v="plays"/>
    <x v="4036"/>
    <d v="2015-11-02T18:14:4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x v="0"/>
    <x v="3268"/>
    <n v="1458178044"/>
    <b v="0"/>
    <n v="4"/>
    <b v="0"/>
    <s v="theater/plays"/>
    <n v="2.5333333333333332"/>
    <n v="-3655"/>
    <x v="1"/>
    <s v="plays"/>
    <x v="3268"/>
    <d v="2016-03-16T20:27:24"/>
  </r>
  <r>
    <n v="4059"/>
    <s v="The Million Dollar Shot"/>
    <s v="A very Canadian children's play inspired by the tradition of British pantomimes like Aladdin, and the Nutcracker."/>
    <n v="10000"/>
    <n v="250"/>
    <x v="2"/>
    <s v="CA"/>
    <x v="5"/>
    <x v="4037"/>
    <n v="1408116152"/>
    <b v="0"/>
    <n v="7"/>
    <b v="0"/>
    <s v="theater/plays"/>
    <n v="2.5"/>
    <n v="-9750"/>
    <x v="1"/>
    <s v="plays"/>
    <x v="4037"/>
    <d v="2014-08-15T10:22:32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x v="5"/>
    <x v="4038"/>
    <n v="1400604056"/>
    <b v="0"/>
    <n v="5"/>
    <b v="0"/>
    <s v="theater/plays"/>
    <n v="2.85"/>
    <n v="-9715"/>
    <x v="1"/>
    <s v="plays"/>
    <x v="4038"/>
    <d v="2014-05-20T11:40:56"/>
  </r>
  <r>
    <n v="4061"/>
    <s v="PRODUCE the Stage Play SKYLAR'S SYNDROME by Gavin Kayner"/>
    <s v="SKYLAR'S SYNDROME is a tremendous psychodrama by master playwright Gavin Kayner!"/>
    <n v="525"/>
    <n v="0"/>
    <x v="2"/>
    <s v="US"/>
    <x v="0"/>
    <x v="4039"/>
    <n v="1456025023"/>
    <b v="0"/>
    <n v="0"/>
    <b v="0"/>
    <s v="theater/plays"/>
    <n v="0"/>
    <n v="-525"/>
    <x v="1"/>
    <s v="plays"/>
    <x v="4039"/>
    <d v="2016-02-20T2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x v="0"/>
    <x v="4040"/>
    <n v="1464889468"/>
    <b v="0"/>
    <n v="3"/>
    <b v="0"/>
    <s v="theater/plays"/>
    <n v="2.4500000000000002"/>
    <n v="-19510"/>
    <x v="1"/>
    <s v="plays"/>
    <x v="4040"/>
    <d v="2016-06-02T12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x v="1"/>
    <x v="4041"/>
    <n v="1401294084"/>
    <b v="0"/>
    <n v="9"/>
    <b v="0"/>
    <s v="theater/plays"/>
    <n v="1.4210526315789473"/>
    <n v="-9365"/>
    <x v="1"/>
    <s v="plays"/>
    <x v="4041"/>
    <d v="2014-05-28T11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x v="2"/>
    <x v="4042"/>
    <n v="1427724426"/>
    <b v="0"/>
    <n v="6"/>
    <b v="0"/>
    <s v="theater/plays"/>
    <n v="19.25"/>
    <n v="-1615"/>
    <x v="1"/>
    <s v="plays"/>
    <x v="4042"/>
    <d v="2015-03-30T09:07:06"/>
  </r>
  <r>
    <n v="4065"/>
    <s v="A Midsummer's Night's Dream"/>
    <s v="A classical/ fantasy version of midsummers done by professionally trained actors in Tulsa!"/>
    <n v="4000"/>
    <n v="27"/>
    <x v="2"/>
    <s v="US"/>
    <x v="0"/>
    <x v="4043"/>
    <n v="1405291811"/>
    <b v="0"/>
    <n v="4"/>
    <b v="0"/>
    <s v="theater/plays"/>
    <n v="0.67500000000000004"/>
    <n v="-3973"/>
    <x v="1"/>
    <s v="plays"/>
    <x v="4043"/>
    <d v="2014-07-13T17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x v="0"/>
    <x v="4044"/>
    <n v="1461027388"/>
    <b v="0"/>
    <n v="1"/>
    <b v="0"/>
    <s v="theater/plays"/>
    <n v="0.16666666666666669"/>
    <n v="-14975"/>
    <x v="1"/>
    <s v="plays"/>
    <x v="4044"/>
    <d v="2016-04-18T19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x v="0"/>
    <x v="4045"/>
    <n v="1439952550"/>
    <b v="0"/>
    <n v="17"/>
    <b v="0"/>
    <s v="theater/plays"/>
    <n v="60.9"/>
    <n v="-1955"/>
    <x v="1"/>
    <s v="plays"/>
    <x v="4045"/>
    <d v="2015-08-18T21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x v="0"/>
    <x v="4046"/>
    <n v="1481756855"/>
    <b v="0"/>
    <n v="1"/>
    <b v="0"/>
    <s v="theater/plays"/>
    <n v="1"/>
    <n v="-3460.05"/>
    <x v="1"/>
    <s v="plays"/>
    <x v="4046"/>
    <d v="2016-12-14T18:07:35"/>
  </r>
  <r>
    <n v="4069"/>
    <s v="The Pendulum Swings"/>
    <s v="'The Pendulum Swings' is a three-act dark comedy that sees Frank and Michael await their execution on Death Row."/>
    <n v="1250"/>
    <n v="430"/>
    <x v="2"/>
    <s v="GB"/>
    <x v="1"/>
    <x v="4047"/>
    <n v="1421596356"/>
    <b v="0"/>
    <n v="13"/>
    <b v="0"/>
    <s v="theater/plays"/>
    <n v="34.4"/>
    <n v="-820"/>
    <x v="1"/>
    <s v="plays"/>
    <x v="4047"/>
    <d v="2015-01-18T10:52:36"/>
  </r>
  <r>
    <n v="4070"/>
    <s v="Southern Utah University: V-Day 2015"/>
    <s v="V-Day Southern Utah University 2015 and Second Studio Players presents: The Vagina Monologues"/>
    <n v="1000"/>
    <n v="165"/>
    <x v="2"/>
    <s v="US"/>
    <x v="0"/>
    <x v="4048"/>
    <n v="1422374420"/>
    <b v="0"/>
    <n v="6"/>
    <b v="0"/>
    <s v="theater/plays"/>
    <n v="16.5"/>
    <n v="-835"/>
    <x v="1"/>
    <s v="plays"/>
    <x v="4048"/>
    <d v="2015-01-27T11:00:2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x v="10"/>
    <x v="4049"/>
    <n v="1480187931"/>
    <b v="0"/>
    <n v="0"/>
    <b v="0"/>
    <s v="theater/plays"/>
    <n v="0"/>
    <n v="-20000"/>
    <x v="1"/>
    <s v="plays"/>
    <x v="4049"/>
    <d v="2016-11-26T14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x v="1"/>
    <x v="4050"/>
    <n v="1403462111"/>
    <b v="0"/>
    <n v="2"/>
    <b v="0"/>
    <s v="theater/plays"/>
    <n v="0.4"/>
    <n v="-996"/>
    <x v="1"/>
    <s v="plays"/>
    <x v="4050"/>
    <d v="2014-06-22T13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x v="0"/>
    <x v="4051"/>
    <n v="1426407426"/>
    <b v="0"/>
    <n v="2"/>
    <b v="0"/>
    <s v="theater/plays"/>
    <n v="1.0571428571428572"/>
    <n v="-3463"/>
    <x v="1"/>
    <s v="plays"/>
    <x v="4051"/>
    <d v="2015-03-15T03:17:0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x v="1"/>
    <x v="4052"/>
    <n v="1444137375"/>
    <b v="0"/>
    <n v="21"/>
    <b v="0"/>
    <s v="theater/plays"/>
    <n v="26.727272727272727"/>
    <n v="-2015"/>
    <x v="1"/>
    <s v="plays"/>
    <x v="4052"/>
    <d v="2015-10-06T08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x v="1"/>
    <x v="4053"/>
    <n v="1400547969"/>
    <b v="0"/>
    <n v="13"/>
    <b v="0"/>
    <s v="theater/plays"/>
    <n v="28.799999999999997"/>
    <n v="-1424"/>
    <x v="1"/>
    <s v="plays"/>
    <x v="4053"/>
    <d v="2014-05-19T20:06:09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x v="0"/>
    <x v="4054"/>
    <n v="1411499149"/>
    <b v="0"/>
    <n v="0"/>
    <b v="0"/>
    <s v="theater/plays"/>
    <n v="0"/>
    <n v="-700"/>
    <x v="1"/>
    <s v="plays"/>
    <x v="4054"/>
    <d v="2014-09-23T14:05:49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x v="0"/>
    <x v="4055"/>
    <n v="1479747794"/>
    <b v="0"/>
    <n v="6"/>
    <b v="0"/>
    <s v="theater/plays"/>
    <n v="8.9"/>
    <n v="-13665"/>
    <x v="1"/>
    <s v="plays"/>
    <x v="4055"/>
    <d v="2016-11-21T12:03:14"/>
  </r>
  <r>
    <n v="4078"/>
    <s v="Theatre Memoire"/>
    <s v="Theatre Memoire are a High Wycombe based theatre company. Performing plays about multi-culturalism and interconectedness."/>
    <n v="250"/>
    <n v="0"/>
    <x v="2"/>
    <s v="GB"/>
    <x v="1"/>
    <x v="4056"/>
    <n v="1482951242"/>
    <b v="0"/>
    <n v="0"/>
    <b v="0"/>
    <s v="theater/plays"/>
    <n v="0"/>
    <n v="-250"/>
    <x v="1"/>
    <s v="plays"/>
    <x v="4056"/>
    <d v="2016-12-28T13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x v="0"/>
    <x v="4057"/>
    <n v="1463783521"/>
    <b v="0"/>
    <n v="1"/>
    <b v="0"/>
    <s v="theater/plays"/>
    <n v="0.16666666666666669"/>
    <n v="-2995"/>
    <x v="1"/>
    <s v="plays"/>
    <x v="4057"/>
    <d v="2016-05-20T17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x v="0"/>
    <x v="4058"/>
    <n v="1463849116"/>
    <b v="0"/>
    <n v="0"/>
    <b v="0"/>
    <s v="theater/plays"/>
    <n v="0"/>
    <n v="-3000"/>
    <x v="1"/>
    <s v="plays"/>
    <x v="4058"/>
    <d v="2016-05-21T11:45:1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x v="0"/>
    <x v="4059"/>
    <n v="1423231025"/>
    <b v="0"/>
    <n v="12"/>
    <b v="0"/>
    <s v="theater/plays"/>
    <n v="15.737410071942445"/>
    <n v="-1874"/>
    <x v="1"/>
    <s v="plays"/>
    <x v="4059"/>
    <d v="2015-02-06T08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x v="0"/>
    <x v="4060"/>
    <n v="1446179553"/>
    <b v="0"/>
    <n v="2"/>
    <b v="0"/>
    <s v="theater/plays"/>
    <n v="2"/>
    <n v="-147"/>
    <x v="1"/>
    <s v="plays"/>
    <x v="4060"/>
    <d v="2015-10-29T23:32:33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x v="0"/>
    <x v="4061"/>
    <n v="1450203416"/>
    <b v="0"/>
    <n v="6"/>
    <b v="0"/>
    <s v="theater/plays"/>
    <n v="21.685714285714287"/>
    <n v="-2741"/>
    <x v="1"/>
    <s v="plays"/>
    <x v="4061"/>
    <d v="2015-12-15T13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x v="3"/>
    <x v="4062"/>
    <n v="1473416906"/>
    <b v="0"/>
    <n v="1"/>
    <b v="0"/>
    <s v="theater/plays"/>
    <n v="0.33333333333333337"/>
    <n v="-2990"/>
    <x v="1"/>
    <s v="plays"/>
    <x v="4062"/>
    <d v="2016-09-09T05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x v="0"/>
    <x v="4063"/>
    <n v="1424701775"/>
    <b v="0"/>
    <n v="1"/>
    <b v="0"/>
    <s v="theater/plays"/>
    <n v="0.2857142857142857"/>
    <n v="-3490"/>
    <x v="1"/>
    <s v="plays"/>
    <x v="4063"/>
    <d v="2015-02-23T09:29:35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x v="0"/>
    <x v="4064"/>
    <n v="1445985299"/>
    <b v="0"/>
    <n v="5"/>
    <b v="0"/>
    <s v="theater/plays"/>
    <n v="4.7"/>
    <n v="-953"/>
    <x v="1"/>
    <s v="plays"/>
    <x v="4064"/>
    <d v="2015-10-27T17:34:59"/>
  </r>
  <r>
    <n v="4087"/>
    <s v="Stage Production &quot;The Nail Shop&quot;"/>
    <s v="Comedy Stage Play"/>
    <n v="9600"/>
    <n v="0"/>
    <x v="2"/>
    <s v="US"/>
    <x v="0"/>
    <x v="4065"/>
    <n v="1466185786"/>
    <b v="0"/>
    <n v="0"/>
    <b v="0"/>
    <s v="theater/plays"/>
    <n v="0"/>
    <n v="-9600"/>
    <x v="1"/>
    <s v="plays"/>
    <x v="4065"/>
    <d v="2016-06-17T12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x v="1"/>
    <x v="4066"/>
    <n v="1418827324"/>
    <b v="0"/>
    <n v="3"/>
    <b v="0"/>
    <s v="theater/plays"/>
    <n v="10.8"/>
    <n v="-1784"/>
    <x v="1"/>
    <s v="plays"/>
    <x v="4066"/>
    <d v="2014-12-17T09:42:04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x v="0"/>
    <x v="4067"/>
    <n v="1430242488"/>
    <b v="0"/>
    <n v="8"/>
    <b v="0"/>
    <s v="theater/plays"/>
    <n v="4.8"/>
    <n v="-4760"/>
    <x v="1"/>
    <s v="plays"/>
    <x v="4067"/>
    <d v="2015-04-28T12:34:48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x v="0"/>
    <x v="4068"/>
    <n v="1437754137"/>
    <b v="0"/>
    <n v="3"/>
    <b v="0"/>
    <s v="theater/plays"/>
    <n v="3.2"/>
    <n v="-968"/>
    <x v="1"/>
    <s v="plays"/>
    <x v="4068"/>
    <d v="2015-07-24T11:08:57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x v="0"/>
    <x v="4069"/>
    <n v="1418818151"/>
    <b v="0"/>
    <n v="8"/>
    <b v="0"/>
    <s v="theater/plays"/>
    <n v="12.75"/>
    <n v="-1396"/>
    <x v="1"/>
    <s v="plays"/>
    <x v="4069"/>
    <d v="2014-12-17T07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x v="0"/>
    <x v="4070"/>
    <n v="1423024847"/>
    <b v="0"/>
    <n v="1"/>
    <b v="0"/>
    <s v="theater/plays"/>
    <n v="1.8181818181818181E-2"/>
    <n v="-109980"/>
    <x v="1"/>
    <s v="plays"/>
    <x v="4070"/>
    <d v="2015-02-03T2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x v="1"/>
    <x v="4071"/>
    <n v="1435088093"/>
    <b v="0"/>
    <n v="4"/>
    <b v="0"/>
    <s v="theater/plays"/>
    <n v="2.4"/>
    <n v="-2440"/>
    <x v="1"/>
    <s v="plays"/>
    <x v="4071"/>
    <d v="2015-06-23T14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x v="0"/>
    <x v="4072"/>
    <n v="1410141900"/>
    <b v="0"/>
    <n v="8"/>
    <b v="0"/>
    <s v="theater/plays"/>
    <n v="36.5"/>
    <n v="-1270"/>
    <x v="1"/>
    <s v="plays"/>
    <x v="4072"/>
    <d v="2014-09-07T21:05:00"/>
  </r>
  <r>
    <n v="4095"/>
    <s v="LOPE ENAMORADO"/>
    <s v="Proyecto teatral dirigido por MartÃ­n Acosta que habla y reflexiona sobre el amor y su naturaleza."/>
    <n v="30000"/>
    <n v="800"/>
    <x v="2"/>
    <s v="MX"/>
    <x v="10"/>
    <x v="4073"/>
    <n v="1479516350"/>
    <b v="0"/>
    <n v="1"/>
    <b v="0"/>
    <s v="theater/plays"/>
    <n v="2.666666666666667"/>
    <n v="-29200"/>
    <x v="1"/>
    <s v="plays"/>
    <x v="4073"/>
    <d v="2016-11-18T19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x v="1"/>
    <x v="4074"/>
    <n v="1484484219"/>
    <b v="0"/>
    <n v="5"/>
    <b v="0"/>
    <s v="theater/plays"/>
    <n v="11.428571428571429"/>
    <n v="-3100"/>
    <x v="1"/>
    <s v="plays"/>
    <x v="4074"/>
    <d v="2017-01-15T07:43:39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x v="1"/>
    <x v="4075"/>
    <n v="1449431237"/>
    <b v="0"/>
    <n v="0"/>
    <b v="0"/>
    <s v="theater/plays"/>
    <n v="0"/>
    <n v="-10000"/>
    <x v="1"/>
    <s v="plays"/>
    <x v="4075"/>
    <d v="2015-12-06T14:47:17"/>
  </r>
  <r>
    <n v="4098"/>
    <s v="Life is simple"/>
    <s v="Community Youth play, written by and performed by the youth about finding joy in the simple things in life"/>
    <n v="75000"/>
    <n v="0"/>
    <x v="2"/>
    <s v="US"/>
    <x v="0"/>
    <x v="4076"/>
    <n v="1462468797"/>
    <b v="0"/>
    <n v="0"/>
    <b v="0"/>
    <s v="theater/plays"/>
    <n v="0"/>
    <n v="-75000"/>
    <x v="1"/>
    <s v="plays"/>
    <x v="4076"/>
    <d v="2016-05-05T12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x v="0"/>
    <x v="4077"/>
    <n v="1468959873"/>
    <b v="0"/>
    <n v="1"/>
    <b v="0"/>
    <s v="theater/plays"/>
    <n v="1.1111111111111112"/>
    <n v="-4450"/>
    <x v="1"/>
    <s v="plays"/>
    <x v="4077"/>
    <d v="2016-07-19T15:24:33"/>
  </r>
  <r>
    <n v="4100"/>
    <s v="America is at the Mall: A Play in Three Acts"/>
    <s v="How does war change a family?  A peek into one family's kitchen as their soldier fights in Iraq."/>
    <n v="270"/>
    <n v="0"/>
    <x v="2"/>
    <s v="US"/>
    <x v="0"/>
    <x v="4078"/>
    <n v="1413341990"/>
    <b v="0"/>
    <n v="0"/>
    <b v="0"/>
    <s v="theater/plays"/>
    <n v="0"/>
    <n v="-270"/>
    <x v="1"/>
    <s v="plays"/>
    <x v="4078"/>
    <d v="2014-10-14T21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x v="0"/>
    <x v="4079"/>
    <n v="1482788482"/>
    <b v="0"/>
    <n v="0"/>
    <b v="0"/>
    <s v="theater/plays"/>
    <n v="0"/>
    <n v="-600"/>
    <x v="1"/>
    <s v="plays"/>
    <x v="4079"/>
    <d v="2016-12-26T16:41:22"/>
  </r>
  <r>
    <n v="4102"/>
    <s v="4th Wall Theatre Project"/>
    <s v="Local Community theater to get up and running in the Idaho Falls area. Something new, something different!"/>
    <n v="500"/>
    <n v="137"/>
    <x v="2"/>
    <s v="US"/>
    <x v="0"/>
    <x v="4080"/>
    <n v="1460751673"/>
    <b v="0"/>
    <n v="6"/>
    <b v="0"/>
    <s v="theater/plays"/>
    <n v="27.400000000000002"/>
    <n v="-363"/>
    <x v="1"/>
    <s v="plays"/>
    <x v="4080"/>
    <d v="2016-04-15T15:21:13"/>
  </r>
  <r>
    <n v="4103"/>
    <s v="Weather Men"/>
    <s v="Weather Men is a play, written by Nathan Black.  A comedy/drama that explores the question of 'why people stay together?'"/>
    <n v="1000"/>
    <n v="100"/>
    <x v="2"/>
    <s v="US"/>
    <x v="0"/>
    <x v="4081"/>
    <n v="1435953566"/>
    <b v="0"/>
    <n v="6"/>
    <b v="0"/>
    <s v="theater/plays"/>
    <n v="10"/>
    <n v="-900"/>
    <x v="1"/>
    <s v="plays"/>
    <x v="4081"/>
    <d v="2015-07-03T14:59:2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x v="2"/>
    <x v="4082"/>
    <n v="1474958434"/>
    <b v="0"/>
    <n v="14"/>
    <b v="0"/>
    <s v="theater/plays"/>
    <n v="21.366666666666667"/>
    <n v="-2359"/>
    <x v="1"/>
    <s v="plays"/>
    <x v="4082"/>
    <d v="2016-09-27T01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x v="10"/>
    <x v="4083"/>
    <n v="1479860109"/>
    <b v="0"/>
    <n v="6"/>
    <b v="0"/>
    <s v="theater/plays"/>
    <n v="6.9696969696969706"/>
    <n v="-30700"/>
    <x v="1"/>
    <s v="plays"/>
    <x v="4083"/>
    <d v="2016-11-22T19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x v="0"/>
    <x v="4084"/>
    <n v="1424221866"/>
    <b v="0"/>
    <n v="33"/>
    <b v="0"/>
    <s v="theater/plays"/>
    <n v="70.599999999999994"/>
    <n v="-1470"/>
    <x v="1"/>
    <s v="plays"/>
    <x v="4084"/>
    <d v="2015-02-17T20:11:06"/>
  </r>
  <r>
    <n v="4107"/>
    <s v="Sacrifice"/>
    <s v="A new dramatic comedy dealing with a father's unwillingness to let go of his past causes major problems for the future of his daughter."/>
    <n v="2000"/>
    <n v="41"/>
    <x v="2"/>
    <s v="US"/>
    <x v="0"/>
    <x v="4085"/>
    <n v="1409608801"/>
    <b v="0"/>
    <n v="4"/>
    <b v="0"/>
    <s v="theater/plays"/>
    <n v="2.0500000000000003"/>
    <n v="-1959"/>
    <x v="1"/>
    <s v="plays"/>
    <x v="4085"/>
    <d v="2014-09-01T17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x v="0"/>
    <x v="4086"/>
    <n v="1485909937"/>
    <b v="0"/>
    <n v="1"/>
    <b v="0"/>
    <s v="theater/plays"/>
    <n v="1.9666666666666666"/>
    <n v="-2941"/>
    <x v="1"/>
    <s v="plays"/>
    <x v="4086"/>
    <d v="2017-01-31T19:45:37"/>
  </r>
  <r>
    <n v="4109"/>
    <s v="Jack the Lad"/>
    <s v="Jack the Lad - a new play that explores how far the boundaries of friendship will stretch when morality and loyalties clash."/>
    <n v="500"/>
    <n v="0"/>
    <x v="2"/>
    <s v="GB"/>
    <x v="1"/>
    <x v="4087"/>
    <n v="1446209804"/>
    <b v="0"/>
    <n v="0"/>
    <b v="0"/>
    <s v="theater/plays"/>
    <n v="0"/>
    <n v="-500"/>
    <x v="1"/>
    <s v="plays"/>
    <x v="4087"/>
    <d v="2015-10-30T07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x v="1"/>
    <x v="4088"/>
    <n v="1463929351"/>
    <b v="0"/>
    <n v="6"/>
    <b v="0"/>
    <s v="theater/plays"/>
    <n v="28.666666666666668"/>
    <n v="-214"/>
    <x v="1"/>
    <s v="plays"/>
    <x v="4088"/>
    <d v="2016-05-22T10:02:31"/>
  </r>
  <r>
    <n v="4111"/>
    <s v="REBORN IN LOVE"/>
    <s v="REBORN IN LOVE is the sequel to REBORN FROM ABOVE: A Tale of Eternal Love.  This is part two, of a One-Act play series."/>
    <n v="3000"/>
    <n v="94"/>
    <x v="2"/>
    <s v="US"/>
    <x v="0"/>
    <x v="4089"/>
    <n v="1422155740"/>
    <b v="0"/>
    <n v="6"/>
    <b v="0"/>
    <s v="theater/plays"/>
    <n v="3.1333333333333333"/>
    <n v="-2906"/>
    <x v="1"/>
    <s v="plays"/>
    <x v="4089"/>
    <d v="2015-01-24T22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x v="3"/>
    <x v="4090"/>
    <n v="1454280186"/>
    <b v="0"/>
    <n v="1"/>
    <b v="0"/>
    <s v="theater/plays"/>
    <n v="0.04"/>
    <n v="-2499"/>
    <x v="1"/>
    <s v="plays"/>
    <x v="4090"/>
    <d v="2016-01-31T17:43:0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x v="0"/>
    <x v="4091"/>
    <n v="1450619123"/>
    <b v="0"/>
    <n v="3"/>
    <b v="0"/>
    <s v="theater/plays"/>
    <n v="0.2"/>
    <n v="-1497"/>
    <x v="1"/>
    <s v="plays"/>
    <x v="4091"/>
    <d v="2015-12-20T08:45:2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60495D2-F539-4804-8A3D-079F50014F4E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2">
  <location ref="A4:F15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dataField="1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ub-Category" fld="17" subtotal="count" baseField="0" baseItem="0"/>
  </dataFields>
  <chartFormats count="12">
    <chartFormat chart="13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3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3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3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8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8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8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8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5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9744BDC-D58D-48BF-8D96-1B0E000B8F13}" name="PivotTable4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5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>
      <items count="42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t="default"/>
      </items>
    </pivotField>
    <pivotField showAll="0"/>
    <pivotField showAll="0"/>
    <pivotField name="Parent Category" axis="axisPage" dataField="1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Category" fld="16" subtotal="count" baseField="0" baseItem="0"/>
  </dataFields>
  <chartFormats count="4">
    <chartFormat chart="1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966EF4E-A75B-489B-A53C-5ED69E42BA3A}" name="PivotTable5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47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h="1" x="3"/>
        <item x="0"/>
        <item t="default"/>
      </items>
    </pivotField>
    <pivotField showAll="0"/>
    <pivotField showAll="0">
      <items count="14">
        <item x="2"/>
        <item x="5"/>
        <item x="11"/>
        <item x="7"/>
        <item x="3"/>
        <item x="1"/>
        <item x="6"/>
        <item x="10"/>
        <item x="8"/>
        <item x="4"/>
        <item x="9"/>
        <item x="12"/>
        <item x="0"/>
        <item t="default"/>
      </items>
    </pivotField>
    <pivotField showAll="0">
      <items count="4093">
        <item x="281"/>
        <item x="1276"/>
        <item x="2316"/>
        <item x="499"/>
        <item x="772"/>
        <item x="1946"/>
        <item x="429"/>
        <item x="867"/>
        <item x="2289"/>
        <item x="1561"/>
        <item x="2314"/>
        <item x="1636"/>
        <item x="2531"/>
        <item x="319"/>
        <item x="2315"/>
        <item x="282"/>
        <item x="2122"/>
        <item x="2027"/>
        <item x="244"/>
        <item x="824"/>
        <item x="266"/>
        <item x="272"/>
        <item x="363"/>
        <item x="500"/>
        <item x="265"/>
        <item x="1507"/>
        <item x="252"/>
        <item x="1887"/>
        <item x="87"/>
        <item x="901"/>
        <item x="117"/>
        <item x="1272"/>
        <item x="930"/>
        <item x="2002"/>
        <item x="1669"/>
        <item x="926"/>
        <item x="2472"/>
        <item x="260"/>
        <item x="294"/>
        <item x="2142"/>
        <item x="1890"/>
        <item x="908"/>
        <item x="2148"/>
        <item x="96"/>
        <item x="892"/>
        <item x="1639"/>
        <item x="313"/>
        <item x="249"/>
        <item x="2006"/>
        <item x="397"/>
        <item x="1577"/>
        <item x="2469"/>
        <item x="2087"/>
        <item x="3032"/>
        <item x="758"/>
        <item x="2471"/>
        <item x="779"/>
        <item x="247"/>
        <item x="916"/>
        <item x="895"/>
        <item x="1925"/>
        <item x="299"/>
        <item x="2123"/>
        <item x="1265"/>
        <item x="2113"/>
        <item x="246"/>
        <item x="102"/>
        <item x="878"/>
        <item x="1254"/>
        <item x="2540"/>
        <item x="2488"/>
        <item x="1828"/>
        <item x="905"/>
        <item x="3144"/>
        <item x="290"/>
        <item x="2298"/>
        <item x="2466"/>
        <item x="3168"/>
        <item x="2114"/>
        <item x="1842"/>
        <item x="1664"/>
        <item x="1230"/>
        <item x="109"/>
        <item x="262"/>
        <item x="1280"/>
        <item x="2090"/>
        <item x="1826"/>
        <item x="1831"/>
        <item x="308"/>
        <item x="872"/>
        <item x="2283"/>
        <item x="255"/>
        <item x="1647"/>
        <item x="1605"/>
        <item x="104"/>
        <item x="1257"/>
        <item x="116"/>
        <item x="1892"/>
        <item x="756"/>
        <item x="1949"/>
        <item x="2132"/>
        <item x="1652"/>
        <item x="300"/>
        <item x="107"/>
        <item x="1650"/>
        <item x="3147"/>
        <item x="73"/>
        <item x="780"/>
        <item x="1600"/>
        <item x="2101"/>
        <item x="406"/>
        <item x="84"/>
        <item x="91"/>
        <item x="270"/>
        <item x="899"/>
        <item x="803"/>
        <item x="814"/>
        <item x="283"/>
        <item x="1633"/>
        <item x="1891"/>
        <item x="1564"/>
        <item x="1843"/>
        <item x="1468"/>
        <item x="1635"/>
        <item x="1641"/>
        <item x="1939"/>
        <item x="258"/>
        <item x="1492"/>
        <item x="1358"/>
        <item x="724"/>
        <item x="801"/>
        <item x="273"/>
        <item x="1941"/>
        <item x="1928"/>
        <item x="1359"/>
        <item x="1243"/>
        <item x="501"/>
        <item x="97"/>
        <item x="90"/>
        <item x="2158"/>
        <item x="805"/>
        <item x="1678"/>
        <item x="1078"/>
        <item x="804"/>
        <item x="2117"/>
        <item x="2280"/>
        <item x="118"/>
        <item x="1847"/>
        <item x="1604"/>
        <item x="2534"/>
        <item x="2479"/>
        <item x="751"/>
        <item x="2494"/>
        <item x="1238"/>
        <item x="113"/>
        <item x="401"/>
        <item x="462"/>
        <item x="403"/>
        <item x="2762"/>
        <item x="119"/>
        <item x="2110"/>
        <item x="728"/>
        <item x="1495"/>
        <item x="888"/>
        <item x="70"/>
        <item x="794"/>
        <item x="882"/>
        <item x="806"/>
        <item x="392"/>
        <item x="2086"/>
        <item x="2014"/>
        <item x="1476"/>
        <item x="907"/>
        <item x="1242"/>
        <item x="2481"/>
        <item x="374"/>
        <item x="2007"/>
        <item x="1858"/>
        <item x="85"/>
        <item x="1631"/>
        <item x="463"/>
        <item x="1251"/>
        <item x="1922"/>
        <item x="1228"/>
        <item x="1837"/>
        <item x="69"/>
        <item x="2094"/>
        <item x="2091"/>
        <item x="1094"/>
        <item x="82"/>
        <item x="2482"/>
        <item x="1601"/>
        <item x="1674"/>
        <item x="1073"/>
        <item x="310"/>
        <item x="1120"/>
        <item x="292"/>
        <item x="2537"/>
        <item x="1608"/>
        <item x="268"/>
        <item x="459"/>
        <item x="2556"/>
        <item x="2485"/>
        <item x="407"/>
        <item x="2081"/>
        <item x="1667"/>
        <item x="2096"/>
        <item x="1246"/>
        <item x="1935"/>
        <item x="730"/>
        <item x="921"/>
        <item x="1614"/>
        <item x="2302"/>
        <item x="2085"/>
        <item x="2771"/>
        <item x="775"/>
        <item x="1857"/>
        <item x="391"/>
        <item x="2748"/>
        <item x="242"/>
        <item x="1477"/>
        <item x="498"/>
        <item x="1933"/>
        <item x="76"/>
        <item x="1661"/>
        <item x="311"/>
        <item x="489"/>
        <item x="1239"/>
        <item x="248"/>
        <item x="1964"/>
        <item x="114"/>
        <item x="881"/>
        <item x="369"/>
        <item x="898"/>
        <item x="1632"/>
        <item x="838"/>
        <item x="936"/>
        <item x="3153"/>
        <item x="832"/>
        <item x="284"/>
        <item x="731"/>
        <item x="1931"/>
        <item x="2468"/>
        <item x="1602"/>
        <item x="2221"/>
        <item x="720"/>
        <item x="3175"/>
        <item x="115"/>
        <item x="863"/>
        <item x="1893"/>
        <item x="1256"/>
        <item x="2100"/>
        <item x="3165"/>
        <item x="827"/>
        <item x="253"/>
        <item x="444"/>
        <item x="1233"/>
        <item x="2295"/>
        <item x="302"/>
        <item x="95"/>
        <item x="2276"/>
        <item x="2740"/>
        <item x="915"/>
        <item x="1473"/>
        <item x="1952"/>
        <item x="1629"/>
        <item x="1820"/>
        <item x="1638"/>
        <item x="2093"/>
        <item x="2097"/>
        <item x="1926"/>
        <item x="2304"/>
        <item x="305"/>
        <item x="817"/>
        <item x="2214"/>
        <item x="2296"/>
        <item x="1663"/>
        <item x="1603"/>
        <item x="1836"/>
        <item x="502"/>
        <item x="2758"/>
        <item x="2548"/>
        <item x="1465"/>
        <item x="2016"/>
        <item x="2526"/>
        <item x="1467"/>
        <item x="1270"/>
        <item x="826"/>
        <item x="424"/>
        <item x="2764"/>
        <item x="3148"/>
        <item x="106"/>
        <item x="1106"/>
        <item x="2544"/>
        <item x="274"/>
        <item x="1654"/>
        <item x="2207"/>
        <item x="795"/>
        <item x="722"/>
        <item x="1882"/>
        <item x="929"/>
        <item x="504"/>
        <item x="1895"/>
        <item x="1108"/>
        <item x="2209"/>
        <item x="2205"/>
        <item x="1229"/>
        <item x="743"/>
        <item x="455"/>
        <item x="2291"/>
        <item x="1653"/>
        <item x="1675"/>
        <item x="2483"/>
        <item x="2290"/>
        <item x="831"/>
        <item x="799"/>
        <item x="395"/>
        <item x="783"/>
        <item x="276"/>
        <item x="2601"/>
        <item x="797"/>
        <item x="2478"/>
        <item x="2480"/>
        <item x="379"/>
        <item x="2311"/>
        <item x="913"/>
        <item x="2313"/>
        <item x="2305"/>
        <item x="1075"/>
        <item x="2282"/>
        <item x="2464"/>
        <item x="264"/>
        <item x="786"/>
        <item x="884"/>
        <item x="1830"/>
        <item x="927"/>
        <item x="2738"/>
        <item x="2080"/>
        <item x="251"/>
        <item x="477"/>
        <item x="835"/>
        <item x="2159"/>
        <item x="366"/>
        <item x="1579"/>
        <item x="77"/>
        <item x="1930"/>
        <item x="2491"/>
        <item x="1954"/>
        <item x="2467"/>
        <item x="1656"/>
        <item x="508"/>
        <item x="2484"/>
        <item x="887"/>
        <item x="1620"/>
        <item x="71"/>
        <item x="2552"/>
        <item x="879"/>
        <item x="2760"/>
        <item x="3203"/>
        <item x="2204"/>
        <item x="3150"/>
        <item x="303"/>
        <item x="1671"/>
        <item x="2082"/>
        <item x="2492"/>
        <item x="2312"/>
        <item x="261"/>
        <item x="1646"/>
        <item x="1116"/>
        <item x="1977"/>
        <item x="1606"/>
        <item x="1936"/>
        <item x="2743"/>
        <item x="2489"/>
        <item x="2487"/>
        <item x="2497"/>
        <item x="828"/>
        <item x="288"/>
        <item x="2287"/>
        <item x="2299"/>
        <item x="2522"/>
        <item x="2284"/>
        <item x="2099"/>
        <item x="2746"/>
        <item x="93"/>
        <item x="788"/>
        <item x="396"/>
        <item x="1249"/>
        <item x="2541"/>
        <item x="2044"/>
        <item x="1881"/>
        <item x="468"/>
        <item x="1372"/>
        <item x="81"/>
        <item x="1920"/>
        <item x="2741"/>
        <item x="2606"/>
        <item x="67"/>
        <item x="2084"/>
        <item x="373"/>
        <item x="2459"/>
        <item x="413"/>
        <item x="813"/>
        <item x="1484"/>
        <item x="1612"/>
        <item x="909"/>
        <item x="1576"/>
        <item x="412"/>
        <item x="2476"/>
        <item x="1236"/>
        <item x="381"/>
        <item x="1360"/>
        <item x="818"/>
        <item x="1082"/>
        <item x="1884"/>
        <item x="2474"/>
        <item x="2023"/>
        <item x="245"/>
        <item x="2118"/>
        <item x="2529"/>
        <item x="315"/>
        <item x="490"/>
        <item x="1237"/>
        <item x="782"/>
        <item x="914"/>
        <item x="2749"/>
        <item x="2217"/>
        <item x="1274"/>
        <item x="810"/>
        <item x="304"/>
        <item x="938"/>
        <item x="309"/>
        <item x="1277"/>
        <item x="382"/>
        <item x="1482"/>
        <item x="296"/>
        <item x="466"/>
        <item x="2107"/>
        <item x="1624"/>
        <item x="2598"/>
        <item x="2621"/>
        <item x="2166"/>
        <item x="802"/>
        <item x="729"/>
        <item x="2550"/>
        <item x="2610"/>
        <item x="839"/>
        <item x="903"/>
        <item x="746"/>
        <item x="2462"/>
        <item x="1642"/>
        <item x="2292"/>
        <item x="263"/>
        <item x="467"/>
        <item x="1070"/>
        <item x="2115"/>
        <item x="2134"/>
        <item x="822"/>
        <item x="1960"/>
        <item x="1899"/>
        <item x="3019"/>
        <item x="481"/>
        <item x="278"/>
        <item x="1630"/>
        <item x="1848"/>
        <item x="507"/>
        <item x="1822"/>
        <item x="2095"/>
        <item x="1956"/>
        <item x="2465"/>
        <item x="2761"/>
        <item x="825"/>
        <item x="880"/>
        <item x="2201"/>
        <item x="287"/>
        <item x="100"/>
        <item x="2102"/>
        <item x="275"/>
        <item x="2470"/>
        <item x="873"/>
        <item x="1852"/>
        <item x="72"/>
        <item x="1489"/>
        <item x="928"/>
        <item x="1971"/>
        <item x="1643"/>
        <item x="1615"/>
        <item x="1626"/>
        <item x="1883"/>
        <item x="897"/>
        <item x="2029"/>
        <item x="1355"/>
        <item x="519"/>
        <item x="757"/>
        <item x="3143"/>
        <item x="1110"/>
        <item x="98"/>
        <item x="912"/>
        <item x="1655"/>
        <item x="744"/>
        <item x="1845"/>
        <item x="1889"/>
        <item x="1609"/>
        <item x="1657"/>
        <item x="919"/>
        <item x="3149"/>
        <item x="2092"/>
        <item x="2553"/>
        <item x="2997"/>
        <item x="1470"/>
        <item x="2496"/>
        <item x="1611"/>
        <item x="2757"/>
        <item x="754"/>
        <item x="1092"/>
        <item x="1036"/>
        <item x="1623"/>
        <item x="2139"/>
        <item x="2475"/>
        <item x="727"/>
        <item x="865"/>
        <item x="2200"/>
        <item x="2293"/>
        <item x="789"/>
        <item x="101"/>
        <item x="2105"/>
        <item x="2294"/>
        <item x="483"/>
        <item x="790"/>
        <item x="2767"/>
        <item x="371"/>
        <item x="876"/>
        <item x="2157"/>
        <item x="307"/>
        <item x="924"/>
        <item x="1469"/>
        <item x="1464"/>
        <item x="1835"/>
        <item x="1619"/>
        <item x="2535"/>
        <item x="2089"/>
        <item x="750"/>
        <item x="770"/>
        <item x="785"/>
        <item x="1637"/>
        <item x="1357"/>
        <item x="812"/>
        <item x="2530"/>
        <item x="314"/>
        <item x="1832"/>
        <item x="62"/>
        <item x="2770"/>
        <item x="1617"/>
        <item x="2203"/>
        <item x="2015"/>
        <item x="2307"/>
        <item x="1974"/>
        <item x="1938"/>
        <item x="1353"/>
        <item x="1283"/>
        <item x="1888"/>
        <item x="2731"/>
        <item x="256"/>
        <item x="301"/>
        <item x="306"/>
        <item x="2308"/>
        <item x="830"/>
        <item x="932"/>
        <item x="447"/>
        <item x="1957"/>
        <item x="2013"/>
        <item x="286"/>
        <item x="2184"/>
        <item x="318"/>
        <item x="1665"/>
        <item x="2493"/>
        <item x="2248"/>
        <item x="511"/>
        <item x="1463"/>
        <item x="417"/>
        <item x="869"/>
        <item x="816"/>
        <item x="1462"/>
        <item x="726"/>
        <item x="312"/>
        <item x="2111"/>
        <item x="2460"/>
        <item x="2055"/>
        <item x="1969"/>
        <item x="2726"/>
        <item x="1244"/>
        <item x="75"/>
        <item x="2133"/>
        <item x="2490"/>
        <item x="291"/>
        <item x="367"/>
        <item x="1500"/>
        <item x="745"/>
        <item x="3030"/>
        <item x="874"/>
        <item x="240"/>
        <item x="1247"/>
        <item x="3172"/>
        <item x="1382"/>
        <item x="1839"/>
        <item x="1927"/>
        <item x="2463"/>
        <item x="2486"/>
        <item x="38"/>
        <item x="458"/>
        <item x="1478"/>
        <item x="330"/>
        <item x="485"/>
        <item x="755"/>
        <item x="2045"/>
        <item x="2047"/>
        <item x="1853"/>
        <item x="2759"/>
        <item x="1568"/>
        <item x="1401"/>
        <item x="2703"/>
        <item x="2728"/>
        <item x="1122"/>
        <item x="2103"/>
        <item x="2063"/>
        <item x="108"/>
        <item x="2546"/>
        <item x="89"/>
        <item x="461"/>
        <item x="1610"/>
        <item x="423"/>
        <item x="250"/>
        <item x="61"/>
        <item x="781"/>
        <item x="741"/>
        <item x="1493"/>
        <item x="2756"/>
        <item x="2300"/>
        <item x="2230"/>
        <item x="1346"/>
        <item x="419"/>
        <item x="939"/>
        <item x="834"/>
        <item x="2037"/>
        <item x="1937"/>
        <item x="793"/>
        <item x="1356"/>
        <item x="1064"/>
        <item x="1929"/>
        <item x="64"/>
        <item x="811"/>
        <item x="1824"/>
        <item x="1240"/>
        <item x="2708"/>
        <item x="1975"/>
        <item x="3152"/>
        <item x="1267"/>
        <item x="2074"/>
        <item x="1403"/>
        <item x="1480"/>
        <item x="2219"/>
        <item x="1281"/>
        <item x="2533"/>
        <item x="436"/>
        <item x="1497"/>
        <item x="777"/>
        <item x="2088"/>
        <item x="1066"/>
        <item x="1275"/>
        <item x="480"/>
        <item x="506"/>
        <item x="763"/>
        <item x="3031"/>
        <item x="3169"/>
        <item x="1973"/>
        <item x="3176"/>
        <item x="1622"/>
        <item x="1578"/>
        <item x="1095"/>
        <item x="1258"/>
        <item x="870"/>
        <item x="2228"/>
        <item x="2285"/>
        <item x="2717"/>
        <item x="1362"/>
        <item x="2172"/>
        <item x="430"/>
        <item x="1474"/>
        <item x="435"/>
        <item x="2143"/>
        <item x="796"/>
        <item x="2155"/>
        <item x="1644"/>
        <item x="285"/>
        <item x="1268"/>
        <item x="2538"/>
        <item x="732"/>
        <item x="2539"/>
        <item x="1490"/>
        <item x="2543"/>
        <item x="2768"/>
        <item x="1232"/>
        <item x="836"/>
        <item x="1114"/>
        <item x="1649"/>
        <item x="393"/>
        <item x="1924"/>
        <item x="414"/>
        <item x="842"/>
        <item x="1370"/>
        <item x="2004"/>
        <item x="864"/>
        <item x="1472"/>
        <item x="1951"/>
        <item x="449"/>
        <item x="2524"/>
        <item x="2135"/>
        <item x="456"/>
        <item x="1225"/>
        <item x="1252"/>
        <item x="2657"/>
        <item x="1264"/>
        <item x="295"/>
        <item x="787"/>
        <item x="1616"/>
        <item x="289"/>
        <item x="441"/>
        <item x="3146"/>
        <item x="1481"/>
        <item x="937"/>
        <item x="2211"/>
        <item x="408"/>
        <item x="1560"/>
        <item x="792"/>
        <item x="2137"/>
        <item x="862"/>
        <item x="791"/>
        <item x="1271"/>
        <item x="2226"/>
        <item x="110"/>
        <item x="920"/>
        <item x="1970"/>
        <item x="2039"/>
        <item x="2206"/>
        <item x="736"/>
        <item x="890"/>
        <item x="860"/>
        <item x="699"/>
        <item x="1651"/>
        <item x="1069"/>
        <item x="2241"/>
        <item x="2144"/>
        <item x="925"/>
        <item x="871"/>
        <item x="2238"/>
        <item x="434"/>
        <item x="1255"/>
        <item x="1625"/>
        <item x="2048"/>
        <item x="2288"/>
        <item x="1282"/>
        <item x="1102"/>
        <item x="80"/>
        <item x="317"/>
        <item x="1921"/>
        <item x="3162"/>
        <item x="2317"/>
        <item x="1235"/>
        <item x="768"/>
        <item x="1658"/>
        <item x="877"/>
        <item x="733"/>
        <item x="819"/>
        <item x="1067"/>
        <item x="411"/>
        <item x="2600"/>
        <item x="2064"/>
        <item x="2050"/>
        <item x="769"/>
        <item x="63"/>
        <item x="3034"/>
        <item x="2036"/>
        <item x="2301"/>
        <item x="1607"/>
        <item x="2119"/>
        <item x="271"/>
        <item x="1074"/>
        <item x="1488"/>
        <item x="2275"/>
        <item x="1854"/>
        <item x="868"/>
        <item x="1823"/>
        <item x="1266"/>
        <item x="2752"/>
        <item x="2733"/>
        <item x="1923"/>
        <item x="470"/>
        <item x="809"/>
        <item x="99"/>
        <item x="911"/>
        <item x="451"/>
        <item x="2153"/>
        <item x="1261"/>
        <item x="1821"/>
        <item x="761"/>
        <item x="2131"/>
        <item x="1072"/>
        <item x="404"/>
        <item x="1859"/>
        <item x="2213"/>
        <item x="1677"/>
        <item x="416"/>
        <item x="443"/>
        <item x="496"/>
        <item x="737"/>
        <item x="450"/>
        <item x="1262"/>
        <item x="1566"/>
        <item x="1825"/>
        <item x="1065"/>
        <item x="1628"/>
        <item x="2244"/>
        <item x="243"/>
        <item x="2273"/>
        <item x="68"/>
        <item x="774"/>
        <item x="1829"/>
        <item x="1260"/>
        <item x="2630"/>
        <item x="365"/>
        <item x="375"/>
        <item x="1097"/>
        <item x="1896"/>
        <item x="405"/>
        <item x="103"/>
        <item x="389"/>
        <item x="2334"/>
        <item x="846"/>
        <item x="1666"/>
        <item x="906"/>
        <item x="420"/>
        <item x="1562"/>
        <item x="2151"/>
        <item x="931"/>
        <item x="784"/>
        <item x="2766"/>
        <item x="742"/>
        <item x="60"/>
        <item x="1279"/>
        <item x="1105"/>
        <item x="2297"/>
        <item x="2259"/>
        <item x="1263"/>
        <item x="2318"/>
        <item x="53"/>
        <item x="1118"/>
        <item x="1119"/>
        <item x="94"/>
        <item x="2210"/>
        <item x="1369"/>
        <item x="112"/>
        <item x="1098"/>
        <item x="2208"/>
        <item x="2310"/>
        <item x="1123"/>
        <item x="471"/>
        <item x="833"/>
        <item x="1945"/>
        <item x="293"/>
        <item x="1226"/>
        <item x="2025"/>
        <item x="2732"/>
        <item x="1088"/>
        <item x="79"/>
        <item x="2229"/>
        <item x="2032"/>
        <item x="2603"/>
        <item x="2611"/>
        <item x="778"/>
        <item x="1943"/>
        <item x="1966"/>
        <item x="837"/>
        <item x="2053"/>
        <item x="1146"/>
        <item x="934"/>
        <item x="2083"/>
        <item x="1863"/>
        <item x="3543"/>
        <item x="3745"/>
        <item x="2735"/>
        <item x="2309"/>
        <item x="3941"/>
        <item x="4030"/>
        <item x="2035"/>
        <item x="298"/>
        <item x="1827"/>
        <item x="1479"/>
        <item x="1080"/>
        <item x="3823"/>
        <item x="2826"/>
        <item x="933"/>
        <item x="3493"/>
        <item x="1961"/>
        <item x="448"/>
        <item x="2019"/>
        <item x="1940"/>
        <item x="2554"/>
        <item x="3967"/>
        <item x="400"/>
        <item x="2866"/>
        <item x="3365"/>
        <item x="383"/>
        <item x="3743"/>
        <item x="2912"/>
        <item x="3671"/>
        <item x="1840"/>
        <item x="3963"/>
        <item x="3537"/>
        <item x="1906"/>
        <item x="1648"/>
        <item x="3407"/>
        <item x="3477"/>
        <item x="2925"/>
        <item x="39"/>
        <item x="3014"/>
        <item x="2109"/>
        <item x="2331"/>
        <item x="280"/>
        <item x="1583"/>
        <item x="3020"/>
        <item x="1215"/>
        <item x="1518"/>
        <item x="2411"/>
        <item x="3824"/>
        <item x="2806"/>
        <item x="460"/>
        <item x="486"/>
        <item x="476"/>
        <item x="3825"/>
        <item x="3501"/>
        <item x="2765"/>
        <item x="4007"/>
        <item x="1224"/>
        <item x="2791"/>
        <item x="1259"/>
        <item x="820"/>
        <item x="3598"/>
        <item x="3158"/>
        <item x="1504"/>
        <item x="3010"/>
        <item x="1104"/>
        <item x="2333"/>
        <item x="3741"/>
        <item x="3752"/>
        <item x="1862"/>
        <item x="1877"/>
        <item x="2649"/>
        <item x="1248"/>
        <item x="3161"/>
        <item x="6"/>
        <item x="1245"/>
        <item x="2930"/>
        <item x="3174"/>
        <item x="1087"/>
        <item x="3157"/>
        <item x="2994"/>
        <item x="16"/>
        <item x="1875"/>
        <item x="3668"/>
        <item x="3635"/>
        <item x="130"/>
        <item x="428"/>
        <item x="3421"/>
        <item x="3876"/>
        <item x="1627"/>
        <item x="2747"/>
        <item x="1594"/>
        <item x="40"/>
        <item x="4034"/>
        <item x="3173"/>
        <item x="1519"/>
        <item x="2707"/>
        <item x="3202"/>
        <item x="2848"/>
        <item x="364"/>
        <item x="1934"/>
        <item x="2838"/>
        <item x="3170"/>
        <item x="1361"/>
        <item x="3467"/>
        <item x="88"/>
        <item x="2891"/>
        <item x="987"/>
        <item x="4038"/>
        <item x="2286"/>
        <item x="3691"/>
        <item x="2858"/>
        <item x="10"/>
        <item x="1278"/>
        <item x="267"/>
        <item x="3695"/>
        <item x="3840"/>
        <item x="2335"/>
        <item x="3904"/>
        <item x="465"/>
        <item x="3673"/>
        <item x="1508"/>
        <item x="4041"/>
        <item x="2694"/>
        <item x="1725"/>
        <item x="3538"/>
        <item x="3599"/>
        <item x="1180"/>
        <item x="3789"/>
        <item x="2336"/>
        <item x="4053"/>
        <item x="3665"/>
        <item x="3873"/>
        <item x="135"/>
        <item x="4015"/>
        <item x="3177"/>
        <item x="3644"/>
        <item x="3163"/>
        <item x="3498"/>
        <item x="3415"/>
        <item x="161"/>
        <item x="2673"/>
        <item x="494"/>
        <item x="3663"/>
        <item x="3751"/>
        <item x="3851"/>
        <item x="3471"/>
        <item x="3728"/>
        <item x="3694"/>
        <item x="3505"/>
        <item x="3320"/>
        <item x="3729"/>
        <item x="2792"/>
        <item x="3960"/>
        <item x="2582"/>
        <item x="1165"/>
        <item x="3396"/>
        <item x="3774"/>
        <item x="1771"/>
        <item x="3470"/>
        <item x="3156"/>
        <item x="2793"/>
        <item x="759"/>
        <item x="1574"/>
        <item x="2782"/>
        <item x="1980"/>
        <item x="3422"/>
        <item x="1948"/>
        <item x="2003"/>
        <item x="3380"/>
        <item x="1995"/>
        <item x="2677"/>
        <item x="1849"/>
        <item x="1319"/>
        <item x="3428"/>
        <item x="1679"/>
        <item x="43"/>
        <item x="1437"/>
        <item x="2933"/>
        <item x="14"/>
        <item x="628"/>
        <item x="917"/>
        <item x="3934"/>
        <item x="1345"/>
        <item x="2923"/>
        <item x="1599"/>
        <item x="3723"/>
        <item x="1333"/>
        <item x="12"/>
        <item x="3395"/>
        <item x="3171"/>
        <item x="1513"/>
        <item x="3178"/>
        <item x="2327"/>
        <item x="3797"/>
        <item x="52"/>
        <item x="2783"/>
        <item x="3011"/>
        <item x="2966"/>
        <item x="1855"/>
        <item x="3397"/>
        <item x="2231"/>
        <item x="2516"/>
        <item x="3151"/>
        <item x="1510"/>
        <item x="3974"/>
        <item x="3324"/>
        <item x="3822"/>
        <item x="3657"/>
        <item x="3951"/>
        <item x="29"/>
        <item x="3440"/>
        <item x="3343"/>
        <item x="2059"/>
        <item x="701"/>
        <item x="1107"/>
        <item x="2075"/>
        <item x="3946"/>
        <item x="3652"/>
        <item x="2161"/>
        <item x="1506"/>
        <item x="684"/>
        <item x="696"/>
        <item x="3739"/>
        <item x="3609"/>
        <item x="3384"/>
        <item x="996"/>
        <item x="3321"/>
        <item x="1850"/>
        <item x="3201"/>
        <item x="1452"/>
        <item x="2666"/>
        <item x="3888"/>
        <item x="3060"/>
        <item x="3567"/>
        <item x="1818"/>
        <item x="3750"/>
        <item x="3905"/>
        <item x="3418"/>
        <item x="3792"/>
        <item x="1041"/>
        <item x="1133"/>
        <item x="3442"/>
        <item x="2561"/>
        <item x="3760"/>
        <item x="1997"/>
        <item x="3444"/>
        <item x="3956"/>
        <item x="3349"/>
        <item x="721"/>
        <item x="3838"/>
        <item x="3160"/>
        <item x="3938"/>
        <item x="1083"/>
        <item x="156"/>
        <item x="1763"/>
        <item x="1766"/>
        <item x="1613"/>
        <item x="2596"/>
        <item x="3327"/>
        <item x="3180"/>
        <item x="3898"/>
        <item x="2574"/>
        <item x="34"/>
        <item x="2915"/>
        <item x="2960"/>
        <item x="1227"/>
        <item x="3"/>
        <item x="1128"/>
        <item x="2593"/>
        <item x="2591"/>
        <item x="362"/>
        <item x="3308"/>
        <item x="2303"/>
        <item x="3674"/>
        <item x="3205"/>
        <item x="1812"/>
        <item x="2695"/>
        <item x="1084"/>
        <item x="3054"/>
        <item x="3381"/>
        <item x="1910"/>
        <item x="2706"/>
        <item x="2886"/>
        <item x="2896"/>
        <item x="3907"/>
        <item x="514"/>
        <item x="1163"/>
        <item x="2680"/>
        <item x="981"/>
        <item x="3637"/>
        <item x="3730"/>
        <item x="3781"/>
        <item x="748"/>
        <item x="2415"/>
        <item x="1054"/>
        <item x="1458"/>
        <item x="65"/>
        <item x="739"/>
        <item x="646"/>
        <item x="3725"/>
        <item x="674"/>
        <item x="1407"/>
        <item x="3841"/>
        <item x="3879"/>
        <item x="1917"/>
        <item x="4043"/>
        <item x="2689"/>
        <item x="3154"/>
        <item x="3056"/>
        <item x="2834"/>
        <item x="1764"/>
        <item x="1965"/>
        <item x="603"/>
        <item x="1645"/>
        <item x="1155"/>
        <item x="2505"/>
        <item x="1113"/>
        <item x="3204"/>
        <item x="3448"/>
        <item x="1340"/>
        <item x="2441"/>
        <item x="968"/>
        <item x="2129"/>
        <item x="2250"/>
        <item x="3612"/>
        <item x="457"/>
        <item x="1178"/>
        <item x="162"/>
        <item x="3481"/>
        <item x="26"/>
        <item x="3542"/>
        <item x="666"/>
        <item x="2329"/>
        <item x="3419"/>
        <item x="3355"/>
        <item x="710"/>
        <item x="2511"/>
        <item x="1172"/>
        <item x="3012"/>
        <item x="891"/>
        <item x="4024"/>
        <item x="30"/>
        <item x="3424"/>
        <item x="4050"/>
        <item x="1809"/>
        <item x="2563"/>
        <item x="3040"/>
        <item x="2570"/>
        <item x="3494"/>
        <item x="2065"/>
        <item x="1045"/>
        <item x="472"/>
        <item x="3872"/>
        <item x="1086"/>
        <item x="1724"/>
        <item x="2835"/>
        <item x="620"/>
        <item x="1765"/>
        <item x="3167"/>
        <item x="2888"/>
        <item x="2774"/>
        <item x="3986"/>
        <item x="3582"/>
        <item x="2325"/>
        <item x="1996"/>
        <item x="1051"/>
        <item x="2028"/>
        <item x="604"/>
        <item x="2935"/>
        <item x="3103"/>
        <item x="3389"/>
        <item x="2306"/>
        <item x="175"/>
        <item x="2742"/>
        <item x="2885"/>
        <item x="3336"/>
        <item x="3846"/>
        <item x="902"/>
        <item x="3368"/>
        <item x="2967"/>
        <item x="1190"/>
        <item x="1273"/>
        <item x="3194"/>
        <item x="1708"/>
        <item x="3979"/>
        <item x="3459"/>
        <item x="184"/>
        <item x="3078"/>
        <item x="1710"/>
        <item x="3353"/>
        <item x="3834"/>
        <item x="673"/>
        <item x="1914"/>
        <item x="3863"/>
        <item x="3584"/>
        <item x="1253"/>
        <item x="990"/>
        <item x="1498"/>
        <item x="972"/>
        <item x="3996"/>
        <item x="188"/>
        <item x="1455"/>
        <item x="717"/>
        <item x="469"/>
        <item x="2846"/>
        <item x="3727"/>
        <item x="1250"/>
        <item x="3192"/>
        <item x="2909"/>
        <item x="3928"/>
        <item x="3528"/>
        <item x="1904"/>
        <item x="3504"/>
        <item x="3849"/>
        <item x="3765"/>
        <item x="3431"/>
        <item x="2859"/>
        <item x="3988"/>
        <item x="3041"/>
        <item x="3145"/>
        <item x="422"/>
        <item x="3889"/>
        <item x="1076"/>
        <item x="800"/>
        <item x="3897"/>
        <item x="2921"/>
        <item x="2750"/>
        <item x="2956"/>
        <item x="1042"/>
        <item x="1167"/>
        <item x="1856"/>
        <item x="3662"/>
        <item x="3692"/>
        <item x="3512"/>
        <item x="525"/>
        <item x="708"/>
        <item x="2849"/>
        <item x="200"/>
        <item x="1618"/>
        <item x="2927"/>
        <item x="2576"/>
        <item x="2638"/>
        <item x="4037"/>
        <item x="1962"/>
        <item x="1496"/>
        <item x="3179"/>
        <item x="649"/>
        <item x="1546"/>
        <item x="680"/>
        <item x="1718"/>
        <item x="18"/>
        <item x="473"/>
        <item x="3554"/>
        <item x="3995"/>
        <item x="698"/>
        <item x="3519"/>
        <item x="2696"/>
        <item x="3678"/>
        <item x="3234"/>
        <item x="164"/>
        <item x="1556"/>
        <item x="3414"/>
        <item x="3108"/>
        <item x="2127"/>
        <item x="2224"/>
        <item x="2499"/>
        <item x="152"/>
        <item x="3617"/>
        <item x="2112"/>
        <item x="2817"/>
        <item x="2020"/>
        <item x="4085"/>
        <item x="1162"/>
        <item x="2917"/>
        <item x="1582"/>
        <item x="2970"/>
        <item x="2690"/>
        <item x="21"/>
        <item x="3115"/>
        <item x="3166"/>
        <item x="3658"/>
        <item x="3981"/>
        <item x="1932"/>
        <item x="3761"/>
        <item x="1767"/>
        <item x="3788"/>
        <item x="3401"/>
        <item x="1806"/>
        <item x="3608"/>
        <item x="3939"/>
        <item x="3509"/>
        <item x="2800"/>
        <item x="3051"/>
        <item x="798"/>
        <item x="1805"/>
        <item x="3686"/>
        <item x="2682"/>
        <item x="1958"/>
        <item x="341"/>
        <item x="3142"/>
        <item x="922"/>
        <item x="3048"/>
        <item x="3506"/>
        <item x="1145"/>
        <item x="1737"/>
        <item x="2181"/>
        <item x="2990"/>
        <item x="1096"/>
        <item x="3827"/>
        <item x="3105"/>
        <item x="3413"/>
        <item x="3627"/>
        <item x="3634"/>
        <item x="198"/>
        <item x="41"/>
        <item x="889"/>
        <item x="1712"/>
        <item x="2589"/>
        <item x="2947"/>
        <item x="2340"/>
        <item x="3000"/>
        <item x="1399"/>
        <item x="44"/>
        <item x="3919"/>
        <item x="3247"/>
        <item x="3983"/>
        <item x="352"/>
        <item x="1912"/>
        <item x="2797"/>
        <item x="3329"/>
        <item x="2932"/>
        <item x="639"/>
        <item x="4031"/>
        <item x="3233"/>
        <item x="648"/>
        <item x="1769"/>
        <item x="3155"/>
        <item x="3685"/>
        <item x="1177"/>
        <item x="1784"/>
        <item x="3313"/>
        <item x="2702"/>
        <item x="415"/>
        <item x="439"/>
        <item x="192"/>
        <item x="4017"/>
        <item x="1522"/>
        <item x="2727"/>
        <item x="2884"/>
        <item x="169"/>
        <item x="3099"/>
        <item x="765"/>
        <item x="554"/>
        <item x="1147"/>
        <item x="2737"/>
        <item x="2974"/>
        <item x="3576"/>
        <item x="3094"/>
        <item x="3984"/>
        <item x="2614"/>
        <item x="1461"/>
        <item x="4054"/>
        <item x="4014"/>
        <item x="158"/>
        <item x="4072"/>
        <item x="4025"/>
        <item x="1027"/>
        <item x="1908"/>
        <item x="4029"/>
        <item x="1770"/>
        <item x="1810"/>
        <item x="1774"/>
        <item x="4078"/>
        <item x="3406"/>
        <item x="3901"/>
        <item x="3989"/>
        <item x="3887"/>
        <item x="4000"/>
        <item x="3464"/>
        <item x="2422"/>
        <item x="2448"/>
        <item x="123"/>
        <item x="644"/>
        <item x="2780"/>
        <item x="2669"/>
        <item x="1775"/>
        <item x="3557"/>
        <item x="1723"/>
        <item x="129"/>
        <item x="695"/>
        <item x="1787"/>
        <item x="543"/>
        <item x="1913"/>
        <item x="844"/>
        <item x="3483"/>
        <item x="815"/>
        <item x="3263"/>
        <item x="3463"/>
        <item x="1241"/>
        <item x="2473"/>
        <item x="17"/>
        <item x="3009"/>
        <item x="3659"/>
        <item x="2332"/>
        <item x="3242"/>
        <item x="1047"/>
        <item x="3812"/>
        <item x="3706"/>
        <item x="3383"/>
        <item x="2406"/>
        <item x="3460"/>
        <item x="3141"/>
        <item x="3499"/>
        <item x="132"/>
        <item x="3964"/>
        <item x="3559"/>
        <item x="2641"/>
        <item x="2900"/>
        <item x="660"/>
        <item x="1719"/>
        <item x="2418"/>
        <item x="841"/>
        <item x="2671"/>
        <item x="2979"/>
        <item x="1798"/>
        <item x="2236"/>
        <item x="2106"/>
        <item x="2599"/>
        <item x="3842"/>
        <item x="1885"/>
        <item x="1559"/>
        <item x="999"/>
        <item x="1998"/>
        <item x="2515"/>
        <item x="1171"/>
        <item x="3560"/>
        <item x="2382"/>
        <item x="343"/>
        <item x="359"/>
        <item x="2140"/>
        <item x="553"/>
        <item x="1127"/>
        <item x="2501"/>
        <item x="4032"/>
        <item x="2999"/>
        <item x="27"/>
        <item x="2146"/>
        <item x="142"/>
        <item x="3523"/>
        <item x="2261"/>
        <item x="2520"/>
        <item x="3024"/>
        <item x="3269"/>
        <item x="1451"/>
        <item x="3350"/>
        <item x="58"/>
        <item x="3222"/>
        <item x="3976"/>
        <item x="1870"/>
        <item x="4022"/>
        <item x="2104"/>
        <item x="3497"/>
        <item x="479"/>
        <item x="385"/>
        <item x="3387"/>
        <item x="923"/>
        <item x="2678"/>
        <item x="1543"/>
        <item x="361"/>
        <item x="2828"/>
        <item x="3618"/>
        <item x="3921"/>
        <item x="619"/>
        <item x="2905"/>
        <item x="1130"/>
        <item x="1540"/>
        <item x="3159"/>
        <item x="454"/>
        <item x="3004"/>
        <item x="183"/>
        <item x="3891"/>
        <item x="1366"/>
        <item x="2971"/>
        <item x="3676"/>
        <item x="1792"/>
        <item x="997"/>
        <item x="1405"/>
        <item x="193"/>
        <item x="1134"/>
        <item x="1773"/>
        <item x="995"/>
        <item x="2513"/>
        <item x="3616"/>
        <item x="3370"/>
        <item x="2447"/>
        <item x="3708"/>
        <item x="1983"/>
        <item x="980"/>
        <item x="994"/>
        <item x="2625"/>
        <item x="1460"/>
        <item x="716"/>
        <item x="1531"/>
        <item x="738"/>
        <item x="355"/>
        <item x="3814"/>
        <item x="2532"/>
        <item x="3742"/>
        <item x="918"/>
        <item x="1329"/>
        <item x="153"/>
        <item x="2054"/>
        <item x="592"/>
        <item x="2005"/>
        <item x="2877"/>
        <item x="3376"/>
        <item x="735"/>
        <item x="1412"/>
        <item x="1306"/>
        <item x="598"/>
        <item x="709"/>
        <item x="2854"/>
        <item x="1157"/>
        <item x="2880"/>
        <item x="2136"/>
        <item x="2165"/>
        <item x="1517"/>
        <item x="2713"/>
        <item x="2523"/>
        <item x="1339"/>
        <item x="2125"/>
        <item x="1158"/>
        <item x="2648"/>
        <item x="3375"/>
        <item x="316"/>
        <item x="3866"/>
        <item x="2360"/>
        <item x="1006"/>
        <item x="651"/>
        <item x="1595"/>
        <item x="2509"/>
        <item x="1586"/>
        <item x="3001"/>
        <item x="3377"/>
        <item x="3064"/>
        <item x="1785"/>
        <item x="208"/>
        <item x="3776"/>
        <item x="3436"/>
        <item x="1621"/>
        <item x="560"/>
        <item x="1336"/>
        <item x="2368"/>
        <item x="1348"/>
        <item x="4010"/>
        <item x="2397"/>
        <item x="1011"/>
        <item x="650"/>
        <item x="1520"/>
        <item x="1640"/>
        <item x="1430"/>
        <item x="2667"/>
        <item x="47"/>
        <item x="1475"/>
        <item x="2266"/>
        <item x="2521"/>
        <item x="1959"/>
        <item x="241"/>
        <item x="3571"/>
        <item x="2867"/>
        <item x="3254"/>
        <item x="808"/>
        <item x="2274"/>
        <item x="1523"/>
        <item x="3646"/>
        <item x="1567"/>
        <item x="497"/>
        <item x="149"/>
        <item x="2692"/>
        <item x="579"/>
        <item x="601"/>
        <item x="3075"/>
        <item x="3906"/>
        <item x="42"/>
        <item x="217"/>
        <item x="3211"/>
        <item x="3556"/>
        <item x="3809"/>
        <item x="2421"/>
        <item x="1541"/>
        <item x="3551"/>
        <item x="2719"/>
        <item x="3043"/>
        <item x="1014"/>
        <item x="3831"/>
        <item x="1409"/>
        <item x="672"/>
        <item x="3359"/>
        <item x="675"/>
        <item x="22"/>
        <item x="1139"/>
        <item x="3623"/>
        <item x="567"/>
        <item x="3469"/>
        <item x="3920"/>
        <item x="3784"/>
        <item x="2395"/>
        <item x="207"/>
        <item x="2388"/>
        <item x="2796"/>
        <item x="3869"/>
        <item x="3579"/>
        <item x="2861"/>
        <item x="2975"/>
        <item x="384"/>
        <item x="1364"/>
        <item x="3083"/>
        <item x="3555"/>
        <item x="147"/>
        <item x="3877"/>
        <item x="3250"/>
        <item x="2030"/>
        <item x="2889"/>
        <item x="2609"/>
        <item x="3050"/>
        <item x="3716"/>
        <item x="2152"/>
        <item x="2352"/>
        <item x="2384"/>
        <item x="4026"/>
        <item x="1318"/>
        <item x="3783"/>
        <item x="2883"/>
        <item x="3681"/>
        <item x="2572"/>
        <item x="1788"/>
        <item x="685"/>
        <item x="1768"/>
        <item x="671"/>
        <item x="747"/>
        <item x="1700"/>
        <item x="1326"/>
        <item x="2386"/>
        <item x="2635"/>
        <item x="4066"/>
        <item x="662"/>
        <item x="4069"/>
        <item x="3587"/>
        <item x="503"/>
        <item x="573"/>
        <item x="2936"/>
        <item x="2404"/>
        <item x="959"/>
        <item x="1112"/>
        <item x="1772"/>
        <item x="4021"/>
        <item x="1538"/>
        <item x="3552"/>
        <item x="3855"/>
        <item x="2919"/>
        <item x="3577"/>
        <item x="3717"/>
        <item x="1833"/>
        <item x="953"/>
        <item x="3860"/>
        <item x="1860"/>
        <item x="2495"/>
        <item x="3990"/>
        <item x="2869"/>
        <item x="3256"/>
        <item x="1081"/>
        <item x="1790"/>
        <item x="203"/>
        <item x="2934"/>
        <item x="50"/>
        <item x="2830"/>
        <item x="2356"/>
        <item x="1783"/>
        <item x="3311"/>
        <item x="3958"/>
        <item x="2262"/>
        <item x="1587"/>
        <item x="1662"/>
        <item x="4001"/>
        <item x="3502"/>
        <item x="3118"/>
        <item x="1234"/>
        <item x="2536"/>
        <item x="3098"/>
        <item x="3446"/>
        <item x="2278"/>
        <item x="3190"/>
        <item x="540"/>
        <item x="1019"/>
        <item x="3412"/>
        <item x="3434"/>
        <item x="1789"/>
        <item x="2011"/>
        <item x="1411"/>
        <item x="3952"/>
        <item x="2330"/>
        <item x="676"/>
        <item x="2897"/>
        <item x="201"/>
        <item x="1421"/>
        <item x="3267"/>
        <item x="3735"/>
        <item x="3007"/>
        <item x="3929"/>
        <item x="3578"/>
        <item x="1793"/>
        <item x="1035"/>
        <item x="3540"/>
        <item x="2786"/>
        <item x="3445"/>
        <item x="2777"/>
        <item x="3188"/>
        <item x="2372"/>
        <item x="3682"/>
        <item x="1396"/>
        <item x="1802"/>
        <item x="3975"/>
        <item x="753"/>
        <item x="3762"/>
        <item x="3982"/>
        <item x="1491"/>
        <item x="586"/>
        <item x="1703"/>
        <item x="3992"/>
        <item x="3191"/>
        <item x="766"/>
        <item x="853"/>
        <item x="1142"/>
        <item x="563"/>
        <item x="2778"/>
        <item x="1286"/>
        <item x="1573"/>
        <item x="1991"/>
        <item x="2417"/>
        <item x="453"/>
        <item x="2636"/>
        <item x="442"/>
        <item x="1776"/>
        <item x="3186"/>
        <item x="2928"/>
        <item x="2419"/>
        <item x="3005"/>
        <item x="3388"/>
        <item x="2381"/>
        <item x="1169"/>
        <item x="83"/>
        <item x="1404"/>
        <item x="2512"/>
        <item x="2807"/>
        <item x="2922"/>
        <item x="1156"/>
        <item x="2684"/>
        <item x="4089"/>
        <item x="3338"/>
        <item x="3073"/>
        <item x="2392"/>
        <item x="634"/>
        <item x="2542"/>
        <item x="1486"/>
        <item x="37"/>
        <item x="3703"/>
        <item x="232"/>
        <item x="2675"/>
        <item x="3402"/>
        <item x="3875"/>
        <item x="1813"/>
        <item x="3926"/>
        <item x="4047"/>
        <item x="173"/>
        <item x="2196"/>
        <item x="866"/>
        <item x="2813"/>
        <item x="3416"/>
        <item x="1592"/>
        <item x="3185"/>
        <item x="1876"/>
        <item x="4048"/>
        <item x="3566"/>
        <item x="2958"/>
        <item x="1181"/>
        <item x="48"/>
        <item x="1986"/>
        <item x="2679"/>
        <item x="3121"/>
        <item x="1808"/>
        <item x="2937"/>
        <item x="3049"/>
        <item x="3677"/>
        <item x="1841"/>
        <item x="2057"/>
        <item x="1545"/>
        <item x="3902"/>
        <item x="446"/>
        <item x="3507"/>
        <item x="1901"/>
        <item x="3410"/>
        <item x="3606"/>
        <item x="1044"/>
        <item x="214"/>
        <item x="1672"/>
        <item x="2557"/>
        <item x="3354"/>
        <item x="1347"/>
        <item x="1439"/>
        <item x="3530"/>
        <item x="2430"/>
        <item x="4059"/>
        <item x="1743"/>
        <item x="599"/>
        <item x="3318"/>
        <item x="3837"/>
        <item x="2963"/>
        <item x="2632"/>
        <item x="1880"/>
        <item x="3371"/>
        <item x="2420"/>
        <item x="2736"/>
        <item x="2785"/>
        <item x="2126"/>
        <item x="2426"/>
        <item x="3799"/>
        <item x="655"/>
        <item x="3581"/>
        <item x="1059"/>
        <item x="2502"/>
        <item x="2881"/>
        <item x="337"/>
        <item x="3850"/>
        <item x="2414"/>
        <item x="2910"/>
        <item x="368"/>
        <item x="582"/>
        <item x="849"/>
        <item x="584"/>
        <item x="1365"/>
        <item x="2580"/>
        <item x="1025"/>
        <item x="3466"/>
        <item x="2435"/>
        <item x="2836"/>
        <item x="172"/>
        <item x="1529"/>
        <item x="3645"/>
        <item x="2440"/>
        <item x="1750"/>
        <item x="2514"/>
        <item x="168"/>
        <item x="583"/>
        <item x="3602"/>
        <item x="140"/>
        <item x="3455"/>
        <item x="3022"/>
        <item x="3367"/>
        <item x="3461"/>
        <item x="3793"/>
        <item x="327"/>
        <item x="3074"/>
        <item x="823"/>
        <item x="3212"/>
        <item x="2973"/>
        <item x="3714"/>
        <item x="3871"/>
        <item x="3721"/>
        <item x="177"/>
        <item x="3999"/>
        <item x="4063"/>
        <item x="2416"/>
        <item x="558"/>
        <item x="2688"/>
        <item x="2916"/>
        <item x="1758"/>
        <item x="1898"/>
        <item x="1058"/>
        <item x="3246"/>
        <item x="2957"/>
        <item x="3836"/>
        <item x="3808"/>
        <item x="3113"/>
        <item x="222"/>
        <item x="3833"/>
        <item x="2818"/>
        <item x="3864"/>
        <item x="1777"/>
        <item x="2953"/>
        <item x="1591"/>
        <item x="984"/>
        <item x="1160"/>
        <item x="576"/>
        <item x="3295"/>
        <item x="221"/>
        <item x="3978"/>
        <item x="2234"/>
        <item x="3959"/>
        <item x="2026"/>
        <item x="1701"/>
        <item x="1714"/>
        <item x="3648"/>
        <item x="3700"/>
        <item x="2585"/>
        <item x="2389"/>
        <item x="2819"/>
        <item x="2343"/>
        <item x="1544"/>
        <item x="1819"/>
        <item x="3532"/>
        <item x="3334"/>
        <item x="3110"/>
        <item x="3748"/>
        <item x="3322"/>
        <item x="893"/>
        <item x="478"/>
        <item x="4084"/>
        <item x="3438"/>
        <item x="2147"/>
        <item x="2186"/>
        <item x="1817"/>
        <item x="3696"/>
        <item x="127"/>
        <item x="1494"/>
        <item x="1753"/>
        <item x="4013"/>
        <item x="3790"/>
        <item x="2890"/>
        <item x="36"/>
        <item x="1786"/>
        <item x="2745"/>
        <item x="3240"/>
        <item x="1029"/>
        <item x="1585"/>
        <item x="4070"/>
        <item x="3977"/>
        <item x="1726"/>
        <item x="3317"/>
        <item x="2808"/>
        <item x="593"/>
        <item x="1291"/>
        <item x="3597"/>
        <item x="1194"/>
        <item x="259"/>
        <item x="2751"/>
        <item x="3759"/>
        <item x="3758"/>
        <item x="1471"/>
        <item x="3903"/>
        <item x="1429"/>
        <item x="958"/>
        <item x="4023"/>
        <item x="2729"/>
        <item x="2379"/>
        <item x="2573"/>
        <item x="2178"/>
        <item x="2405"/>
        <item x="3531"/>
        <item x="635"/>
        <item x="2569"/>
        <item x="2939"/>
        <item x="664"/>
        <item x="144"/>
        <item x="180"/>
        <item x="2691"/>
        <item x="2366"/>
        <item x="848"/>
        <item x="3884"/>
        <item x="1060"/>
        <item x="858"/>
        <item x="3038"/>
        <item x="1200"/>
        <item x="587"/>
        <item x="2046"/>
        <item x="3476"/>
        <item x="3107"/>
        <item x="3337"/>
        <item x="2655"/>
        <item x="121"/>
        <item x="2171"/>
        <item x="1312"/>
        <item x="1955"/>
        <item x="3718"/>
        <item x="3624"/>
        <item x="3944"/>
        <item x="2527"/>
        <item x="2506"/>
        <item x="3780"/>
        <item x="1846"/>
        <item x="3066"/>
        <item x="2650"/>
        <item x="2351"/>
        <item x="3439"/>
        <item x="610"/>
        <item x="216"/>
        <item x="3200"/>
        <item x="1290"/>
        <item x="3500"/>
        <item x="2779"/>
        <item x="3405"/>
        <item x="2564"/>
        <item x="2370"/>
        <item x="357"/>
        <item x="1056"/>
        <item x="3411"/>
        <item x="1851"/>
        <item x="3892"/>
        <item x="3002"/>
        <item x="3791"/>
        <item x="3366"/>
        <item x="57"/>
        <item x="2590"/>
        <item x="3563"/>
        <item x="956"/>
        <item x="2681"/>
        <item x="1390"/>
        <item x="35"/>
        <item x="3102"/>
        <item x="1558"/>
        <item x="1425"/>
        <item x="1144"/>
        <item x="4042"/>
        <item x="3292"/>
        <item x="339"/>
        <item x="398"/>
        <item x="3574"/>
        <item x="2349"/>
        <item x="23"/>
        <item x="1124"/>
        <item x="693"/>
        <item x="1402"/>
        <item x="297"/>
        <item x="2725"/>
        <item x="3198"/>
        <item x="2555"/>
        <item x="3085"/>
        <item x="3867"/>
        <item x="1713"/>
        <item x="3991"/>
        <item x="2175"/>
        <item x="3426"/>
        <item x="2353"/>
        <item x="2965"/>
        <item x="595"/>
        <item x="821"/>
        <item x="2661"/>
        <item x="3079"/>
        <item x="475"/>
        <item x="2033"/>
        <item x="3807"/>
        <item x="2926"/>
        <item x="2850"/>
        <item x="1371"/>
        <item x="1733"/>
        <item x="390"/>
        <item x="617"/>
        <item x="2072"/>
        <item x="174"/>
        <item x="3306"/>
        <item x="335"/>
        <item x="2920"/>
        <item x="4051"/>
        <item x="734"/>
        <item x="2810"/>
        <item x="600"/>
        <item x="3702"/>
        <item x="3835"/>
        <item x="2687"/>
        <item x="3626"/>
        <item x="1449"/>
        <item x="3894"/>
        <item x="773"/>
        <item x="2504"/>
        <item x="3101"/>
        <item x="668"/>
        <item x="3357"/>
        <item x="2400"/>
        <item x="452"/>
        <item x="1099"/>
        <item x="3973"/>
        <item x="2626"/>
        <item x="624"/>
        <item x="2507"/>
        <item x="218"/>
        <item x="1152"/>
        <item x="334"/>
        <item x="3925"/>
        <item x="2212"/>
        <item x="124"/>
        <item x="2577"/>
        <item x="136"/>
        <item x="3465"/>
        <item x="1022"/>
        <item x="1187"/>
        <item x="1037"/>
        <item x="3479"/>
        <item x="2918"/>
        <item x="1161"/>
        <item x="1918"/>
        <item x="1043"/>
        <item x="493"/>
        <item x="3090"/>
        <item x="345"/>
        <item x="767"/>
        <item x="445"/>
        <item x="1322"/>
        <item x="2618"/>
        <item x="1782"/>
        <item x="1448"/>
        <item x="1900"/>
        <item x="3819"/>
        <item x="3839"/>
        <item x="277"/>
        <item x="2941"/>
        <item x="3182"/>
        <item x="606"/>
        <item x="2066"/>
        <item x="3719"/>
        <item x="150"/>
        <item x="3699"/>
        <item x="3575"/>
        <item x="2992"/>
        <item x="3546"/>
        <item x="516"/>
        <item x="1551"/>
        <item x="623"/>
        <item x="3047"/>
        <item x="3720"/>
        <item x="1563"/>
        <item x="1090"/>
        <item x="2844"/>
        <item x="1327"/>
        <item x="2842"/>
        <item x="3385"/>
        <item x="3430"/>
        <item x="3270"/>
        <item x="1170"/>
        <item x="2049"/>
        <item x="141"/>
        <item x="3697"/>
        <item x="111"/>
        <item x="226"/>
        <item x="3664"/>
        <item x="1203"/>
        <item x="643"/>
        <item x="3971"/>
        <item x="4067"/>
        <item x="3503"/>
        <item x="1210"/>
        <item x="3656"/>
        <item x="344"/>
        <item x="2551"/>
        <item x="3272"/>
        <item x="228"/>
        <item x="971"/>
        <item x="1186"/>
        <item x="1020"/>
        <item x="2944"/>
        <item x="3738"/>
        <item x="2686"/>
        <item x="1387"/>
        <item x="3474"/>
        <item x="154"/>
        <item x="3604"/>
        <item x="2623"/>
        <item x="859"/>
        <item x="1911"/>
        <item x="3687"/>
        <item x="230"/>
        <item x="1379"/>
        <item x="2354"/>
        <item x="2076"/>
        <item x="636"/>
        <item x="2350"/>
        <item x="3777"/>
        <item x="2940"/>
        <item x="2841"/>
        <item x="2162"/>
        <item x="2637"/>
        <item x="1185"/>
        <item x="1434"/>
        <item x="56"/>
        <item x="1380"/>
        <item x="1214"/>
        <item x="3181"/>
        <item x="1740"/>
        <item x="3553"/>
        <item x="126"/>
        <item x="3880"/>
        <item x="3248"/>
        <item x="2024"/>
        <item x="2022"/>
        <item x="1730"/>
        <item x="3655"/>
        <item x="3018"/>
        <item x="2257"/>
        <item x="3830"/>
        <item x="3885"/>
        <item x="3237"/>
        <item x="3097"/>
        <item x="2772"/>
        <item x="1287"/>
        <item x="2000"/>
        <item x="2906"/>
        <item x="3258"/>
        <item x="2820"/>
        <item x="1205"/>
        <item x="2043"/>
        <item x="575"/>
        <item x="3754"/>
        <item x="3044"/>
        <item x="2815"/>
        <item x="1445"/>
        <item x="2326"/>
        <item x="3068"/>
        <item x="2581"/>
        <item x="1368"/>
        <item x="3325"/>
        <item x="3772"/>
        <item x="608"/>
        <item x="3261"/>
        <item x="3286"/>
        <item x="2951"/>
        <item x="3922"/>
        <item x="3632"/>
        <item x="3806"/>
        <item x="3393"/>
        <item x="3815"/>
        <item x="3378"/>
        <item x="151"/>
        <item x="1153"/>
        <item x="602"/>
        <item x="410"/>
        <item x="3600"/>
        <item x="1570"/>
        <item x="2868"/>
        <item x="1285"/>
        <item x="3241"/>
        <item x="1485"/>
        <item x="1023"/>
        <item x="234"/>
        <item x="740"/>
        <item x="3558"/>
        <item x="3243"/>
        <item x="3008"/>
        <item x="528"/>
        <item x="3675"/>
        <item x="2170"/>
        <item x="3704"/>
        <item x="181"/>
        <item x="530"/>
        <item x="3475"/>
        <item x="3392"/>
        <item x="3529"/>
        <item x="2369"/>
        <item x="2078"/>
        <item x="1166"/>
        <item x="1089"/>
        <item x="3886"/>
        <item x="3544"/>
        <item x="3035"/>
        <item x="1202"/>
        <item x="2222"/>
        <item x="2907"/>
        <item x="3918"/>
        <item x="1801"/>
        <item x="509"/>
        <item x="2683"/>
        <item x="2803"/>
        <item x="1871"/>
        <item x="3859"/>
        <item x="1159"/>
        <item x="1575"/>
        <item x="1711"/>
        <item x="1542"/>
        <item x="691"/>
        <item x="1722"/>
        <item x="3487"/>
        <item x="3230"/>
        <item x="1814"/>
        <item x="2098"/>
        <item x="2959"/>
        <item x="3611"/>
        <item x="2396"/>
        <item x="3705"/>
        <item x="2874"/>
        <item x="3818"/>
        <item x="1990"/>
        <item x="3801"/>
        <item x="3214"/>
        <item x="2108"/>
        <item x="1384"/>
        <item x="3732"/>
        <item x="2199"/>
        <item x="2961"/>
        <item x="3962"/>
        <item x="1501"/>
        <item x="589"/>
        <item x="549"/>
        <item x="1872"/>
        <item x="1199"/>
        <item x="654"/>
        <item x="1141"/>
        <item x="227"/>
        <item x="235"/>
        <item x="224"/>
        <item x="2822"/>
        <item x="195"/>
        <item x="3450"/>
        <item x="565"/>
        <item x="847"/>
        <item x="3468"/>
        <item x="209"/>
        <item x="3514"/>
        <item x="3209"/>
        <item x="2130"/>
        <item x="1944"/>
        <item x="3239"/>
        <item x="3262"/>
        <item x="2339"/>
        <item x="139"/>
        <item x="3516"/>
        <item x="3570"/>
        <item x="3764"/>
        <item x="1299"/>
        <item x="4028"/>
        <item x="3775"/>
        <item x="1175"/>
        <item x="2799"/>
        <item x="3095"/>
        <item x="3253"/>
        <item x="2872"/>
        <item x="1739"/>
        <item x="2827"/>
        <item x="495"/>
        <item x="1994"/>
        <item x="3832"/>
        <item x="2860"/>
        <item x="2773"/>
        <item x="3197"/>
        <item x="3259"/>
        <item x="1342"/>
        <item x="3800"/>
        <item x="4019"/>
        <item x="3641"/>
        <item x="3363"/>
        <item x="663"/>
        <item x="3653"/>
        <item x="3828"/>
        <item x="3994"/>
        <item x="3804"/>
        <item x="1432"/>
        <item x="19"/>
        <item x="3013"/>
        <item x="1736"/>
        <item x="1301"/>
        <item x="187"/>
        <item x="2789"/>
        <item x="591"/>
        <item x="3987"/>
        <item x="0"/>
        <item x="360"/>
        <item x="2439"/>
        <item x="418"/>
        <item x="155"/>
        <item x="2215"/>
        <item x="3654"/>
        <item x="2387"/>
        <item x="4004"/>
        <item x="1597"/>
        <item x="658"/>
        <item x="3206"/>
        <item x="3187"/>
        <item x="571"/>
        <item x="3289"/>
        <item x="1386"/>
        <item x="2246"/>
        <item x="1295"/>
        <item x="2560"/>
        <item x="3820"/>
        <item x="723"/>
        <item x="3326"/>
        <item x="3545"/>
        <item x="2794"/>
        <item x="3297"/>
        <item x="2902"/>
        <item x="138"/>
        <item x="3189"/>
        <item x="324"/>
        <item x="551"/>
        <item x="3358"/>
        <item x="581"/>
        <item x="1553"/>
        <item x="2812"/>
        <item x="1338"/>
        <item x="3747"/>
        <item x="2693"/>
        <item x="1173"/>
        <item x="2357"/>
        <item x="686"/>
        <item x="536"/>
        <item x="2432"/>
        <item x="2380"/>
        <item x="167"/>
        <item x="2124"/>
        <item x="3639"/>
        <item x="2802"/>
        <item x="2383"/>
        <item x="3547"/>
        <item x="176"/>
        <item x="1140"/>
        <item x="2798"/>
        <item x="4068"/>
        <item x="2723"/>
        <item x="526"/>
        <item x="3390"/>
        <item x="2424"/>
        <item x="2391"/>
        <item x="2852"/>
        <item x="3453"/>
        <item x="1791"/>
        <item x="51"/>
        <item x="386"/>
        <item x="3746"/>
        <item x="940"/>
        <item x="145"/>
        <item x="2194"/>
        <item x="2347"/>
        <item x="3539"/>
        <item x="2604"/>
        <item x="2788"/>
        <item x="2017"/>
        <item x="641"/>
        <item x="976"/>
        <item x="3853"/>
        <item x="2643"/>
        <item x="3883"/>
        <item x="3015"/>
        <item x="2528"/>
        <item x="387"/>
        <item x="2720"/>
        <item x="626"/>
        <item x="3870"/>
        <item x="160"/>
        <item x="2227"/>
        <item x="213"/>
        <item x="1415"/>
        <item x="2763"/>
        <item x="3596"/>
        <item x="3878"/>
        <item x="3081"/>
        <item x="3715"/>
        <item x="2407"/>
        <item x="3713"/>
        <item x="642"/>
        <item x="3425"/>
        <item x="2218"/>
        <item x="2525"/>
        <item x="653"/>
        <item x="2876"/>
        <item x="1987"/>
        <item x="954"/>
        <item x="3216"/>
        <item x="220"/>
        <item x="3796"/>
        <item x="421"/>
        <item x="348"/>
        <item x="2658"/>
        <item x="2412"/>
        <item x="1391"/>
        <item x="2801"/>
        <item x="2169"/>
        <item x="4071"/>
        <item x="2804"/>
        <item x="1705"/>
        <item x="605"/>
        <item x="659"/>
        <item x="2976"/>
        <item x="1426"/>
        <item x="2898"/>
        <item x="1220"/>
        <item x="2409"/>
        <item x="2613"/>
        <item x="2376"/>
        <item x="3744"/>
        <item x="4081"/>
        <item x="3369"/>
        <item x="3924"/>
        <item x="1536"/>
        <item x="1231"/>
        <item x="896"/>
        <item x="1557"/>
        <item x="3778"/>
        <item x="3968"/>
        <item x="3672"/>
        <item x="2371"/>
        <item x="3585"/>
        <item x="2628"/>
        <item x="170"/>
        <item x="1702"/>
        <item x="4003"/>
        <item x="3527"/>
        <item x="964"/>
        <item x="3273"/>
        <item x="3670"/>
        <item x="1552"/>
        <item x="1747"/>
        <item x="3535"/>
        <item x="2659"/>
        <item x="1534"/>
        <item x="134"/>
        <item x="2245"/>
        <item x="1352"/>
        <item x="1154"/>
        <item x="3911"/>
        <item x="630"/>
        <item x="3508"/>
        <item x="518"/>
        <item x="1151"/>
        <item x="2408"/>
        <item x="578"/>
        <item x="3890"/>
        <item x="2899"/>
        <item x="2642"/>
        <item x="1704"/>
        <item x="3062"/>
        <item x="3208"/>
        <item x="764"/>
        <item x="3027"/>
        <item x="3489"/>
        <item x="1441"/>
        <item x="3238"/>
        <item x="1760"/>
        <item x="1444"/>
        <item x="3290"/>
        <item x="20"/>
        <item x="3622"/>
        <item x="1050"/>
        <item x="59"/>
        <item x="3510"/>
        <item x="1417"/>
        <item x="24"/>
        <item x="2913"/>
        <item x="2962"/>
        <item x="3025"/>
        <item x="3100"/>
        <item x="2566"/>
        <item x="3283"/>
        <item x="2279"/>
        <item x="1554"/>
        <item x="211"/>
        <item x="2882"/>
        <item x="3199"/>
        <item x="3076"/>
        <item x="3088"/>
        <item x="523"/>
        <item x="875"/>
        <item x="2977"/>
        <item x="2814"/>
        <item x="2595"/>
        <item x="2160"/>
        <item x="1589"/>
        <item x="2857"/>
        <item x="2674"/>
        <item x="2202"/>
        <item x="615"/>
        <item x="1125"/>
        <item x="2662"/>
        <item x="3196"/>
        <item x="2443"/>
        <item x="1514"/>
        <item x="2498"/>
        <item x="15"/>
        <item x="4045"/>
        <item x="3055"/>
        <item x="3229"/>
        <item x="3080"/>
        <item x="3057"/>
        <item x="2461"/>
        <item x="163"/>
        <item x="613"/>
        <item x="210"/>
        <item x="3914"/>
        <item x="3521"/>
        <item x="3826"/>
        <item x="2378"/>
        <item x="191"/>
        <item x="1804"/>
        <item x="2824"/>
        <item x="1216"/>
        <item x="2503"/>
        <item x="3915"/>
        <item x="2377"/>
        <item x="2433"/>
        <item x="3550"/>
        <item x="1754"/>
        <item x="205"/>
        <item x="3037"/>
        <item x="3323"/>
        <item x="3302"/>
        <item x="1292"/>
        <item x="3400"/>
        <item x="2547"/>
        <item x="2712"/>
        <item x="3854"/>
        <item x="2949"/>
        <item x="202"/>
        <item x="3235"/>
        <item x="3071"/>
        <item x="2575"/>
        <item x="1588"/>
        <item x="196"/>
        <item x="2477"/>
        <item x="2617"/>
        <item x="2829"/>
        <item x="776"/>
        <item x="433"/>
        <item x="2893"/>
        <item x="1435"/>
        <item x="137"/>
        <item x="2558"/>
        <item x="2518"/>
        <item x="346"/>
        <item x="3291"/>
        <item x="688"/>
        <item x="2198"/>
        <item x="2394"/>
        <item x="1309"/>
        <item x="3087"/>
        <item x="3908"/>
        <item x="2855"/>
        <item x="3063"/>
        <item x="254"/>
        <item x="1021"/>
        <item x="3303"/>
        <item x="2355"/>
        <item x="546"/>
        <item x="3829"/>
        <item x="2437"/>
        <item x="1294"/>
        <item x="1894"/>
        <item x="2364"/>
        <item x="1727"/>
        <item x="432"/>
        <item x="1919"/>
        <item x="3785"/>
        <item x="427"/>
        <item x="2616"/>
        <item x="3433"/>
        <item x="1530"/>
        <item x="3798"/>
        <item x="49"/>
        <item x="3215"/>
        <item x="1729"/>
        <item x="3231"/>
        <item x="3480"/>
        <item x="561"/>
        <item x="3932"/>
        <item x="1581"/>
        <item x="2362"/>
        <item x="2116"/>
        <item x="332"/>
        <item x="1179"/>
        <item x="3364"/>
        <item x="3651"/>
        <item x="541"/>
        <item x="2390"/>
        <item x="3346"/>
        <item x="2914"/>
        <item x="548"/>
        <item x="3219"/>
        <item x="1005"/>
        <item x="3255"/>
        <item x="2894"/>
        <item x="1909"/>
        <item x="1218"/>
        <item x="328"/>
        <item x="534"/>
        <item x="2216"/>
        <item x="3923"/>
        <item x="1549"/>
        <item x="572"/>
        <item x="537"/>
        <item x="715"/>
        <item x="402"/>
        <item x="4052"/>
        <item x="3844"/>
        <item x="3589"/>
        <item x="484"/>
        <item x="1315"/>
        <item x="3264"/>
        <item x="329"/>
        <item x="239"/>
        <item x="33"/>
        <item x="3969"/>
        <item x="1735"/>
        <item x="1548"/>
        <item x="973"/>
        <item x="2664"/>
        <item x="3520"/>
        <item x="1457"/>
        <item x="2079"/>
        <item x="3391"/>
        <item x="3722"/>
        <item x="1746"/>
        <item x="336"/>
        <item x="2179"/>
        <item x="3429"/>
        <item x="1408"/>
        <item x="1367"/>
        <item x="377"/>
        <item x="347"/>
        <item x="2197"/>
        <item x="1803"/>
        <item x="1293"/>
        <item x="4060"/>
        <item x="545"/>
        <item x="3077"/>
        <item x="2578"/>
        <item x="3629"/>
        <item x="1071"/>
        <item x="3845"/>
        <item x="3943"/>
        <item x="438"/>
        <item x="1511"/>
        <item x="2252"/>
        <item x="1978"/>
        <item x="998"/>
        <item x="3492"/>
        <item x="353"/>
        <item x="2945"/>
        <item x="3374"/>
        <item x="4064"/>
        <item x="1017"/>
        <item x="1416"/>
        <item x="3059"/>
        <item x="2775"/>
        <item x="607"/>
        <item x="3288"/>
        <item x="2656"/>
        <item x="857"/>
        <item x="2052"/>
        <item x="632"/>
        <item x="1015"/>
        <item x="4036"/>
        <item x="1431"/>
        <item x="2624"/>
        <item x="178"/>
        <item x="1212"/>
        <item x="425"/>
        <item x="3942"/>
        <item x="3279"/>
        <item x="3935"/>
        <item x="609"/>
        <item x="4087"/>
        <item x="3342"/>
        <item x="3893"/>
        <item x="3628"/>
        <item x="3252"/>
        <item x="3679"/>
        <item x="585"/>
        <item x="4018"/>
        <item x="2615"/>
        <item x="1459"/>
        <item x="3362"/>
        <item x="3257"/>
        <item x="1886"/>
        <item x="1204"/>
        <item x="4005"/>
        <item x="2821"/>
        <item x="3284"/>
        <item x="2831"/>
        <item x="1335"/>
        <item x="2271"/>
        <item x="2436"/>
        <item x="2660"/>
        <item x="618"/>
        <item x="2833"/>
        <item x="3601"/>
        <item x="520"/>
        <item x="2374"/>
        <item x="1720"/>
        <item x="3972"/>
        <item x="1406"/>
        <item x="3356"/>
        <item x="559"/>
        <item x="725"/>
        <item x="2837"/>
        <item x="3614"/>
        <item x="2232"/>
        <item x="4008"/>
        <item x="3195"/>
        <item x="3593"/>
        <item x="1867"/>
        <item x="1800"/>
        <item x="4011"/>
        <item x="46"/>
        <item x="1349"/>
        <item x="1031"/>
        <item x="2938"/>
        <item x="28"/>
        <item x="1143"/>
        <item x="3221"/>
        <item x="1002"/>
        <item x="2647"/>
        <item x="3726"/>
        <item x="1196"/>
        <item x="2034"/>
        <item x="1976"/>
        <item x="1580"/>
        <item x="1136"/>
        <item x="3881"/>
        <item x="4"/>
        <item x="1195"/>
        <item x="3522"/>
        <item x="2985"/>
        <item x="1992"/>
        <item x="320"/>
        <item x="3771"/>
        <item x="657"/>
        <item x="3006"/>
        <item x="2709"/>
        <item x="1131"/>
        <item x="2328"/>
        <item x="505"/>
        <item x="2583"/>
        <item x="1117"/>
        <item x="54"/>
        <item x="1350"/>
        <item x="1046"/>
        <item x="86"/>
        <item x="2668"/>
        <item x="2361"/>
        <item x="515"/>
        <item x="1013"/>
        <item x="2450"/>
        <item x="2724"/>
        <item x="2584"/>
        <item x="2141"/>
        <item x="1198"/>
        <item x="985"/>
        <item x="2969"/>
        <item x="1423"/>
        <item x="569"/>
        <item x="1903"/>
        <item x="231"/>
        <item x="2068"/>
        <item x="2402"/>
        <item x="904"/>
        <item x="3940"/>
        <item x="2277"/>
        <item x="3802"/>
        <item x="236"/>
        <item x="3207"/>
        <item x="556"/>
        <item x="1999"/>
        <item x="3119"/>
        <item x="2986"/>
        <item x="1111"/>
        <item x="4091"/>
        <item x="2341"/>
        <item x="1150"/>
        <item x="25"/>
        <item x="552"/>
        <item x="986"/>
        <item x="2665"/>
        <item x="2010"/>
        <item x="1466"/>
        <item x="165"/>
        <item x="1077"/>
        <item x="2281"/>
        <item x="4061"/>
        <item x="2908"/>
        <item x="3667"/>
        <item x="1731"/>
        <item x="568"/>
        <item x="950"/>
        <item x="1660"/>
        <item x="2363"/>
        <item x="3899"/>
        <item x="1709"/>
        <item x="3427"/>
        <item x="1526"/>
        <item x="611"/>
        <item x="3803"/>
        <item x="2875"/>
        <item x="3036"/>
        <item x="3003"/>
        <item x="74"/>
        <item x="3701"/>
        <item x="2041"/>
        <item x="2946"/>
        <item x="380"/>
        <item x="2183"/>
        <item x="31"/>
        <item x="378"/>
        <item x="2587"/>
        <item x="3305"/>
        <item x="491"/>
        <item x="3276"/>
        <item x="935"/>
        <item x="2434"/>
        <item x="2847"/>
        <item x="2851"/>
        <item x="771"/>
        <item x="1869"/>
        <item x="1024"/>
        <item x="2058"/>
        <item x="3862"/>
        <item x="4075"/>
        <item x="2508"/>
        <item x="2235"/>
        <item x="1897"/>
        <item x="2645"/>
        <item x="3636"/>
        <item x="3857"/>
        <item x="3473"/>
        <item x="3039"/>
        <item x="697"/>
        <item x="4009"/>
        <item x="1797"/>
        <item x="3420"/>
        <item x="2879"/>
        <item x="2358"/>
        <item x="3092"/>
        <item x="590"/>
        <item x="2651"/>
        <item x="547"/>
        <item x="2367"/>
        <item x="3275"/>
        <item x="2663"/>
        <item x="2145"/>
        <item x="2978"/>
        <item x="962"/>
        <item x="3707"/>
        <item x="1093"/>
        <item x="2428"/>
        <item x="3093"/>
        <item x="2225"/>
        <item x="1049"/>
        <item x="1351"/>
        <item x="1989"/>
        <item x="3591"/>
        <item x="2438"/>
        <item x="229"/>
        <item x="3409"/>
        <item x="1100"/>
        <item x="712"/>
        <item x="1363"/>
        <item x="1532"/>
        <item x="2"/>
        <item x="3733"/>
        <item x="3985"/>
        <item x="1307"/>
        <item x="215"/>
        <item x="1004"/>
        <item x="570"/>
        <item x="942"/>
        <item x="3710"/>
        <item x="3386"/>
        <item x="2051"/>
        <item x="3813"/>
        <item x="1450"/>
        <item x="1413"/>
        <item x="2989"/>
        <item x="3965"/>
        <item x="2346"/>
        <item x="949"/>
        <item x="1436"/>
        <item x="2711"/>
        <item x="1781"/>
        <item x="977"/>
        <item x="719"/>
        <item x="978"/>
        <item x="1418"/>
        <item x="1759"/>
        <item x="2816"/>
        <item x="2056"/>
        <item x="157"/>
        <item x="148"/>
        <item x="2431"/>
        <item x="4090"/>
        <item x="1316"/>
        <item x="1571"/>
        <item x="510"/>
        <item x="2998"/>
        <item x="426"/>
        <item x="3394"/>
        <item x="3970"/>
        <item x="3684"/>
        <item x="883"/>
        <item x="1392"/>
        <item x="3583"/>
        <item x="1313"/>
        <item x="2790"/>
        <item x="179"/>
        <item x="3033"/>
        <item x="3786"/>
        <item x="2924"/>
        <item x="3534"/>
        <item x="3993"/>
        <item x="2399"/>
        <item x="194"/>
        <item x="3488"/>
        <item x="1055"/>
        <item x="3630"/>
        <item x="237"/>
        <item x="2644"/>
        <item x="2128"/>
        <item x="3069"/>
        <item x="1334"/>
        <item x="3782"/>
        <item x="1761"/>
        <item x="1953"/>
        <item x="948"/>
        <item x="564"/>
        <item x="2972"/>
        <item x="2588"/>
        <item x="1121"/>
        <item x="3548"/>
        <item x="1296"/>
        <item x="1985"/>
        <item x="1878"/>
        <item x="1085"/>
        <item x="627"/>
        <item x="3767"/>
        <item x="3266"/>
        <item x="3912"/>
        <item x="3490"/>
        <item x="1515"/>
        <item x="2911"/>
        <item x="356"/>
        <item x="647"/>
        <item x="3435"/>
        <item x="1038"/>
        <item x="1191"/>
        <item x="522"/>
        <item x="1752"/>
        <item x="1505"/>
        <item x="3847"/>
        <item x="2425"/>
        <item x="2189"/>
        <item x="2586"/>
        <item x="2457"/>
        <item x="2061"/>
        <item x="2455"/>
        <item x="1208"/>
        <item x="440"/>
        <item x="4002"/>
        <item x="1374"/>
        <item x="974"/>
        <item x="2597"/>
        <item x="1502"/>
        <item x="3763"/>
        <item x="2193"/>
        <item x="3120"/>
        <item x="3821"/>
        <item x="1706"/>
        <item x="1879"/>
        <item x="2805"/>
        <item x="1115"/>
        <item x="900"/>
        <item x="2401"/>
        <item x="3595"/>
        <item x="1026"/>
        <item x="1207"/>
        <item x="1834"/>
        <item x="2154"/>
        <item x="3565"/>
        <item x="3271"/>
        <item x="3268"/>
        <item x="1222"/>
        <item x="3910"/>
        <item x="219"/>
        <item x="1428"/>
        <item x="3736"/>
        <item x="1721"/>
        <item x="1979"/>
        <item x="3052"/>
        <item x="1590"/>
        <item x="3640"/>
        <item x="3568"/>
        <item x="3328"/>
        <item x="372"/>
        <item x="2676"/>
        <item x="3408"/>
        <item x="1016"/>
        <item x="333"/>
        <item x="351"/>
        <item x="1598"/>
        <item x="2164"/>
        <item x="1569"/>
        <item x="3930"/>
        <item x="354"/>
        <item x="225"/>
        <item x="1193"/>
        <item x="3647"/>
        <item x="1068"/>
        <item x="1091"/>
        <item x="3517"/>
        <item x="3310"/>
        <item x="4027"/>
        <item x="3335"/>
        <item x="3478"/>
        <item x="3300"/>
        <item x="3945"/>
        <item x="2398"/>
        <item x="482"/>
        <item x="3753"/>
        <item x="3998"/>
        <item x="2887"/>
        <item x="3740"/>
        <item x="8"/>
        <item x="1269"/>
        <item x="1676"/>
        <item x="594"/>
        <item x="212"/>
        <item x="3223"/>
        <item x="9"/>
        <item x="656"/>
        <item x="394"/>
        <item x="3950"/>
        <item x="3404"/>
        <item x="2715"/>
        <item x="3569"/>
        <item x="944"/>
        <item x="1749"/>
        <item x="3454"/>
        <item x="2453"/>
        <item x="3621"/>
        <item x="4039"/>
        <item x="1716"/>
        <item x="1446"/>
        <item x="2188"/>
        <item x="3816"/>
        <item x="967"/>
        <item x="1963"/>
        <item x="2722"/>
        <item x="2519"/>
        <item x="2239"/>
        <item x="2220"/>
        <item x="2845"/>
        <item x="1137"/>
        <item x="2769"/>
        <item x="1454"/>
        <item x="3936"/>
        <item x="850"/>
        <item x="2365"/>
        <item x="1323"/>
        <item x="2265"/>
        <item x="3042"/>
        <item x="1438"/>
        <item x="45"/>
        <item x="3513"/>
        <item x="3457"/>
        <item x="1298"/>
        <item x="3734"/>
        <item x="3274"/>
        <item x="3590"/>
        <item x="1385"/>
        <item x="342"/>
        <item x="3711"/>
        <item x="3340"/>
        <item x="3193"/>
        <item x="2612"/>
        <item x="3564"/>
        <item x="1659"/>
        <item x="2359"/>
        <item x="2982"/>
        <item x="2878"/>
        <item x="1297"/>
        <item x="1707"/>
        <item x="1061"/>
        <item x="1533"/>
        <item x="3536"/>
        <item x="3345"/>
        <item x="542"/>
        <item x="3931"/>
        <item x="2714"/>
        <item x="3224"/>
        <item x="1738"/>
        <item x="3709"/>
        <item x="2952"/>
        <item x="2871"/>
        <item x="3045"/>
        <item x="2173"/>
        <item x="3615"/>
        <item x="3114"/>
        <item x="3307"/>
        <item x="3966"/>
        <item x="3164"/>
        <item x="2073"/>
        <item x="3382"/>
        <item x="2071"/>
        <item x="3980"/>
        <item x="992"/>
        <item x="2254"/>
        <item x="3319"/>
        <item x="2954"/>
        <item x="1174"/>
        <item x="3339"/>
        <item x="3953"/>
        <item x="2562"/>
        <item x="3865"/>
        <item x="3683"/>
        <item x="3347"/>
        <item x="3496"/>
        <item x="1550"/>
        <item x="532"/>
        <item x="32"/>
        <item x="322"/>
        <item x="538"/>
        <item x="105"/>
        <item x="3533"/>
        <item x="1717"/>
        <item x="1079"/>
        <item x="629"/>
        <item x="2903"/>
        <item x="3299"/>
        <item x="1593"/>
        <item x="2062"/>
        <item x="4080"/>
        <item x="3661"/>
        <item x="533"/>
        <item x="3588"/>
        <item x="3755"/>
        <item x="2571"/>
        <item x="464"/>
        <item x="4044"/>
        <item x="2568"/>
        <item x="257"/>
        <item x="3053"/>
        <item x="3447"/>
        <item x="577"/>
        <item x="3613"/>
        <item x="678"/>
        <item x="223"/>
        <item x="2672"/>
        <item x="3948"/>
        <item x="2263"/>
        <item x="2843"/>
        <item x="1535"/>
        <item x="4016"/>
        <item x="1442"/>
        <item x="2442"/>
        <item x="1440"/>
        <item x="3770"/>
        <item x="3111"/>
        <item x="3811"/>
        <item x="2423"/>
        <item x="55"/>
        <item x="631"/>
        <item x="3486"/>
        <item x="3749"/>
        <item x="2629"/>
        <item x="3794"/>
        <item x="3690"/>
        <item x="133"/>
        <item x="1668"/>
        <item x="3495"/>
        <item x="524"/>
        <item x="1300"/>
        <item x="3643"/>
        <item x="3895"/>
        <item x="2825"/>
        <item x="3954"/>
        <item x="3485"/>
        <item x="1410"/>
        <item x="3896"/>
        <item x="3379"/>
        <item x="2823"/>
        <item x="3218"/>
        <item x="951"/>
        <item x="4076"/>
        <item x="3698"/>
        <item x="2929"/>
        <item x="1129"/>
        <item x="3109"/>
        <item x="713"/>
        <item x="3316"/>
        <item x="894"/>
        <item x="3680"/>
        <item x="2176"/>
        <item x="3399"/>
        <item x="1947"/>
        <item x="1052"/>
        <item x="2955"/>
        <item x="1521"/>
        <item x="2500"/>
        <item x="3309"/>
        <item x="3432"/>
        <item x="2904"/>
        <item x="2456"/>
        <item x="1211"/>
        <item x="1728"/>
        <item x="3298"/>
        <item x="2021"/>
        <item x="1354"/>
        <item x="1400"/>
        <item x="555"/>
        <item x="3333"/>
        <item x="2839"/>
        <item x="1197"/>
        <item x="3341"/>
        <item x="4058"/>
        <item x="3795"/>
        <item x="358"/>
        <item x="3472"/>
        <item x="3650"/>
        <item x="190"/>
        <item x="1149"/>
        <item x="1844"/>
        <item x="2602"/>
        <item x="331"/>
        <item x="3594"/>
        <item x="2795"/>
        <item x="633"/>
        <item x="1103"/>
        <item x="1164"/>
        <item x="3848"/>
        <item x="670"/>
        <item x="2594"/>
        <item x="1009"/>
        <item x="2856"/>
        <item x="4057"/>
        <item x="2256"/>
        <item x="2984"/>
        <item x="979"/>
        <item x="3280"/>
        <item x="3312"/>
        <item x="3314"/>
        <item x="1032"/>
        <item x="1905"/>
        <item x="3373"/>
        <item x="13"/>
        <item x="614"/>
        <item x="2342"/>
        <item x="2163"/>
        <item x="3526"/>
        <item x="3573"/>
        <item x="2429"/>
        <item x="677"/>
        <item x="2069"/>
        <item x="1420"/>
        <item x="975"/>
        <item x="1873"/>
        <item x="2150"/>
        <item x="1189"/>
        <item x="2627"/>
        <item x="3518"/>
        <item x="947"/>
        <item x="1344"/>
        <item x="3227"/>
        <item x="622"/>
        <item x="3344"/>
        <item x="1330"/>
        <item x="1779"/>
        <item x="3112"/>
        <item x="4040"/>
        <item x="1811"/>
        <item x="159"/>
        <item x="4035"/>
        <item x="1555"/>
        <item x="2863"/>
        <item x="544"/>
        <item x="7"/>
        <item x="539"/>
        <item x="2670"/>
        <item x="431"/>
        <item x="1398"/>
        <item x="131"/>
        <item x="669"/>
        <item x="621"/>
        <item x="1447"/>
        <item x="2012"/>
        <item x="3937"/>
        <item x="3084"/>
        <item x="3437"/>
        <item x="3117"/>
        <item x="3061"/>
        <item x="3688"/>
        <item x="3768"/>
        <item x="3917"/>
        <item x="1634"/>
        <item x="991"/>
        <item x="1062"/>
        <item x="2149"/>
        <item x="829"/>
        <item x="3955"/>
        <item x="2996"/>
        <item x="1126"/>
        <item x="1018"/>
        <item x="566"/>
        <item x="1101"/>
        <item x="1217"/>
        <item x="1757"/>
        <item x="2639"/>
        <item x="1201"/>
        <item x="3348"/>
        <item x="2413"/>
        <item x="3458"/>
        <item x="2755"/>
        <item x="3913"/>
        <item x="3961"/>
        <item x="3724"/>
        <item x="4065"/>
        <item x="66"/>
        <item x="2865"/>
        <item x="3462"/>
        <item x="2174"/>
        <item x="1317"/>
        <item x="4088"/>
        <item x="2704"/>
        <item x="1305"/>
        <item x="1483"/>
        <item x="3693"/>
        <item x="2385"/>
        <item x="3957"/>
        <item x="409"/>
        <item x="2895"/>
        <item x="855"/>
        <item x="1795"/>
        <item x="3491"/>
        <item x="3766"/>
        <item x="1815"/>
        <item x="1565"/>
        <item x="388"/>
        <item x="3331"/>
        <item x="5"/>
        <item x="2784"/>
        <item x="3933"/>
        <item x="2654"/>
        <item x="2685"/>
        <item x="3787"/>
        <item x="1303"/>
        <item x="597"/>
        <item x="851"/>
        <item x="3398"/>
        <item x="3089"/>
        <item x="3293"/>
        <item x="1670"/>
        <item x="3805"/>
        <item x="1393"/>
        <item x="1378"/>
        <item x="3549"/>
        <item x="3372"/>
        <item x="3769"/>
        <item x="1487"/>
        <item x="1984"/>
        <item x="2653"/>
        <item x="3817"/>
        <item x="204"/>
        <item x="1499"/>
        <item x="1034"/>
        <item x="1968"/>
        <item x="2781"/>
        <item x="206"/>
        <item x="1972"/>
        <item x="2251"/>
        <item x="2753"/>
        <item x="1537"/>
        <item x="1874"/>
        <item x="1135"/>
        <item x="3423"/>
        <item x="2811"/>
        <item x="1734"/>
        <item x="1288"/>
        <item x="3561"/>
        <item x="1942"/>
        <item x="645"/>
        <item x="171"/>
        <item x="3689"/>
        <item x="1389"/>
        <item x="3441"/>
        <item x="3592"/>
        <item x="3086"/>
        <item x="3023"/>
        <item x="513"/>
        <item x="2942"/>
        <item x="3278"/>
        <item x="3184"/>
        <item x="2964"/>
        <item x="3524"/>
        <item x="1331"/>
        <item x="3028"/>
        <item x="1673"/>
        <item x="1525"/>
        <item x="185"/>
        <item x="2009"/>
        <item x="3070"/>
        <item x="1343"/>
        <item x="1310"/>
        <item x="11"/>
        <item x="2607"/>
        <item x="3452"/>
        <item x="3096"/>
        <item x="3610"/>
        <item x="983"/>
        <item x="2980"/>
        <item x="3260"/>
        <item x="3638"/>
        <item x="376"/>
        <item x="2345"/>
        <item x="1742"/>
        <item x="1040"/>
        <item x="3017"/>
        <item x="3949"/>
        <item x="1755"/>
        <item x="2931"/>
        <item x="1063"/>
        <item x="2446"/>
        <item x="3810"/>
        <item x="199"/>
        <item x="2565"/>
        <item x="78"/>
        <item x="612"/>
        <item x="1982"/>
        <item x="1778"/>
        <item x="2744"/>
        <item x="4077"/>
        <item x="338"/>
        <item x="143"/>
        <item x="3856"/>
        <item x="2403"/>
        <item x="189"/>
        <item x="679"/>
        <item x="3660"/>
        <item x="3580"/>
        <item x="1010"/>
        <item x="845"/>
        <item x="4020"/>
        <item x="2901"/>
        <item x="2185"/>
        <item x="3244"/>
        <item x="3245"/>
        <item x="3525"/>
        <item x="2787"/>
        <item x="690"/>
        <item x="946"/>
        <item x="2373"/>
        <item x="350"/>
        <item x="3484"/>
        <item x="1030"/>
        <item x="3843"/>
        <item x="955"/>
        <item x="1732"/>
        <item x="3265"/>
        <item x="1780"/>
        <item x="886"/>
        <item x="861"/>
        <item x="3909"/>
        <item x="1427"/>
        <item x="1596"/>
        <item x="3456"/>
        <item x="1422"/>
        <item x="1168"/>
        <item x="2018"/>
        <item x="580"/>
        <item x="3572"/>
        <item x="840"/>
        <item x="1048"/>
        <item x="3315"/>
        <item x="3511"/>
        <item x="3287"/>
        <item x="989"/>
        <item x="2631"/>
        <item x="233"/>
        <item x="2545"/>
        <item x="3633"/>
        <item x="3607"/>
        <item x="3251"/>
        <item x="4033"/>
        <item x="988"/>
        <item x="1341"/>
        <item x="1838"/>
        <item x="3927"/>
        <item x="2070"/>
        <item x="4012"/>
        <item x="982"/>
        <item x="120"/>
        <item x="2705"/>
        <item x="3666"/>
        <item x="2864"/>
        <item x="1516"/>
        <item x="966"/>
        <item x="3091"/>
        <item x="3625"/>
        <item x="3997"/>
        <item x="437"/>
        <item x="3731"/>
        <item x="1308"/>
        <item x="4062"/>
        <item x="1419"/>
        <item x="2988"/>
        <item x="122"/>
        <item x="2754"/>
        <item x="1799"/>
        <item x="3451"/>
        <item x="2559"/>
        <item x="2634"/>
        <item x="2983"/>
        <item x="492"/>
        <item x="1324"/>
        <item x="3443"/>
        <item x="3586"/>
        <item x="2730"/>
        <item x="1751"/>
        <item x="1328"/>
        <item x="1794"/>
        <item x="3026"/>
        <item x="2862"/>
        <item x="2710"/>
        <item x="2517"/>
        <item x="2633"/>
        <item x="752"/>
        <item x="3301"/>
        <item x="2243"/>
        <item x="3737"/>
        <item x="2948"/>
        <item x="963"/>
        <item x="1388"/>
        <item x="2344"/>
        <item x="2739"/>
        <item x="574"/>
        <item x="3669"/>
        <item x="3712"/>
        <item x="128"/>
        <item x="1219"/>
        <item x="2067"/>
        <item x="1314"/>
        <item x="3058"/>
        <item x="1503"/>
        <item x="661"/>
        <item x="1762"/>
        <item x="852"/>
        <item x="2187"/>
        <item x="856"/>
        <item x="965"/>
        <item x="681"/>
        <item x="4082"/>
        <item x="1397"/>
        <item x="3449"/>
        <item x="667"/>
        <item x="2223"/>
        <item x="2579"/>
        <item x="3067"/>
        <item x="2338"/>
        <item x="2981"/>
        <item x="683"/>
        <item x="3106"/>
        <item x="3029"/>
        <item x="521"/>
        <item x="3417"/>
        <item x="1183"/>
        <item x="596"/>
        <item x="2138"/>
        <item x="3210"/>
        <item x="1866"/>
        <item x="2734"/>
        <item x="1864"/>
        <item x="1950"/>
        <item x="1915"/>
        <item x="321"/>
        <item x="2622"/>
        <item x="3116"/>
        <item x="1223"/>
        <item x="2040"/>
        <item x="2716"/>
        <item x="3304"/>
        <item x="2445"/>
        <item x="993"/>
        <item x="3900"/>
        <item x="3882"/>
        <item x="3757"/>
        <item x="1424"/>
        <item x="3541"/>
        <item x="957"/>
        <item x="588"/>
        <item x="952"/>
        <item x="1109"/>
        <item x="3619"/>
        <item x="3605"/>
        <item x="512"/>
        <item x="2192"/>
        <item x="3631"/>
        <item x="3016"/>
        <item x="2255"/>
        <item x="3773"/>
        <item x="2264"/>
        <item x="2008"/>
        <item x="1745"/>
        <item x="2943"/>
        <item x="702"/>
        <item x="640"/>
        <item x="2375"/>
        <item x="3482"/>
        <item x="2444"/>
        <item x="2410"/>
        <item x="760"/>
        <item x="3756"/>
        <item x="943"/>
        <item x="2873"/>
        <item x="1311"/>
        <item x="1302"/>
        <item x="2038"/>
        <item x="1148"/>
        <item x="3916"/>
        <item x="3403"/>
        <item x="652"/>
        <item x="3236"/>
        <item x="2620"/>
        <item x="2195"/>
        <item x="557"/>
        <item x="2249"/>
        <item x="1967"/>
        <item x="1376"/>
        <item x="1221"/>
        <item x="762"/>
        <item x="1981"/>
        <item x="1057"/>
        <item x="2968"/>
        <item x="3562"/>
        <item x="3874"/>
        <item x="3332"/>
        <item x="1993"/>
        <item x="3294"/>
        <item x="3065"/>
        <item x="689"/>
        <item x="843"/>
        <item x="3858"/>
        <item x="2258"/>
        <item x="3183"/>
        <item x="1715"/>
        <item x="2270"/>
        <item x="1433"/>
        <item x="2042"/>
        <item x="1988"/>
        <item x="2892"/>
        <item x="1033"/>
        <item x="1039"/>
        <item x="399"/>
        <item x="711"/>
        <item x="1007"/>
        <item x="3352"/>
        <item x="2809"/>
        <item x="706"/>
        <item x="2247"/>
        <item x="2031"/>
        <item x="1796"/>
        <item x="2191"/>
        <item x="531"/>
        <item x="3361"/>
        <item x="562"/>
        <item x="2077"/>
        <item x="4073"/>
        <item x="2337"/>
        <item x="325"/>
        <item x="3082"/>
        <item x="323"/>
        <item x="3649"/>
        <item x="2646"/>
        <item x="4055"/>
        <item x="1744"/>
        <item x="692"/>
        <item x="3296"/>
        <item x="1383"/>
        <item x="2156"/>
        <item x="1321"/>
        <item x="1584"/>
        <item x="487"/>
        <item x="4083"/>
        <item x="4049"/>
        <item x="854"/>
        <item x="1188"/>
        <item x="1008"/>
        <item x="3228"/>
        <item x="1381"/>
        <item x="1907"/>
        <item x="1325"/>
        <item x="238"/>
        <item x="2619"/>
        <item x="885"/>
        <item x="1373"/>
        <item x="1320"/>
        <item x="1284"/>
        <item x="2060"/>
        <item x="1132"/>
        <item x="707"/>
        <item x="1443"/>
        <item x="2608"/>
        <item x="2458"/>
        <item x="1414"/>
        <item x="1456"/>
        <item x="2348"/>
        <item x="1539"/>
        <item x="1868"/>
        <item x="1289"/>
        <item x="2840"/>
        <item x="2233"/>
        <item x="535"/>
        <item x="370"/>
        <item x="182"/>
        <item x="2121"/>
        <item x="1741"/>
        <item x="488"/>
        <item x="3217"/>
        <item x="2393"/>
        <item x="700"/>
        <item x="2269"/>
        <item x="529"/>
        <item x="2120"/>
        <item x="1182"/>
        <item x="665"/>
        <item x="4046"/>
        <item x="3779"/>
        <item x="3620"/>
        <item x="1395"/>
        <item x="3360"/>
        <item x="1375"/>
        <item x="166"/>
        <item x="2870"/>
        <item x="3220"/>
        <item x="146"/>
        <item x="3515"/>
        <item x="2177"/>
        <item x="2991"/>
        <item x="705"/>
        <item x="1138"/>
        <item x="970"/>
        <item x="2001"/>
        <item x="1012"/>
        <item x="2253"/>
        <item x="4079"/>
        <item x="1332"/>
        <item x="1902"/>
        <item x="4056"/>
        <item x="2987"/>
        <item x="1756"/>
        <item x="749"/>
        <item x="2718"/>
        <item x="1816"/>
        <item x="1001"/>
        <item x="550"/>
        <item x="2995"/>
        <item x="1213"/>
        <item x="703"/>
        <item x="1528"/>
        <item x="92"/>
        <item x="694"/>
        <item x="3642"/>
        <item x="3226"/>
        <item x="517"/>
        <item x="2451"/>
        <item x="1377"/>
        <item x="125"/>
        <item x="1512"/>
        <item x="2427"/>
        <item x="687"/>
        <item x="1184"/>
        <item x="3046"/>
        <item x="2567"/>
        <item x="2182"/>
        <item x="969"/>
        <item x="941"/>
        <item x="2167"/>
        <item x="1916"/>
        <item x="1192"/>
        <item x="1807"/>
        <item x="2260"/>
        <item x="2190"/>
        <item x="1509"/>
        <item x="3232"/>
        <item x="474"/>
        <item x="527"/>
        <item x="197"/>
        <item x="2832"/>
        <item x="718"/>
        <item x="945"/>
        <item x="3104"/>
        <item x="3861"/>
        <item x="704"/>
        <item x="3281"/>
        <item x="1524"/>
        <item x="2853"/>
        <item x="961"/>
        <item x="2180"/>
        <item x="269"/>
        <item x="3249"/>
        <item x="4006"/>
        <item x="1547"/>
        <item x="2592"/>
        <item x="349"/>
        <item x="3330"/>
        <item x="3351"/>
        <item x="616"/>
        <item x="1209"/>
        <item x="2454"/>
        <item x="637"/>
        <item x="2510"/>
        <item x="3868"/>
        <item x="279"/>
        <item x="2993"/>
        <item x="3603"/>
        <item x="3277"/>
        <item x="4074"/>
        <item x="714"/>
        <item x="807"/>
        <item x="1394"/>
        <item x="1865"/>
        <item x="2721"/>
        <item x="1748"/>
        <item x="1"/>
        <item x="2168"/>
        <item x="3225"/>
        <item x="2240"/>
        <item x="3072"/>
        <item x="4086"/>
        <item x="3021"/>
        <item x="910"/>
        <item x="1337"/>
        <item x="186"/>
        <item x="3285"/>
        <item x="2549"/>
        <item x="2449"/>
        <item x="1053"/>
        <item x="3947"/>
        <item x="1176"/>
        <item x="1028"/>
        <item x="2268"/>
        <item x="1861"/>
        <item x="340"/>
        <item x="2776"/>
        <item x="2237"/>
        <item x="2640"/>
        <item x="2452"/>
        <item x="3282"/>
        <item x="1206"/>
        <item x="2267"/>
        <item x="2272"/>
        <item x="2652"/>
        <item x="3213"/>
        <item x="2242"/>
        <item x="1304"/>
        <item x="1527"/>
        <item x="960"/>
        <item x="682"/>
        <item x="326"/>
        <item x="2605"/>
        <item x="1000"/>
        <item x="2950"/>
        <item x="1003"/>
        <item x="3122"/>
        <item x="1688"/>
        <item x="1683"/>
        <item x="3138"/>
        <item x="3136"/>
        <item x="2321"/>
        <item x="2699"/>
        <item x="1684"/>
        <item x="3127"/>
        <item x="2701"/>
        <item x="3133"/>
        <item x="638"/>
        <item x="1697"/>
        <item x="2322"/>
        <item x="625"/>
        <item x="1691"/>
        <item x="1693"/>
        <item x="3128"/>
        <item x="3139"/>
        <item x="1680"/>
        <item x="3852"/>
        <item x="2323"/>
        <item x="3130"/>
        <item x="1695"/>
        <item x="1572"/>
        <item x="1699"/>
        <item x="1690"/>
        <item x="3132"/>
        <item x="3129"/>
        <item x="2319"/>
        <item x="2698"/>
        <item x="2700"/>
        <item x="1689"/>
        <item x="3134"/>
        <item x="2697"/>
        <item x="1682"/>
        <item x="3125"/>
        <item x="3137"/>
        <item x="1687"/>
        <item x="1692"/>
        <item x="2320"/>
        <item x="1696"/>
        <item x="1694"/>
        <item x="1686"/>
        <item x="1698"/>
        <item x="1681"/>
        <item x="3124"/>
        <item x="1453"/>
        <item x="3140"/>
        <item x="3135"/>
        <item x="3123"/>
        <item x="3126"/>
        <item x="1685"/>
        <item x="2324"/>
        <item x="313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4">
    <chartFormat chart="46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46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46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46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T4115"/>
  <sheetViews>
    <sheetView topLeftCell="B1" zoomScale="41" zoomScaleNormal="72" workbookViewId="0">
      <selection activeCell="B7" sqref="B7"/>
    </sheetView>
  </sheetViews>
  <sheetFormatPr defaultRowHeight="14.4"/>
  <cols>
    <col min="2" max="2" width="38.44140625" style="3" customWidth="1"/>
    <col min="3" max="3" width="40.33203125" style="3" customWidth="1"/>
    <col min="5" max="5" width="16.44140625" customWidth="1"/>
    <col min="6" max="6" width="21.33203125" customWidth="1"/>
    <col min="7" max="7" width="17.88671875" customWidth="1"/>
    <col min="8" max="8" width="19.88671875" customWidth="1"/>
    <col min="9" max="9" width="19.33203125" customWidth="1"/>
    <col min="10" max="10" width="17.88671875" customWidth="1"/>
    <col min="11" max="11" width="15.44140625" customWidth="1"/>
    <col min="12" max="12" width="24.5546875" customWidth="1"/>
    <col min="13" max="13" width="36.44140625" customWidth="1"/>
    <col min="14" max="14" width="41.109375" customWidth="1"/>
    <col min="15" max="15" width="26.6640625" customWidth="1"/>
    <col min="16" max="16" width="26.88671875" customWidth="1"/>
    <col min="17" max="17" width="26.77734375" customWidth="1"/>
    <col min="18" max="18" width="27" customWidth="1"/>
    <col min="19" max="19" width="26.6640625" customWidth="1"/>
    <col min="20" max="20" width="26.109375" customWidth="1"/>
  </cols>
  <sheetData>
    <row r="1" spans="1:20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5" t="s">
        <v>8307</v>
      </c>
      <c r="Q1" s="1" t="s">
        <v>8385</v>
      </c>
      <c r="R1" s="1" t="s">
        <v>8328</v>
      </c>
      <c r="S1" s="1" t="s">
        <v>8387</v>
      </c>
      <c r="T1" s="1" t="s">
        <v>8388</v>
      </c>
    </row>
    <row r="2" spans="1:20" ht="43.2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>
        <f>E2/D2*100</f>
        <v>136.85882352941178</v>
      </c>
      <c r="P2">
        <f>AVERAGE(E2-D2)</f>
        <v>3133</v>
      </c>
      <c r="Q2" s="7" t="s">
        <v>8329</v>
      </c>
      <c r="R2" s="7" t="s">
        <v>8330</v>
      </c>
      <c r="S2" s="11">
        <f>(I2/86400)+25569+(-5/24)</f>
        <v>42207.916666666664</v>
      </c>
      <c r="T2" s="12">
        <f>(J2/86400)+25569+(-5/24)</f>
        <v>42176.798738425925</v>
      </c>
    </row>
    <row r="3" spans="1:20" ht="28.8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>
        <f t="shared" ref="O3:O66" si="0">(E3/D3*100)</f>
        <v>142.60827250608273</v>
      </c>
      <c r="P3">
        <f t="shared" ref="P3:P66" si="1">AVERAGE(E3-D3)</f>
        <v>4378</v>
      </c>
      <c r="Q3" s="7" t="s">
        <v>8329</v>
      </c>
      <c r="R3" s="7" t="s">
        <v>8330</v>
      </c>
      <c r="S3" s="11">
        <f t="shared" ref="S3:S66" si="2">(I3/86400)+25569+(-5/24)</f>
        <v>42796.392164351848</v>
      </c>
      <c r="T3" s="12">
        <f t="shared" ref="T3:T66" si="3">(J3/86400)+25569+(-5/24)</f>
        <v>42766.392164351848</v>
      </c>
    </row>
    <row r="4" spans="1:20" ht="43.2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>
        <f t="shared" si="0"/>
        <v>105</v>
      </c>
      <c r="P4">
        <f t="shared" si="1"/>
        <v>25</v>
      </c>
      <c r="Q4" s="7" t="s">
        <v>8329</v>
      </c>
      <c r="R4" s="7" t="s">
        <v>8330</v>
      </c>
      <c r="S4" s="11">
        <f t="shared" si="2"/>
        <v>42415.494016203702</v>
      </c>
      <c r="T4" s="12">
        <f t="shared" si="3"/>
        <v>42405.494016203702</v>
      </c>
    </row>
    <row r="5" spans="1:20" ht="28.8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>
        <f t="shared" si="0"/>
        <v>103.89999999999999</v>
      </c>
      <c r="P5">
        <f t="shared" si="1"/>
        <v>390</v>
      </c>
      <c r="Q5" s="7" t="s">
        <v>8329</v>
      </c>
      <c r="R5" s="7" t="s">
        <v>8330</v>
      </c>
      <c r="S5" s="11">
        <f t="shared" si="2"/>
        <v>41858.306793981479</v>
      </c>
      <c r="T5" s="12">
        <f t="shared" si="3"/>
        <v>41828.306793981479</v>
      </c>
    </row>
    <row r="6" spans="1:20" ht="57.6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>
        <f t="shared" si="0"/>
        <v>122.99154545454545</v>
      </c>
      <c r="P6">
        <f t="shared" si="1"/>
        <v>10116.279999999999</v>
      </c>
      <c r="Q6" s="7" t="s">
        <v>8329</v>
      </c>
      <c r="R6" s="7" t="s">
        <v>8330</v>
      </c>
      <c r="S6" s="11">
        <f t="shared" si="2"/>
        <v>42357.625914351847</v>
      </c>
      <c r="T6" s="12">
        <f t="shared" si="3"/>
        <v>42327.625914351847</v>
      </c>
    </row>
    <row r="7" spans="1:20" ht="43.2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>
        <f t="shared" si="0"/>
        <v>109.77744436109028</v>
      </c>
      <c r="P7">
        <f t="shared" si="1"/>
        <v>391</v>
      </c>
      <c r="Q7" s="7" t="s">
        <v>8329</v>
      </c>
      <c r="R7" s="7" t="s">
        <v>8330</v>
      </c>
      <c r="S7" s="11">
        <f t="shared" si="2"/>
        <v>42580.024305555555</v>
      </c>
      <c r="T7" s="12">
        <f t="shared" si="3"/>
        <v>42563.724618055552</v>
      </c>
    </row>
    <row r="8" spans="1:20" ht="43.2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>
        <f t="shared" si="0"/>
        <v>106.4875</v>
      </c>
      <c r="P8">
        <f t="shared" si="1"/>
        <v>519</v>
      </c>
      <c r="Q8" s="7" t="s">
        <v>8329</v>
      </c>
      <c r="R8" s="7" t="s">
        <v>8330</v>
      </c>
      <c r="S8" s="11">
        <f t="shared" si="2"/>
        <v>41803.864004629628</v>
      </c>
      <c r="T8" s="12">
        <f t="shared" si="3"/>
        <v>41793.864004629628</v>
      </c>
    </row>
    <row r="9" spans="1:20" ht="57.6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>
        <f t="shared" si="0"/>
        <v>101.22222222222221</v>
      </c>
      <c r="P9">
        <f t="shared" si="1"/>
        <v>110</v>
      </c>
      <c r="Q9" s="7" t="s">
        <v>8329</v>
      </c>
      <c r="R9" s="7" t="s">
        <v>8330</v>
      </c>
      <c r="S9" s="11">
        <f t="shared" si="2"/>
        <v>42555.838738425919</v>
      </c>
      <c r="T9" s="12">
        <f t="shared" si="3"/>
        <v>42515.838738425919</v>
      </c>
    </row>
    <row r="10" spans="1:20" ht="28.8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>
        <f t="shared" si="0"/>
        <v>100.04342857142856</v>
      </c>
      <c r="P10">
        <f t="shared" si="1"/>
        <v>1.5199999999999818</v>
      </c>
      <c r="Q10" s="7" t="s">
        <v>8329</v>
      </c>
      <c r="R10" s="7" t="s">
        <v>8330</v>
      </c>
      <c r="S10" s="11">
        <f t="shared" si="2"/>
        <v>42475.666666666664</v>
      </c>
      <c r="T10" s="12">
        <f t="shared" si="3"/>
        <v>42468.736249999994</v>
      </c>
    </row>
    <row r="11" spans="1:20" ht="43.2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>
        <f t="shared" si="0"/>
        <v>125.998</v>
      </c>
      <c r="P11">
        <f t="shared" si="1"/>
        <v>129.99</v>
      </c>
      <c r="Q11" s="7" t="s">
        <v>8329</v>
      </c>
      <c r="R11" s="7" t="s">
        <v>8330</v>
      </c>
      <c r="S11" s="11">
        <f t="shared" si="2"/>
        <v>42476.895185185182</v>
      </c>
      <c r="T11" s="12">
        <f t="shared" si="3"/>
        <v>42446.895185185182</v>
      </c>
    </row>
    <row r="12" spans="1:20" ht="43.2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>
        <f t="shared" si="0"/>
        <v>100.49999999999999</v>
      </c>
      <c r="P12">
        <f t="shared" si="1"/>
        <v>15</v>
      </c>
      <c r="Q12" s="7" t="s">
        <v>8329</v>
      </c>
      <c r="R12" s="7" t="s">
        <v>8330</v>
      </c>
      <c r="S12" s="11">
        <f t="shared" si="2"/>
        <v>41814.859710648147</v>
      </c>
      <c r="T12" s="12">
        <f t="shared" si="3"/>
        <v>41779.859710648147</v>
      </c>
    </row>
    <row r="13" spans="1:20" ht="57.6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>
        <f t="shared" si="0"/>
        <v>120.5</v>
      </c>
      <c r="P13">
        <f t="shared" si="1"/>
        <v>1025</v>
      </c>
      <c r="Q13" s="7" t="s">
        <v>8329</v>
      </c>
      <c r="R13" s="7" t="s">
        <v>8330</v>
      </c>
      <c r="S13" s="11">
        <f t="shared" si="2"/>
        <v>42603.916666666664</v>
      </c>
      <c r="T13" s="12">
        <f t="shared" si="3"/>
        <v>42572.570162037031</v>
      </c>
    </row>
    <row r="14" spans="1:20" ht="57.6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>
        <f t="shared" si="0"/>
        <v>165.29333333333335</v>
      </c>
      <c r="P14">
        <f t="shared" si="1"/>
        <v>19588</v>
      </c>
      <c r="Q14" s="7" t="s">
        <v>8329</v>
      </c>
      <c r="R14" s="7" t="s">
        <v>8330</v>
      </c>
      <c r="S14" s="11">
        <f t="shared" si="2"/>
        <v>41835.916666666664</v>
      </c>
      <c r="T14" s="12">
        <f t="shared" si="3"/>
        <v>41791.504918981482</v>
      </c>
    </row>
    <row r="15" spans="1:20" ht="43.2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>
        <f t="shared" si="0"/>
        <v>159.97142857142856</v>
      </c>
      <c r="P15">
        <f t="shared" si="1"/>
        <v>2099</v>
      </c>
      <c r="Q15" s="7" t="s">
        <v>8329</v>
      </c>
      <c r="R15" s="7" t="s">
        <v>8330</v>
      </c>
      <c r="S15" s="11">
        <f t="shared" si="2"/>
        <v>42544.643749999996</v>
      </c>
      <c r="T15" s="12">
        <f t="shared" si="3"/>
        <v>42508.468854166662</v>
      </c>
    </row>
    <row r="16" spans="1:20" ht="28.8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>
        <f t="shared" si="0"/>
        <v>100.93333333333334</v>
      </c>
      <c r="P16">
        <f t="shared" si="1"/>
        <v>56</v>
      </c>
      <c r="Q16" s="7" t="s">
        <v>8329</v>
      </c>
      <c r="R16" s="7" t="s">
        <v>8330</v>
      </c>
      <c r="S16" s="11">
        <f t="shared" si="2"/>
        <v>41833.374305555553</v>
      </c>
      <c r="T16" s="12">
        <f t="shared" si="3"/>
        <v>41807.818148148144</v>
      </c>
    </row>
    <row r="17" spans="1:20" ht="43.2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>
        <f t="shared" si="0"/>
        <v>106.60000000000001</v>
      </c>
      <c r="P17">
        <f t="shared" si="1"/>
        <v>132</v>
      </c>
      <c r="Q17" s="7" t="s">
        <v>8329</v>
      </c>
      <c r="R17" s="7" t="s">
        <v>8330</v>
      </c>
      <c r="S17" s="11">
        <f t="shared" si="2"/>
        <v>42274.634722222218</v>
      </c>
      <c r="T17" s="12">
        <f t="shared" si="3"/>
        <v>42256.183541666665</v>
      </c>
    </row>
    <row r="18" spans="1:20" ht="43.2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>
        <f t="shared" si="0"/>
        <v>100.24166666666667</v>
      </c>
      <c r="P18">
        <f t="shared" si="1"/>
        <v>29</v>
      </c>
      <c r="Q18" s="7" t="s">
        <v>8329</v>
      </c>
      <c r="R18" s="7" t="s">
        <v>8330</v>
      </c>
      <c r="S18" s="11">
        <f t="shared" si="2"/>
        <v>41806.020833333328</v>
      </c>
      <c r="T18" s="12">
        <f t="shared" si="3"/>
        <v>41760.588090277779</v>
      </c>
    </row>
    <row r="19" spans="1:20" ht="43.2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>
        <f t="shared" si="0"/>
        <v>100.66666666666666</v>
      </c>
      <c r="P19">
        <f t="shared" si="1"/>
        <v>10</v>
      </c>
      <c r="Q19" s="7" t="s">
        <v>8329</v>
      </c>
      <c r="R19" s="7" t="s">
        <v>8330</v>
      </c>
      <c r="S19" s="11">
        <f t="shared" si="2"/>
        <v>41947.565069444441</v>
      </c>
      <c r="T19" s="12">
        <f t="shared" si="3"/>
        <v>41917.523402777777</v>
      </c>
    </row>
    <row r="20" spans="1:20" ht="43.2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>
        <f t="shared" si="0"/>
        <v>106.32110000000002</v>
      </c>
      <c r="P20">
        <f t="shared" si="1"/>
        <v>1896.3300000000017</v>
      </c>
      <c r="Q20" s="7" t="s">
        <v>8329</v>
      </c>
      <c r="R20" s="7" t="s">
        <v>8330</v>
      </c>
      <c r="S20" s="11">
        <f t="shared" si="2"/>
        <v>41899.333981481475</v>
      </c>
      <c r="T20" s="12">
        <f t="shared" si="3"/>
        <v>41869.333981481475</v>
      </c>
    </row>
    <row r="21" spans="1:20" ht="43.2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>
        <f t="shared" si="0"/>
        <v>145.29411764705881</v>
      </c>
      <c r="P21">
        <f t="shared" si="1"/>
        <v>385</v>
      </c>
      <c r="Q21" s="7" t="s">
        <v>8329</v>
      </c>
      <c r="R21" s="7" t="s">
        <v>8330</v>
      </c>
      <c r="S21" s="11">
        <f t="shared" si="2"/>
        <v>42205.608032407406</v>
      </c>
      <c r="T21" s="12">
        <f t="shared" si="3"/>
        <v>42175.608032407406</v>
      </c>
    </row>
    <row r="22" spans="1:20" ht="43.2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>
        <f t="shared" si="0"/>
        <v>100.2</v>
      </c>
      <c r="P22">
        <f t="shared" si="1"/>
        <v>4</v>
      </c>
      <c r="Q22" s="7" t="s">
        <v>8329</v>
      </c>
      <c r="R22" s="7" t="s">
        <v>8330</v>
      </c>
      <c r="S22" s="11">
        <f t="shared" si="2"/>
        <v>42260.549907407403</v>
      </c>
      <c r="T22" s="12">
        <f t="shared" si="3"/>
        <v>42200.549907407403</v>
      </c>
    </row>
    <row r="23" spans="1:20" ht="43.2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>
        <f t="shared" si="0"/>
        <v>109.13513513513513</v>
      </c>
      <c r="P23">
        <f t="shared" si="1"/>
        <v>1690</v>
      </c>
      <c r="Q23" s="7" t="s">
        <v>8329</v>
      </c>
      <c r="R23" s="7" t="s">
        <v>8330</v>
      </c>
      <c r="S23" s="11">
        <f t="shared" si="2"/>
        <v>41908.418854166666</v>
      </c>
      <c r="T23" s="12">
        <f t="shared" si="3"/>
        <v>41878.418854166666</v>
      </c>
    </row>
    <row r="24" spans="1:20" ht="28.8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>
        <f t="shared" si="0"/>
        <v>117.14285714285715</v>
      </c>
      <c r="P24">
        <f t="shared" si="1"/>
        <v>60</v>
      </c>
      <c r="Q24" s="7" t="s">
        <v>8329</v>
      </c>
      <c r="R24" s="7" t="s">
        <v>8330</v>
      </c>
      <c r="S24" s="11">
        <f t="shared" si="2"/>
        <v>42005.124305555553</v>
      </c>
      <c r="T24" s="12">
        <f t="shared" si="3"/>
        <v>41989.703009259254</v>
      </c>
    </row>
    <row r="25" spans="1:20" ht="43.2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>
        <f t="shared" si="0"/>
        <v>118.5</v>
      </c>
      <c r="P25">
        <f t="shared" si="1"/>
        <v>370</v>
      </c>
      <c r="Q25" s="7" t="s">
        <v>8329</v>
      </c>
      <c r="R25" s="7" t="s">
        <v>8330</v>
      </c>
      <c r="S25" s="11">
        <f t="shared" si="2"/>
        <v>42124.430555555555</v>
      </c>
      <c r="T25" s="12">
        <f t="shared" si="3"/>
        <v>42097.570613425924</v>
      </c>
    </row>
    <row r="26" spans="1:20" ht="28.8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>
        <f t="shared" si="0"/>
        <v>108.80768571428572</v>
      </c>
      <c r="P26">
        <f t="shared" si="1"/>
        <v>3082.6900000000023</v>
      </c>
      <c r="Q26" s="7" t="s">
        <v>8329</v>
      </c>
      <c r="R26" s="7" t="s">
        <v>8330</v>
      </c>
      <c r="S26" s="11">
        <f t="shared" si="2"/>
        <v>42262.610416666663</v>
      </c>
      <c r="T26" s="12">
        <f t="shared" si="3"/>
        <v>42229.611840277772</v>
      </c>
    </row>
    <row r="27" spans="1:20" ht="43.2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>
        <f t="shared" si="0"/>
        <v>133.33333333333331</v>
      </c>
      <c r="P27">
        <f t="shared" si="1"/>
        <v>200</v>
      </c>
      <c r="Q27" s="7" t="s">
        <v>8329</v>
      </c>
      <c r="R27" s="7" t="s">
        <v>8330</v>
      </c>
      <c r="S27" s="11">
        <f t="shared" si="2"/>
        <v>42377.816678240742</v>
      </c>
      <c r="T27" s="12">
        <f t="shared" si="3"/>
        <v>42317.816678240742</v>
      </c>
    </row>
    <row r="28" spans="1:20" ht="43.2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>
        <f t="shared" si="0"/>
        <v>155.20000000000002</v>
      </c>
      <c r="P28">
        <f t="shared" si="1"/>
        <v>690</v>
      </c>
      <c r="Q28" s="7" t="s">
        <v>8329</v>
      </c>
      <c r="R28" s="7" t="s">
        <v>8330</v>
      </c>
      <c r="S28" s="11">
        <f t="shared" si="2"/>
        <v>41868.307222222218</v>
      </c>
      <c r="T28" s="12">
        <f t="shared" si="3"/>
        <v>41828.307222222218</v>
      </c>
    </row>
    <row r="29" spans="1:20" ht="43.2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>
        <f t="shared" si="0"/>
        <v>111.72500000000001</v>
      </c>
      <c r="P29">
        <f t="shared" si="1"/>
        <v>2345</v>
      </c>
      <c r="Q29" s="7" t="s">
        <v>8329</v>
      </c>
      <c r="R29" s="7" t="s">
        <v>8330</v>
      </c>
      <c r="S29" s="11">
        <f t="shared" si="2"/>
        <v>41958.998067129629</v>
      </c>
      <c r="T29" s="12">
        <f t="shared" si="3"/>
        <v>41928.956400462957</v>
      </c>
    </row>
    <row r="30" spans="1:20" ht="28.8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>
        <f t="shared" si="0"/>
        <v>100.35000000000001</v>
      </c>
      <c r="P30">
        <f t="shared" si="1"/>
        <v>42</v>
      </c>
      <c r="Q30" s="7" t="s">
        <v>8329</v>
      </c>
      <c r="R30" s="7" t="s">
        <v>8330</v>
      </c>
      <c r="S30" s="11">
        <f t="shared" si="2"/>
        <v>42354.755601851844</v>
      </c>
      <c r="T30" s="12">
        <f t="shared" si="3"/>
        <v>42324.755601851844</v>
      </c>
    </row>
    <row r="31" spans="1:20" ht="43.2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>
        <f t="shared" si="0"/>
        <v>123.33333333333334</v>
      </c>
      <c r="P31">
        <f t="shared" si="1"/>
        <v>700</v>
      </c>
      <c r="Q31" s="7" t="s">
        <v>8329</v>
      </c>
      <c r="R31" s="7" t="s">
        <v>8330</v>
      </c>
      <c r="S31" s="11">
        <f t="shared" si="2"/>
        <v>41842.464907407404</v>
      </c>
      <c r="T31" s="12">
        <f t="shared" si="3"/>
        <v>41812.464907407404</v>
      </c>
    </row>
    <row r="32" spans="1:20" ht="43.2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>
        <f t="shared" si="0"/>
        <v>101.29975</v>
      </c>
      <c r="P32">
        <f t="shared" si="1"/>
        <v>51.989999999999782</v>
      </c>
      <c r="Q32" s="7" t="s">
        <v>8329</v>
      </c>
      <c r="R32" s="7" t="s">
        <v>8330</v>
      </c>
      <c r="S32" s="11">
        <f t="shared" si="2"/>
        <v>41872.084664351853</v>
      </c>
      <c r="T32" s="12">
        <f t="shared" si="3"/>
        <v>41842.084664351853</v>
      </c>
    </row>
    <row r="33" spans="1:20" ht="43.2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>
        <f t="shared" si="0"/>
        <v>100</v>
      </c>
      <c r="P33">
        <f t="shared" si="1"/>
        <v>0</v>
      </c>
      <c r="Q33" s="7" t="s">
        <v>8329</v>
      </c>
      <c r="R33" s="7" t="s">
        <v>8330</v>
      </c>
      <c r="S33" s="11">
        <f t="shared" si="2"/>
        <v>42394.583726851844</v>
      </c>
      <c r="T33" s="12">
        <f t="shared" si="3"/>
        <v>42376.583726851844</v>
      </c>
    </row>
    <row r="34" spans="1:20" ht="57.6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>
        <f t="shared" si="0"/>
        <v>100.24604569420035</v>
      </c>
      <c r="P34">
        <f t="shared" si="1"/>
        <v>70</v>
      </c>
      <c r="Q34" s="7" t="s">
        <v>8329</v>
      </c>
      <c r="R34" s="7" t="s">
        <v>8330</v>
      </c>
      <c r="S34" s="11">
        <f t="shared" si="2"/>
        <v>42502.957638888889</v>
      </c>
      <c r="T34" s="12">
        <f t="shared" si="3"/>
        <v>42461.419178240736</v>
      </c>
    </row>
    <row r="35" spans="1:20" ht="43.2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>
        <f t="shared" si="0"/>
        <v>102.0952380952381</v>
      </c>
      <c r="P35">
        <f t="shared" si="1"/>
        <v>110</v>
      </c>
      <c r="Q35" s="7" t="s">
        <v>8329</v>
      </c>
      <c r="R35" s="7" t="s">
        <v>8330</v>
      </c>
      <c r="S35" s="11">
        <f t="shared" si="2"/>
        <v>42316.494224537033</v>
      </c>
      <c r="T35" s="12">
        <f t="shared" si="3"/>
        <v>42286.452557870369</v>
      </c>
    </row>
    <row r="36" spans="1:20" ht="43.2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>
        <f t="shared" si="0"/>
        <v>130.46153846153845</v>
      </c>
      <c r="P36">
        <f t="shared" si="1"/>
        <v>792</v>
      </c>
      <c r="Q36" s="7" t="s">
        <v>8329</v>
      </c>
      <c r="R36" s="7" t="s">
        <v>8330</v>
      </c>
      <c r="S36" s="11">
        <f t="shared" si="2"/>
        <v>41856.113437499997</v>
      </c>
      <c r="T36" s="12">
        <f t="shared" si="3"/>
        <v>41841.113437499997</v>
      </c>
    </row>
    <row r="37" spans="1:20" ht="43.2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>
        <f t="shared" si="0"/>
        <v>166.5</v>
      </c>
      <c r="P37">
        <f t="shared" si="1"/>
        <v>665</v>
      </c>
      <c r="Q37" s="7" t="s">
        <v>8329</v>
      </c>
      <c r="R37" s="7" t="s">
        <v>8330</v>
      </c>
      <c r="S37" s="11">
        <f t="shared" si="2"/>
        <v>42121.791666666664</v>
      </c>
      <c r="T37" s="12">
        <f t="shared" si="3"/>
        <v>42098.083495370367</v>
      </c>
    </row>
    <row r="38" spans="1:20" ht="28.8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>
        <f t="shared" si="0"/>
        <v>142.15</v>
      </c>
      <c r="P38">
        <f t="shared" si="1"/>
        <v>2529</v>
      </c>
      <c r="Q38" s="7" t="s">
        <v>8329</v>
      </c>
      <c r="R38" s="7" t="s">
        <v>8330</v>
      </c>
      <c r="S38" s="11">
        <f t="shared" si="2"/>
        <v>42098.05700231481</v>
      </c>
      <c r="T38" s="12">
        <f t="shared" si="3"/>
        <v>42068.098668981482</v>
      </c>
    </row>
    <row r="39" spans="1:20" ht="43.2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>
        <f t="shared" si="0"/>
        <v>183.44090909090909</v>
      </c>
      <c r="P39">
        <f t="shared" si="1"/>
        <v>18357</v>
      </c>
      <c r="Q39" s="7" t="s">
        <v>8329</v>
      </c>
      <c r="R39" s="7" t="s">
        <v>8330</v>
      </c>
      <c r="S39" s="11">
        <f t="shared" si="2"/>
        <v>42062.484710648147</v>
      </c>
      <c r="T39" s="12">
        <f t="shared" si="3"/>
        <v>42032.484710648147</v>
      </c>
    </row>
    <row r="40" spans="1:20" ht="43.2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>
        <f t="shared" si="0"/>
        <v>110.04</v>
      </c>
      <c r="P40">
        <f t="shared" si="1"/>
        <v>251</v>
      </c>
      <c r="Q40" s="7" t="s">
        <v>8329</v>
      </c>
      <c r="R40" s="7" t="s">
        <v>8330</v>
      </c>
      <c r="S40" s="11">
        <f t="shared" si="2"/>
        <v>41404.84888888889</v>
      </c>
      <c r="T40" s="12">
        <f t="shared" si="3"/>
        <v>41374.84888888889</v>
      </c>
    </row>
    <row r="41" spans="1:20" ht="57.6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>
        <f t="shared" si="0"/>
        <v>130.98000000000002</v>
      </c>
      <c r="P41">
        <f t="shared" si="1"/>
        <v>7745</v>
      </c>
      <c r="Q41" s="7" t="s">
        <v>8329</v>
      </c>
      <c r="R41" s="7" t="s">
        <v>8330</v>
      </c>
      <c r="S41" s="11">
        <f t="shared" si="2"/>
        <v>41784.749305555553</v>
      </c>
      <c r="T41" s="12">
        <f t="shared" si="3"/>
        <v>41753.838749999995</v>
      </c>
    </row>
    <row r="42" spans="1:20" ht="43.2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>
        <f t="shared" si="0"/>
        <v>101.35000000000001</v>
      </c>
      <c r="P42">
        <f t="shared" si="1"/>
        <v>27</v>
      </c>
      <c r="Q42" s="7" t="s">
        <v>8329</v>
      </c>
      <c r="R42" s="7" t="s">
        <v>8330</v>
      </c>
      <c r="S42" s="11">
        <f t="shared" si="2"/>
        <v>41808.958333333328</v>
      </c>
      <c r="T42" s="12">
        <f t="shared" si="3"/>
        <v>41789.005648148144</v>
      </c>
    </row>
    <row r="43" spans="1:20" ht="43.2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>
        <f t="shared" si="0"/>
        <v>100</v>
      </c>
      <c r="P43">
        <f t="shared" si="1"/>
        <v>0</v>
      </c>
      <c r="Q43" s="7" t="s">
        <v>8329</v>
      </c>
      <c r="R43" s="7" t="s">
        <v>8330</v>
      </c>
      <c r="S43" s="11">
        <f t="shared" si="2"/>
        <v>41917.360578703701</v>
      </c>
      <c r="T43" s="12">
        <f t="shared" si="3"/>
        <v>41887.360578703701</v>
      </c>
    </row>
    <row r="44" spans="1:20" ht="43.2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>
        <f t="shared" si="0"/>
        <v>141.85714285714286</v>
      </c>
      <c r="P44">
        <f t="shared" si="1"/>
        <v>5860</v>
      </c>
      <c r="Q44" s="7" t="s">
        <v>8329</v>
      </c>
      <c r="R44" s="7" t="s">
        <v>8330</v>
      </c>
      <c r="S44" s="11">
        <f t="shared" si="2"/>
        <v>42001.430856481478</v>
      </c>
      <c r="T44" s="12">
        <f t="shared" si="3"/>
        <v>41971.430856481478</v>
      </c>
    </row>
    <row r="45" spans="1:20" ht="43.2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>
        <f t="shared" si="0"/>
        <v>308.65999999999997</v>
      </c>
      <c r="P45">
        <f t="shared" si="1"/>
        <v>20866</v>
      </c>
      <c r="Q45" s="7" t="s">
        <v>8329</v>
      </c>
      <c r="R45" s="7" t="s">
        <v>8330</v>
      </c>
      <c r="S45" s="11">
        <f t="shared" si="2"/>
        <v>41832.791666666664</v>
      </c>
      <c r="T45" s="12">
        <f t="shared" si="3"/>
        <v>41802.582013888888</v>
      </c>
    </row>
    <row r="46" spans="1:20" ht="57.6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>
        <f t="shared" si="0"/>
        <v>100</v>
      </c>
      <c r="P46">
        <f t="shared" si="1"/>
        <v>0</v>
      </c>
      <c r="Q46" s="7" t="s">
        <v>8329</v>
      </c>
      <c r="R46" s="7" t="s">
        <v>8330</v>
      </c>
      <c r="S46" s="11">
        <f t="shared" si="2"/>
        <v>41918.890474537031</v>
      </c>
      <c r="T46" s="12">
        <f t="shared" si="3"/>
        <v>41873.890474537031</v>
      </c>
    </row>
    <row r="47" spans="1:20" ht="43.2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>
        <f t="shared" si="0"/>
        <v>120</v>
      </c>
      <c r="P47">
        <f t="shared" si="1"/>
        <v>1000</v>
      </c>
      <c r="Q47" s="7" t="s">
        <v>8329</v>
      </c>
      <c r="R47" s="7" t="s">
        <v>8330</v>
      </c>
      <c r="S47" s="11">
        <f t="shared" si="2"/>
        <v>42487.415590277778</v>
      </c>
      <c r="T47" s="12">
        <f t="shared" si="3"/>
        <v>42457.415590277778</v>
      </c>
    </row>
    <row r="48" spans="1:20" ht="43.2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>
        <f t="shared" si="0"/>
        <v>104.16666666666667</v>
      </c>
      <c r="P48">
        <f t="shared" si="1"/>
        <v>350</v>
      </c>
      <c r="Q48" s="7" t="s">
        <v>8329</v>
      </c>
      <c r="R48" s="7" t="s">
        <v>8330</v>
      </c>
      <c r="S48" s="11">
        <f t="shared" si="2"/>
        <v>42353.756643518514</v>
      </c>
      <c r="T48" s="12">
        <f t="shared" si="3"/>
        <v>42323.756643518514</v>
      </c>
    </row>
    <row r="49" spans="1:20" ht="57.6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>
        <f t="shared" si="0"/>
        <v>107.61100000000002</v>
      </c>
      <c r="P49">
        <f t="shared" si="1"/>
        <v>380.55000000000018</v>
      </c>
      <c r="Q49" s="7" t="s">
        <v>8329</v>
      </c>
      <c r="R49" s="7" t="s">
        <v>8330</v>
      </c>
      <c r="S49" s="11">
        <f t="shared" si="2"/>
        <v>41992.652858796289</v>
      </c>
      <c r="T49" s="12">
        <f t="shared" si="3"/>
        <v>41932.611192129625</v>
      </c>
    </row>
    <row r="50" spans="1:20" ht="43.2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>
        <f t="shared" si="0"/>
        <v>107.94999999999999</v>
      </c>
      <c r="P50">
        <f t="shared" si="1"/>
        <v>159</v>
      </c>
      <c r="Q50" s="7" t="s">
        <v>8329</v>
      </c>
      <c r="R50" s="7" t="s">
        <v>8330</v>
      </c>
      <c r="S50" s="11">
        <f t="shared" si="2"/>
        <v>42064.291666666664</v>
      </c>
      <c r="T50" s="12">
        <f t="shared" si="3"/>
        <v>42033.308564814812</v>
      </c>
    </row>
    <row r="51" spans="1:20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>
        <f t="shared" si="0"/>
        <v>100</v>
      </c>
      <c r="P51">
        <f t="shared" si="1"/>
        <v>0</v>
      </c>
      <c r="Q51" s="7" t="s">
        <v>8329</v>
      </c>
      <c r="R51" s="7" t="s">
        <v>8330</v>
      </c>
      <c r="S51" s="11">
        <f t="shared" si="2"/>
        <v>42300.968113425923</v>
      </c>
      <c r="T51" s="12">
        <f t="shared" si="3"/>
        <v>42270.968113425923</v>
      </c>
    </row>
    <row r="52" spans="1:20" ht="43.2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>
        <f t="shared" si="0"/>
        <v>100</v>
      </c>
      <c r="P52">
        <f t="shared" si="1"/>
        <v>0</v>
      </c>
      <c r="Q52" s="7" t="s">
        <v>8329</v>
      </c>
      <c r="R52" s="7" t="s">
        <v>8330</v>
      </c>
      <c r="S52" s="11">
        <f t="shared" si="2"/>
        <v>42034.499999999993</v>
      </c>
      <c r="T52" s="12">
        <f t="shared" si="3"/>
        <v>41995.544652777775</v>
      </c>
    </row>
    <row r="53" spans="1:20" ht="43.2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>
        <f t="shared" si="0"/>
        <v>128.0181818181818</v>
      </c>
      <c r="P53">
        <f t="shared" si="1"/>
        <v>3082</v>
      </c>
      <c r="Q53" s="7" t="s">
        <v>8329</v>
      </c>
      <c r="R53" s="7" t="s">
        <v>8330</v>
      </c>
      <c r="S53" s="11">
        <f t="shared" si="2"/>
        <v>42226.72033564814</v>
      </c>
      <c r="T53" s="12">
        <f t="shared" si="3"/>
        <v>42196.72033564814</v>
      </c>
    </row>
    <row r="54" spans="1:20" ht="43.2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>
        <f t="shared" si="0"/>
        <v>116.21</v>
      </c>
      <c r="P54">
        <f t="shared" si="1"/>
        <v>1621</v>
      </c>
      <c r="Q54" s="7" t="s">
        <v>8329</v>
      </c>
      <c r="R54" s="7" t="s">
        <v>8330</v>
      </c>
      <c r="S54" s="11">
        <f t="shared" si="2"/>
        <v>41837.493587962963</v>
      </c>
      <c r="T54" s="12">
        <f t="shared" si="3"/>
        <v>41807.493587962963</v>
      </c>
    </row>
    <row r="55" spans="1:20" ht="28.8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>
        <f t="shared" si="0"/>
        <v>109.63333333333334</v>
      </c>
      <c r="P55">
        <f t="shared" si="1"/>
        <v>289</v>
      </c>
      <c r="Q55" s="7" t="s">
        <v>8329</v>
      </c>
      <c r="R55" s="7" t="s">
        <v>8330</v>
      </c>
      <c r="S55" s="11">
        <f t="shared" si="2"/>
        <v>41733.708333333328</v>
      </c>
      <c r="T55" s="12">
        <f t="shared" si="3"/>
        <v>41719.340798611105</v>
      </c>
    </row>
    <row r="56" spans="1:20" ht="57.6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>
        <f t="shared" si="0"/>
        <v>101</v>
      </c>
      <c r="P56">
        <f t="shared" si="1"/>
        <v>100</v>
      </c>
      <c r="Q56" s="7" t="s">
        <v>8329</v>
      </c>
      <c r="R56" s="7" t="s">
        <v>8330</v>
      </c>
      <c r="S56" s="11">
        <f t="shared" si="2"/>
        <v>42363.504872685182</v>
      </c>
      <c r="T56" s="12">
        <f t="shared" si="3"/>
        <v>42333.504872685182</v>
      </c>
    </row>
    <row r="57" spans="1:20" ht="43.2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>
        <f t="shared" si="0"/>
        <v>128.95348837209301</v>
      </c>
      <c r="P57">
        <f t="shared" si="1"/>
        <v>2490</v>
      </c>
      <c r="Q57" s="7" t="s">
        <v>8329</v>
      </c>
      <c r="R57" s="7" t="s">
        <v>8330</v>
      </c>
      <c r="S57" s="11">
        <f t="shared" si="2"/>
        <v>42517.760601851849</v>
      </c>
      <c r="T57" s="12">
        <f t="shared" si="3"/>
        <v>42496.760601851849</v>
      </c>
    </row>
    <row r="58" spans="1:20" ht="28.8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>
        <f t="shared" si="0"/>
        <v>107.26249999999999</v>
      </c>
      <c r="P58">
        <f t="shared" si="1"/>
        <v>581</v>
      </c>
      <c r="Q58" s="7" t="s">
        <v>8329</v>
      </c>
      <c r="R58" s="7" t="s">
        <v>8330</v>
      </c>
      <c r="S58" s="11">
        <f t="shared" si="2"/>
        <v>42163.458333333336</v>
      </c>
      <c r="T58" s="12">
        <f t="shared" si="3"/>
        <v>42149.340555555558</v>
      </c>
    </row>
    <row r="59" spans="1:20" ht="43.2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>
        <f t="shared" si="0"/>
        <v>101.89999999999999</v>
      </c>
      <c r="P59">
        <f t="shared" si="1"/>
        <v>285</v>
      </c>
      <c r="Q59" s="7" t="s">
        <v>8329</v>
      </c>
      <c r="R59" s="7" t="s">
        <v>8330</v>
      </c>
      <c r="S59" s="11">
        <f t="shared" si="2"/>
        <v>42119.624560185184</v>
      </c>
      <c r="T59" s="12">
        <f t="shared" si="3"/>
        <v>42089.624560185184</v>
      </c>
    </row>
    <row r="60" spans="1:20" ht="43.2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>
        <f t="shared" si="0"/>
        <v>102.91</v>
      </c>
      <c r="P60">
        <f t="shared" si="1"/>
        <v>291</v>
      </c>
      <c r="Q60" s="7" t="s">
        <v>8329</v>
      </c>
      <c r="R60" s="7" t="s">
        <v>8330</v>
      </c>
      <c r="S60" s="11">
        <f t="shared" si="2"/>
        <v>41962.578379629624</v>
      </c>
      <c r="T60" s="12">
        <f t="shared" si="3"/>
        <v>41932.536712962959</v>
      </c>
    </row>
    <row r="61" spans="1:20" ht="43.2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>
        <f t="shared" si="0"/>
        <v>100.12570000000001</v>
      </c>
      <c r="P61">
        <f t="shared" si="1"/>
        <v>25.139999999999418</v>
      </c>
      <c r="Q61" s="7" t="s">
        <v>8329</v>
      </c>
      <c r="R61" s="7" t="s">
        <v>8330</v>
      </c>
      <c r="S61" s="11">
        <f t="shared" si="2"/>
        <v>42261.666666666664</v>
      </c>
      <c r="T61" s="12">
        <f t="shared" si="3"/>
        <v>42230.027499999997</v>
      </c>
    </row>
    <row r="62" spans="1:20" ht="43.2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>
        <f t="shared" si="0"/>
        <v>103.29622222222221</v>
      </c>
      <c r="P62">
        <f t="shared" si="1"/>
        <v>148.32999999999993</v>
      </c>
      <c r="Q62" s="7" t="s">
        <v>8329</v>
      </c>
      <c r="R62" s="7" t="s">
        <v>8331</v>
      </c>
      <c r="S62" s="11">
        <f t="shared" si="2"/>
        <v>41720.791666666664</v>
      </c>
      <c r="T62" s="12">
        <f t="shared" si="3"/>
        <v>41701.693483796298</v>
      </c>
    </row>
    <row r="63" spans="1:20" ht="43.2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>
        <f t="shared" si="0"/>
        <v>148.30000000000001</v>
      </c>
      <c r="P63">
        <f t="shared" si="1"/>
        <v>2415</v>
      </c>
      <c r="Q63" s="7" t="s">
        <v>8329</v>
      </c>
      <c r="R63" s="7" t="s">
        <v>8331</v>
      </c>
      <c r="S63" s="11">
        <f t="shared" si="2"/>
        <v>41431.605983796289</v>
      </c>
      <c r="T63" s="12">
        <f t="shared" si="3"/>
        <v>41409.605983796289</v>
      </c>
    </row>
    <row r="64" spans="1:20" ht="43.2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>
        <f t="shared" si="0"/>
        <v>154.73333333333332</v>
      </c>
      <c r="P64">
        <f t="shared" si="1"/>
        <v>1642</v>
      </c>
      <c r="Q64" s="7" t="s">
        <v>8329</v>
      </c>
      <c r="R64" s="7" t="s">
        <v>8331</v>
      </c>
      <c r="S64" s="11">
        <f t="shared" si="2"/>
        <v>41336.591180555552</v>
      </c>
      <c r="T64" s="12">
        <f t="shared" si="3"/>
        <v>41311.591180555552</v>
      </c>
    </row>
    <row r="65" spans="1:20" ht="43.2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>
        <f t="shared" si="0"/>
        <v>113.51849999999999</v>
      </c>
      <c r="P65">
        <f t="shared" si="1"/>
        <v>270.36999999999989</v>
      </c>
      <c r="Q65" s="7" t="s">
        <v>8329</v>
      </c>
      <c r="R65" s="7" t="s">
        <v>8331</v>
      </c>
      <c r="S65" s="11">
        <f t="shared" si="2"/>
        <v>41635.999305555553</v>
      </c>
      <c r="T65" s="12">
        <f t="shared" si="3"/>
        <v>41612.703854166662</v>
      </c>
    </row>
    <row r="66" spans="1:20" ht="43.2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>
        <f t="shared" si="0"/>
        <v>173.33333333333334</v>
      </c>
      <c r="P66">
        <f t="shared" si="1"/>
        <v>880</v>
      </c>
      <c r="Q66" s="7" t="s">
        <v>8329</v>
      </c>
      <c r="R66" s="7" t="s">
        <v>8331</v>
      </c>
      <c r="S66" s="11">
        <f t="shared" si="2"/>
        <v>41462.809965277775</v>
      </c>
      <c r="T66" s="12">
        <f t="shared" si="3"/>
        <v>41432.809965277775</v>
      </c>
    </row>
    <row r="67" spans="1:20" ht="43.2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>
        <f t="shared" ref="O67:O130" si="4">(E67/D67*100)</f>
        <v>107.52857142857141</v>
      </c>
      <c r="P67">
        <f t="shared" ref="P67:P130" si="5">AVERAGE(E67-D67)</f>
        <v>527</v>
      </c>
      <c r="Q67" s="7" t="s">
        <v>8329</v>
      </c>
      <c r="R67" s="7" t="s">
        <v>8331</v>
      </c>
      <c r="S67" s="11">
        <f t="shared" ref="S67:S130" si="6">(I67/86400)+25569+(-5/24)</f>
        <v>41862.040972222218</v>
      </c>
      <c r="T67" s="12">
        <f t="shared" ref="T67:T130" si="7">(J67/86400)+25569+(-5/24)</f>
        <v>41835.612893518519</v>
      </c>
    </row>
    <row r="68" spans="1:20" ht="28.8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>
        <f t="shared" si="4"/>
        <v>118.6</v>
      </c>
      <c r="P68">
        <f t="shared" si="5"/>
        <v>372</v>
      </c>
      <c r="Q68" s="7" t="s">
        <v>8329</v>
      </c>
      <c r="R68" s="7" t="s">
        <v>8331</v>
      </c>
      <c r="S68" s="11">
        <f t="shared" si="6"/>
        <v>42569.641435185178</v>
      </c>
      <c r="T68" s="12">
        <f t="shared" si="7"/>
        <v>42539.641435185178</v>
      </c>
    </row>
    <row r="69" spans="1:20" ht="43.2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>
        <f t="shared" si="4"/>
        <v>116.25000000000001</v>
      </c>
      <c r="P69">
        <f t="shared" si="5"/>
        <v>325</v>
      </c>
      <c r="Q69" s="7" t="s">
        <v>8329</v>
      </c>
      <c r="R69" s="7" t="s">
        <v>8331</v>
      </c>
      <c r="S69" s="11">
        <f t="shared" si="6"/>
        <v>41105.375046296293</v>
      </c>
      <c r="T69" s="12">
        <f t="shared" si="7"/>
        <v>41075.375046296293</v>
      </c>
    </row>
    <row r="70" spans="1:20" ht="57.6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>
        <f t="shared" si="4"/>
        <v>127.16666666666667</v>
      </c>
      <c r="P70">
        <f t="shared" si="5"/>
        <v>163</v>
      </c>
      <c r="Q70" s="7" t="s">
        <v>8329</v>
      </c>
      <c r="R70" s="7" t="s">
        <v>8331</v>
      </c>
      <c r="S70" s="11">
        <f t="shared" si="6"/>
        <v>41693.36100694444</v>
      </c>
      <c r="T70" s="12">
        <f t="shared" si="7"/>
        <v>41663.36100694444</v>
      </c>
    </row>
    <row r="71" spans="1:20" ht="43.2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>
        <f t="shared" si="4"/>
        <v>110.9423</v>
      </c>
      <c r="P71">
        <f t="shared" si="5"/>
        <v>1094.2299999999996</v>
      </c>
      <c r="Q71" s="7" t="s">
        <v>8329</v>
      </c>
      <c r="R71" s="7" t="s">
        <v>8331</v>
      </c>
      <c r="S71" s="11">
        <f t="shared" si="6"/>
        <v>40818.082638888889</v>
      </c>
      <c r="T71" s="12">
        <f t="shared" si="7"/>
        <v>40785.979456018518</v>
      </c>
    </row>
    <row r="72" spans="1:20" ht="43.2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>
        <f t="shared" si="4"/>
        <v>127.2</v>
      </c>
      <c r="P72">
        <f t="shared" si="5"/>
        <v>136</v>
      </c>
      <c r="Q72" s="7" t="s">
        <v>8329</v>
      </c>
      <c r="R72" s="7" t="s">
        <v>8331</v>
      </c>
      <c r="S72" s="11">
        <f t="shared" si="6"/>
        <v>40790.688020833331</v>
      </c>
      <c r="T72" s="12">
        <f t="shared" si="7"/>
        <v>40730.688020833331</v>
      </c>
    </row>
    <row r="73" spans="1:20" ht="43.2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>
        <f t="shared" si="4"/>
        <v>123.94444444444443</v>
      </c>
      <c r="P73">
        <f t="shared" si="5"/>
        <v>431</v>
      </c>
      <c r="Q73" s="7" t="s">
        <v>8329</v>
      </c>
      <c r="R73" s="7" t="s">
        <v>8331</v>
      </c>
      <c r="S73" s="11">
        <f t="shared" si="6"/>
        <v>41057.063159722216</v>
      </c>
      <c r="T73" s="12">
        <f t="shared" si="7"/>
        <v>40997.063159722216</v>
      </c>
    </row>
    <row r="74" spans="1:20" ht="43.2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>
        <f t="shared" si="4"/>
        <v>108.40909090909091</v>
      </c>
      <c r="P74">
        <f t="shared" si="5"/>
        <v>185</v>
      </c>
      <c r="Q74" s="7" t="s">
        <v>8329</v>
      </c>
      <c r="R74" s="7" t="s">
        <v>8331</v>
      </c>
      <c r="S74" s="11">
        <f t="shared" si="6"/>
        <v>41227.791666666664</v>
      </c>
      <c r="T74" s="12">
        <f t="shared" si="7"/>
        <v>41207.801863425928</v>
      </c>
    </row>
    <row r="75" spans="1:20" ht="43.2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>
        <f t="shared" si="4"/>
        <v>100</v>
      </c>
      <c r="P75">
        <f t="shared" si="5"/>
        <v>0</v>
      </c>
      <c r="Q75" s="7" t="s">
        <v>8329</v>
      </c>
      <c r="R75" s="7" t="s">
        <v>8331</v>
      </c>
      <c r="S75" s="11">
        <f t="shared" si="6"/>
        <v>40665.957638888889</v>
      </c>
      <c r="T75" s="12">
        <f t="shared" si="7"/>
        <v>40587.548425925925</v>
      </c>
    </row>
    <row r="76" spans="1:20" ht="43.2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>
        <f t="shared" si="4"/>
        <v>112.93199999999999</v>
      </c>
      <c r="P76">
        <f t="shared" si="5"/>
        <v>64.659999999999968</v>
      </c>
      <c r="Q76" s="7" t="s">
        <v>8329</v>
      </c>
      <c r="R76" s="7" t="s">
        <v>8331</v>
      </c>
      <c r="S76" s="11">
        <f t="shared" si="6"/>
        <v>42390.278877314813</v>
      </c>
      <c r="T76" s="12">
        <f t="shared" si="7"/>
        <v>42360.278877314813</v>
      </c>
    </row>
    <row r="77" spans="1:20" ht="43.2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>
        <f t="shared" si="4"/>
        <v>115.42857142857143</v>
      </c>
      <c r="P77">
        <f t="shared" si="5"/>
        <v>540</v>
      </c>
      <c r="Q77" s="7" t="s">
        <v>8329</v>
      </c>
      <c r="R77" s="7" t="s">
        <v>8331</v>
      </c>
      <c r="S77" s="11">
        <f t="shared" si="6"/>
        <v>41387.000833333332</v>
      </c>
      <c r="T77" s="12">
        <f t="shared" si="7"/>
        <v>41357.000833333332</v>
      </c>
    </row>
    <row r="78" spans="1:20" ht="43.2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>
        <f t="shared" si="4"/>
        <v>153.33333333333334</v>
      </c>
      <c r="P78">
        <f t="shared" si="5"/>
        <v>160</v>
      </c>
      <c r="Q78" s="7" t="s">
        <v>8329</v>
      </c>
      <c r="R78" s="7" t="s">
        <v>8331</v>
      </c>
      <c r="S78" s="11">
        <f t="shared" si="6"/>
        <v>40904.524976851848</v>
      </c>
      <c r="T78" s="12">
        <f t="shared" si="7"/>
        <v>40844.483310185184</v>
      </c>
    </row>
    <row r="79" spans="1:20" ht="43.2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>
        <f t="shared" si="4"/>
        <v>392.5</v>
      </c>
      <c r="P79">
        <f t="shared" si="5"/>
        <v>1170</v>
      </c>
      <c r="Q79" s="7" t="s">
        <v>8329</v>
      </c>
      <c r="R79" s="7" t="s">
        <v>8331</v>
      </c>
      <c r="S79" s="11">
        <f t="shared" si="6"/>
        <v>41049.915972222218</v>
      </c>
      <c r="T79" s="12">
        <f t="shared" si="7"/>
        <v>40996.936539351846</v>
      </c>
    </row>
    <row r="80" spans="1:20" ht="86.4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>
        <f t="shared" si="4"/>
        <v>2702</v>
      </c>
      <c r="P80">
        <f t="shared" si="5"/>
        <v>1301</v>
      </c>
      <c r="Q80" s="7" t="s">
        <v>8329</v>
      </c>
      <c r="R80" s="7" t="s">
        <v>8331</v>
      </c>
      <c r="S80" s="11">
        <f t="shared" si="6"/>
        <v>42614.522233796299</v>
      </c>
      <c r="T80" s="12">
        <f t="shared" si="7"/>
        <v>42604.522233796299</v>
      </c>
    </row>
    <row r="81" spans="1:20" ht="43.2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>
        <f t="shared" si="4"/>
        <v>127</v>
      </c>
      <c r="P81">
        <f t="shared" si="5"/>
        <v>351</v>
      </c>
      <c r="Q81" s="7" t="s">
        <v>8329</v>
      </c>
      <c r="R81" s="7" t="s">
        <v>8331</v>
      </c>
      <c r="S81" s="11">
        <f t="shared" si="6"/>
        <v>41754.568206018514</v>
      </c>
      <c r="T81" s="12">
        <f t="shared" si="7"/>
        <v>41724.568206018514</v>
      </c>
    </row>
    <row r="82" spans="1:20" ht="43.2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>
        <f t="shared" si="4"/>
        <v>107.25</v>
      </c>
      <c r="P82">
        <f t="shared" si="5"/>
        <v>870</v>
      </c>
      <c r="Q82" s="7" t="s">
        <v>8329</v>
      </c>
      <c r="R82" s="7" t="s">
        <v>8331</v>
      </c>
      <c r="S82" s="11">
        <f t="shared" si="6"/>
        <v>41617.875648148147</v>
      </c>
      <c r="T82" s="12">
        <f t="shared" si="7"/>
        <v>41582.875648148147</v>
      </c>
    </row>
    <row r="83" spans="1:20" ht="43.2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>
        <f t="shared" si="4"/>
        <v>198</v>
      </c>
      <c r="P83">
        <f t="shared" si="5"/>
        <v>735</v>
      </c>
      <c r="Q83" s="7" t="s">
        <v>8329</v>
      </c>
      <c r="R83" s="7" t="s">
        <v>8331</v>
      </c>
      <c r="S83" s="11">
        <f t="shared" si="6"/>
        <v>41103.918055555558</v>
      </c>
      <c r="T83" s="12">
        <f t="shared" si="7"/>
        <v>41099.950543981475</v>
      </c>
    </row>
    <row r="84" spans="1:20" ht="43.2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>
        <f t="shared" si="4"/>
        <v>100.01249999999999</v>
      </c>
      <c r="P84">
        <f t="shared" si="5"/>
        <v>0.5</v>
      </c>
      <c r="Q84" s="7" t="s">
        <v>8329</v>
      </c>
      <c r="R84" s="7" t="s">
        <v>8331</v>
      </c>
      <c r="S84" s="11">
        <f t="shared" si="6"/>
        <v>40825.611817129626</v>
      </c>
      <c r="T84" s="12">
        <f t="shared" si="7"/>
        <v>40795.611817129626</v>
      </c>
    </row>
    <row r="85" spans="1:20" ht="43.2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>
        <f t="shared" si="4"/>
        <v>102.49999999999999</v>
      </c>
      <c r="P85">
        <f t="shared" si="5"/>
        <v>5</v>
      </c>
      <c r="Q85" s="7" t="s">
        <v>8329</v>
      </c>
      <c r="R85" s="7" t="s">
        <v>8331</v>
      </c>
      <c r="S85" s="11">
        <f t="shared" si="6"/>
        <v>42057.270833333336</v>
      </c>
      <c r="T85" s="12">
        <f t="shared" si="7"/>
        <v>42042.407280092586</v>
      </c>
    </row>
    <row r="86" spans="1:20" ht="43.2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>
        <f t="shared" si="4"/>
        <v>100</v>
      </c>
      <c r="P86">
        <f t="shared" si="5"/>
        <v>0</v>
      </c>
      <c r="Q86" s="7" t="s">
        <v>8329</v>
      </c>
      <c r="R86" s="7" t="s">
        <v>8331</v>
      </c>
      <c r="S86" s="11">
        <f t="shared" si="6"/>
        <v>40678.54960648148</v>
      </c>
      <c r="T86" s="12">
        <f t="shared" si="7"/>
        <v>40648.54960648148</v>
      </c>
    </row>
    <row r="87" spans="1:20" ht="43.2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>
        <f t="shared" si="4"/>
        <v>125.49999999999999</v>
      </c>
      <c r="P87">
        <f t="shared" si="5"/>
        <v>306</v>
      </c>
      <c r="Q87" s="7" t="s">
        <v>8329</v>
      </c>
      <c r="R87" s="7" t="s">
        <v>8331</v>
      </c>
      <c r="S87" s="11">
        <f t="shared" si="6"/>
        <v>40808.917094907403</v>
      </c>
      <c r="T87" s="12">
        <f t="shared" si="7"/>
        <v>40778.917094907403</v>
      </c>
    </row>
    <row r="88" spans="1:20" ht="57.6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>
        <f t="shared" si="4"/>
        <v>106.46666666666667</v>
      </c>
      <c r="P88">
        <f t="shared" si="5"/>
        <v>388</v>
      </c>
      <c r="Q88" s="7" t="s">
        <v>8329</v>
      </c>
      <c r="R88" s="7" t="s">
        <v>8331</v>
      </c>
      <c r="S88" s="11">
        <f t="shared" si="6"/>
        <v>42365.389409722215</v>
      </c>
      <c r="T88" s="12">
        <f t="shared" si="7"/>
        <v>42291.347743055558</v>
      </c>
    </row>
    <row r="89" spans="1:20" ht="43.2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>
        <f t="shared" si="4"/>
        <v>104.60000000000001</v>
      </c>
      <c r="P89">
        <f t="shared" si="5"/>
        <v>115</v>
      </c>
      <c r="Q89" s="7" t="s">
        <v>8329</v>
      </c>
      <c r="R89" s="7" t="s">
        <v>8331</v>
      </c>
      <c r="S89" s="11">
        <f t="shared" si="6"/>
        <v>40331.861805555549</v>
      </c>
      <c r="T89" s="12">
        <f t="shared" si="7"/>
        <v>40322.331053240741</v>
      </c>
    </row>
    <row r="90" spans="1:20" ht="43.2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>
        <f t="shared" si="4"/>
        <v>102.85714285714285</v>
      </c>
      <c r="P90">
        <f t="shared" si="5"/>
        <v>100</v>
      </c>
      <c r="Q90" s="7" t="s">
        <v>8329</v>
      </c>
      <c r="R90" s="7" t="s">
        <v>8331</v>
      </c>
      <c r="S90" s="11">
        <f t="shared" si="6"/>
        <v>41812.450590277775</v>
      </c>
      <c r="T90" s="12">
        <f t="shared" si="7"/>
        <v>41786.450590277775</v>
      </c>
    </row>
    <row r="91" spans="1:20" ht="43.2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>
        <f t="shared" si="4"/>
        <v>115.06666666666668</v>
      </c>
      <c r="P91">
        <f t="shared" si="5"/>
        <v>904</v>
      </c>
      <c r="Q91" s="7" t="s">
        <v>8329</v>
      </c>
      <c r="R91" s="7" t="s">
        <v>8331</v>
      </c>
      <c r="S91" s="11">
        <f t="shared" si="6"/>
        <v>41427.543888888882</v>
      </c>
      <c r="T91" s="12">
        <f t="shared" si="7"/>
        <v>41402.543888888882</v>
      </c>
    </row>
    <row r="92" spans="1:20" ht="28.8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>
        <f t="shared" si="4"/>
        <v>100.4</v>
      </c>
      <c r="P92">
        <f t="shared" si="5"/>
        <v>2</v>
      </c>
      <c r="Q92" s="7" t="s">
        <v>8329</v>
      </c>
      <c r="R92" s="7" t="s">
        <v>8331</v>
      </c>
      <c r="S92" s="11">
        <f t="shared" si="6"/>
        <v>40736.089108796295</v>
      </c>
      <c r="T92" s="12">
        <f t="shared" si="7"/>
        <v>40706.089108796295</v>
      </c>
    </row>
    <row r="93" spans="1:20" ht="43.2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>
        <f t="shared" si="4"/>
        <v>120</v>
      </c>
      <c r="P93">
        <f t="shared" si="5"/>
        <v>600</v>
      </c>
      <c r="Q93" s="7" t="s">
        <v>8329</v>
      </c>
      <c r="R93" s="7" t="s">
        <v>8331</v>
      </c>
      <c r="S93" s="11">
        <f t="shared" si="6"/>
        <v>40680.194027777776</v>
      </c>
      <c r="T93" s="12">
        <f t="shared" si="7"/>
        <v>40619.194027777776</v>
      </c>
    </row>
    <row r="94" spans="1:20" ht="43.2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>
        <f t="shared" si="4"/>
        <v>105.2</v>
      </c>
      <c r="P94">
        <f t="shared" si="5"/>
        <v>260</v>
      </c>
      <c r="Q94" s="7" t="s">
        <v>8329</v>
      </c>
      <c r="R94" s="7" t="s">
        <v>8331</v>
      </c>
      <c r="S94" s="11">
        <f t="shared" si="6"/>
        <v>42767.124999999993</v>
      </c>
      <c r="T94" s="12">
        <f t="shared" si="7"/>
        <v>42720.990543981483</v>
      </c>
    </row>
    <row r="95" spans="1:20" ht="57.6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>
        <f t="shared" si="4"/>
        <v>110.60000000000001</v>
      </c>
      <c r="P95">
        <f t="shared" si="5"/>
        <v>106</v>
      </c>
      <c r="Q95" s="7" t="s">
        <v>8329</v>
      </c>
      <c r="R95" s="7" t="s">
        <v>8331</v>
      </c>
      <c r="S95" s="11">
        <f t="shared" si="6"/>
        <v>41093.666666666664</v>
      </c>
      <c r="T95" s="12">
        <f t="shared" si="7"/>
        <v>41065.649733796294</v>
      </c>
    </row>
    <row r="96" spans="1:20" ht="43.2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>
        <f t="shared" si="4"/>
        <v>104</v>
      </c>
      <c r="P96">
        <f t="shared" si="5"/>
        <v>10</v>
      </c>
      <c r="Q96" s="7" t="s">
        <v>8329</v>
      </c>
      <c r="R96" s="7" t="s">
        <v>8331</v>
      </c>
      <c r="S96" s="11">
        <f t="shared" si="6"/>
        <v>41736.509513888886</v>
      </c>
      <c r="T96" s="12">
        <f t="shared" si="7"/>
        <v>41716.509513888886</v>
      </c>
    </row>
    <row r="97" spans="1:20" ht="43.2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>
        <f t="shared" si="4"/>
        <v>131.42857142857142</v>
      </c>
      <c r="P97">
        <f t="shared" si="5"/>
        <v>110</v>
      </c>
      <c r="Q97" s="7" t="s">
        <v>8329</v>
      </c>
      <c r="R97" s="7" t="s">
        <v>8331</v>
      </c>
      <c r="S97" s="11">
        <f t="shared" si="6"/>
        <v>40964.796770833331</v>
      </c>
      <c r="T97" s="12">
        <f t="shared" si="7"/>
        <v>40934.796770833331</v>
      </c>
    </row>
    <row r="98" spans="1:20" ht="57.6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>
        <f t="shared" si="4"/>
        <v>114.66666666666667</v>
      </c>
      <c r="P98">
        <f t="shared" si="5"/>
        <v>220</v>
      </c>
      <c r="Q98" s="7" t="s">
        <v>8329</v>
      </c>
      <c r="R98" s="7" t="s">
        <v>8331</v>
      </c>
      <c r="S98" s="11">
        <f t="shared" si="6"/>
        <v>40390.916666666664</v>
      </c>
      <c r="T98" s="12">
        <f t="shared" si="7"/>
        <v>40324.45417824074</v>
      </c>
    </row>
    <row r="99" spans="1:20" ht="43.2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>
        <f t="shared" si="4"/>
        <v>106.25</v>
      </c>
      <c r="P99">
        <f t="shared" si="5"/>
        <v>25</v>
      </c>
      <c r="Q99" s="7" t="s">
        <v>8329</v>
      </c>
      <c r="R99" s="7" t="s">
        <v>8331</v>
      </c>
      <c r="S99" s="11">
        <f t="shared" si="6"/>
        <v>40735.926874999997</v>
      </c>
      <c r="T99" s="12">
        <f t="shared" si="7"/>
        <v>40705.926874999997</v>
      </c>
    </row>
    <row r="100" spans="1:20" ht="43.2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>
        <f t="shared" si="4"/>
        <v>106.25</v>
      </c>
      <c r="P100">
        <f t="shared" si="5"/>
        <v>200</v>
      </c>
      <c r="Q100" s="7" t="s">
        <v>8329</v>
      </c>
      <c r="R100" s="7" t="s">
        <v>8331</v>
      </c>
      <c r="S100" s="11">
        <f t="shared" si="6"/>
        <v>41250.770833333328</v>
      </c>
      <c r="T100" s="12">
        <f t="shared" si="7"/>
        <v>41214.586504629631</v>
      </c>
    </row>
    <row r="101" spans="1:20" ht="28.8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>
        <f t="shared" si="4"/>
        <v>106.01933333333334</v>
      </c>
      <c r="P101">
        <f t="shared" si="5"/>
        <v>90.289999999999964</v>
      </c>
      <c r="Q101" s="7" t="s">
        <v>8329</v>
      </c>
      <c r="R101" s="7" t="s">
        <v>8331</v>
      </c>
      <c r="S101" s="11">
        <f t="shared" si="6"/>
        <v>41661.694432870368</v>
      </c>
      <c r="T101" s="12">
        <f t="shared" si="7"/>
        <v>41631.694432870368</v>
      </c>
    </row>
    <row r="102" spans="1:20" ht="43.2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>
        <f t="shared" si="4"/>
        <v>100</v>
      </c>
      <c r="P102">
        <f t="shared" si="5"/>
        <v>0</v>
      </c>
      <c r="Q102" s="7" t="s">
        <v>8329</v>
      </c>
      <c r="R102" s="7" t="s">
        <v>8331</v>
      </c>
      <c r="S102" s="11">
        <f t="shared" si="6"/>
        <v>41217.586643518516</v>
      </c>
      <c r="T102" s="12">
        <f t="shared" si="7"/>
        <v>41197.544976851852</v>
      </c>
    </row>
    <row r="103" spans="1:20" ht="43.2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>
        <f t="shared" si="4"/>
        <v>100</v>
      </c>
      <c r="P103">
        <f t="shared" si="5"/>
        <v>0</v>
      </c>
      <c r="Q103" s="7" t="s">
        <v>8329</v>
      </c>
      <c r="R103" s="7" t="s">
        <v>8331</v>
      </c>
      <c r="S103" s="11">
        <f t="shared" si="6"/>
        <v>41298.568402777775</v>
      </c>
      <c r="T103" s="12">
        <f t="shared" si="7"/>
        <v>41274.568402777775</v>
      </c>
    </row>
    <row r="104" spans="1:20" ht="43.2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>
        <f t="shared" si="4"/>
        <v>127.75000000000001</v>
      </c>
      <c r="P104">
        <f t="shared" si="5"/>
        <v>1665</v>
      </c>
      <c r="Q104" s="7" t="s">
        <v>8329</v>
      </c>
      <c r="R104" s="7" t="s">
        <v>8331</v>
      </c>
      <c r="S104" s="11">
        <f t="shared" si="6"/>
        <v>40534.922835648147</v>
      </c>
      <c r="T104" s="12">
        <f t="shared" si="7"/>
        <v>40504.922835648147</v>
      </c>
    </row>
    <row r="105" spans="1:20" ht="43.2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>
        <f t="shared" si="4"/>
        <v>105.15384615384616</v>
      </c>
      <c r="P105">
        <f t="shared" si="5"/>
        <v>67</v>
      </c>
      <c r="Q105" s="7" t="s">
        <v>8329</v>
      </c>
      <c r="R105" s="7" t="s">
        <v>8331</v>
      </c>
      <c r="S105" s="11">
        <f t="shared" si="6"/>
        <v>41705.597569444442</v>
      </c>
      <c r="T105" s="12">
        <f t="shared" si="7"/>
        <v>41682.597569444442</v>
      </c>
    </row>
    <row r="106" spans="1:20" ht="28.8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>
        <f t="shared" si="4"/>
        <v>120</v>
      </c>
      <c r="P106">
        <f t="shared" si="5"/>
        <v>100</v>
      </c>
      <c r="Q106" s="7" t="s">
        <v>8329</v>
      </c>
      <c r="R106" s="7" t="s">
        <v>8331</v>
      </c>
      <c r="S106" s="11">
        <f t="shared" si="6"/>
        <v>40635.833333333328</v>
      </c>
      <c r="T106" s="12">
        <f t="shared" si="7"/>
        <v>40612.486874999995</v>
      </c>
    </row>
    <row r="107" spans="1:20" ht="43.2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>
        <f t="shared" si="4"/>
        <v>107.40909090909089</v>
      </c>
      <c r="P107">
        <f t="shared" si="5"/>
        <v>163</v>
      </c>
      <c r="Q107" s="7" t="s">
        <v>8329</v>
      </c>
      <c r="R107" s="7" t="s">
        <v>8331</v>
      </c>
      <c r="S107" s="11">
        <f t="shared" si="6"/>
        <v>42503.791666666664</v>
      </c>
      <c r="T107" s="12">
        <f t="shared" si="7"/>
        <v>42485.516435185178</v>
      </c>
    </row>
    <row r="108" spans="1:20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>
        <f t="shared" si="4"/>
        <v>100.49999999999999</v>
      </c>
      <c r="P108">
        <f t="shared" si="5"/>
        <v>25</v>
      </c>
      <c r="Q108" s="7" t="s">
        <v>8329</v>
      </c>
      <c r="R108" s="7" t="s">
        <v>8331</v>
      </c>
      <c r="S108" s="11">
        <f t="shared" si="6"/>
        <v>41001.568298611106</v>
      </c>
      <c r="T108" s="12">
        <f t="shared" si="7"/>
        <v>40987.568298611106</v>
      </c>
    </row>
    <row r="109" spans="1:20" ht="43.2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>
        <f t="shared" si="4"/>
        <v>102.46666666666667</v>
      </c>
      <c r="P109">
        <f t="shared" si="5"/>
        <v>185</v>
      </c>
      <c r="Q109" s="7" t="s">
        <v>8329</v>
      </c>
      <c r="R109" s="7" t="s">
        <v>8331</v>
      </c>
      <c r="S109" s="11">
        <f t="shared" si="6"/>
        <v>40657.774155092593</v>
      </c>
      <c r="T109" s="12">
        <f t="shared" si="7"/>
        <v>40635.774155092593</v>
      </c>
    </row>
    <row r="110" spans="1:20" ht="43.2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>
        <f t="shared" si="4"/>
        <v>246.66666666666669</v>
      </c>
      <c r="P110">
        <f t="shared" si="5"/>
        <v>2200</v>
      </c>
      <c r="Q110" s="7" t="s">
        <v>8329</v>
      </c>
      <c r="R110" s="7" t="s">
        <v>8331</v>
      </c>
      <c r="S110" s="11">
        <f t="shared" si="6"/>
        <v>41425.404745370368</v>
      </c>
      <c r="T110" s="12">
        <f t="shared" si="7"/>
        <v>41365.404745370368</v>
      </c>
    </row>
    <row r="111" spans="1:20" ht="43.2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>
        <f t="shared" si="4"/>
        <v>219.49999999999997</v>
      </c>
      <c r="P111">
        <f t="shared" si="5"/>
        <v>1195</v>
      </c>
      <c r="Q111" s="7" t="s">
        <v>8329</v>
      </c>
      <c r="R111" s="7" t="s">
        <v>8331</v>
      </c>
      <c r="S111" s="11">
        <f t="shared" si="6"/>
        <v>40599.817476851851</v>
      </c>
      <c r="T111" s="12">
        <f t="shared" si="7"/>
        <v>40569.817476851851</v>
      </c>
    </row>
    <row r="112" spans="1:20" ht="43.2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>
        <f t="shared" si="4"/>
        <v>130.76923076923077</v>
      </c>
      <c r="P112">
        <f t="shared" si="5"/>
        <v>400</v>
      </c>
      <c r="Q112" s="7" t="s">
        <v>8329</v>
      </c>
      <c r="R112" s="7" t="s">
        <v>8331</v>
      </c>
      <c r="S112" s="11">
        <f t="shared" si="6"/>
        <v>41592.040972222218</v>
      </c>
      <c r="T112" s="12">
        <f t="shared" si="7"/>
        <v>41557.741354166668</v>
      </c>
    </row>
    <row r="113" spans="1:20" ht="43.2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>
        <f t="shared" si="4"/>
        <v>154.57142857142858</v>
      </c>
      <c r="P113">
        <f t="shared" si="5"/>
        <v>1910</v>
      </c>
      <c r="Q113" s="7" t="s">
        <v>8329</v>
      </c>
      <c r="R113" s="7" t="s">
        <v>8331</v>
      </c>
      <c r="S113" s="11">
        <f t="shared" si="6"/>
        <v>42155.124849537031</v>
      </c>
      <c r="T113" s="12">
        <f t="shared" si="7"/>
        <v>42125.124849537031</v>
      </c>
    </row>
    <row r="114" spans="1:20" ht="43.2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>
        <f t="shared" si="4"/>
        <v>104</v>
      </c>
      <c r="P114">
        <f t="shared" si="5"/>
        <v>200</v>
      </c>
      <c r="Q114" s="7" t="s">
        <v>8329</v>
      </c>
      <c r="R114" s="7" t="s">
        <v>8331</v>
      </c>
      <c r="S114" s="11">
        <f t="shared" si="6"/>
        <v>41741.875</v>
      </c>
      <c r="T114" s="12">
        <f t="shared" si="7"/>
        <v>41717.834699074076</v>
      </c>
    </row>
    <row r="115" spans="1:20" ht="28.8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>
        <f t="shared" si="4"/>
        <v>141</v>
      </c>
      <c r="P115">
        <f t="shared" si="5"/>
        <v>2050</v>
      </c>
      <c r="Q115" s="7" t="s">
        <v>8329</v>
      </c>
      <c r="R115" s="7" t="s">
        <v>8331</v>
      </c>
      <c r="S115" s="11">
        <f t="shared" si="6"/>
        <v>40761.416666666664</v>
      </c>
      <c r="T115" s="12">
        <f t="shared" si="7"/>
        <v>40753.550092592588</v>
      </c>
    </row>
    <row r="116" spans="1:20" ht="43.2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>
        <f t="shared" si="4"/>
        <v>103.33333333333334</v>
      </c>
      <c r="P116">
        <f t="shared" si="5"/>
        <v>100</v>
      </c>
      <c r="Q116" s="7" t="s">
        <v>8329</v>
      </c>
      <c r="R116" s="7" t="s">
        <v>8331</v>
      </c>
      <c r="S116" s="11">
        <f t="shared" si="6"/>
        <v>40921.065833333334</v>
      </c>
      <c r="T116" s="12">
        <f t="shared" si="7"/>
        <v>40861.065833333334</v>
      </c>
    </row>
    <row r="117" spans="1:20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>
        <f t="shared" si="4"/>
        <v>140.44444444444443</v>
      </c>
      <c r="P117">
        <f t="shared" si="5"/>
        <v>182</v>
      </c>
      <c r="Q117" s="7" t="s">
        <v>8329</v>
      </c>
      <c r="R117" s="7" t="s">
        <v>8331</v>
      </c>
      <c r="S117" s="11">
        <f t="shared" si="6"/>
        <v>40943.530601851853</v>
      </c>
      <c r="T117" s="12">
        <f t="shared" si="7"/>
        <v>40918.530601851853</v>
      </c>
    </row>
    <row r="118" spans="1:20" ht="43.2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>
        <f t="shared" si="4"/>
        <v>113.65714285714286</v>
      </c>
      <c r="P118">
        <f t="shared" si="5"/>
        <v>478</v>
      </c>
      <c r="Q118" s="7" t="s">
        <v>8329</v>
      </c>
      <c r="R118" s="7" t="s">
        <v>8331</v>
      </c>
      <c r="S118" s="11">
        <f t="shared" si="6"/>
        <v>40641.247164351851</v>
      </c>
      <c r="T118" s="12">
        <f t="shared" si="7"/>
        <v>40595.288831018515</v>
      </c>
    </row>
    <row r="119" spans="1:20" ht="57.6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>
        <f t="shared" si="4"/>
        <v>100.49377777777779</v>
      </c>
      <c r="P119">
        <f t="shared" si="5"/>
        <v>22.220000000000255</v>
      </c>
      <c r="Q119" s="7" t="s">
        <v>8329</v>
      </c>
      <c r="R119" s="7" t="s">
        <v>8331</v>
      </c>
      <c r="S119" s="11">
        <f t="shared" si="6"/>
        <v>40338.583333333328</v>
      </c>
      <c r="T119" s="12">
        <f t="shared" si="7"/>
        <v>40248.626666666663</v>
      </c>
    </row>
    <row r="120" spans="1:20" ht="28.8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>
        <f t="shared" si="4"/>
        <v>113.03159999999998</v>
      </c>
      <c r="P120">
        <f t="shared" si="5"/>
        <v>651.57999999999993</v>
      </c>
      <c r="Q120" s="7" t="s">
        <v>8329</v>
      </c>
      <c r="R120" s="7" t="s">
        <v>8331</v>
      </c>
      <c r="S120" s="11">
        <f t="shared" si="6"/>
        <v>40752.845324074071</v>
      </c>
      <c r="T120" s="12">
        <f t="shared" si="7"/>
        <v>40722.845324074071</v>
      </c>
    </row>
    <row r="121" spans="1:20" ht="43.2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>
        <f t="shared" si="4"/>
        <v>104.55692307692308</v>
      </c>
      <c r="P121">
        <f t="shared" si="5"/>
        <v>148.09999999999991</v>
      </c>
      <c r="Q121" s="7" t="s">
        <v>8329</v>
      </c>
      <c r="R121" s="7" t="s">
        <v>8331</v>
      </c>
      <c r="S121" s="11">
        <f t="shared" si="6"/>
        <v>40768.75</v>
      </c>
      <c r="T121" s="12">
        <f t="shared" si="7"/>
        <v>40738.860949074071</v>
      </c>
    </row>
    <row r="122" spans="1:20" ht="57.6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>
        <f t="shared" si="4"/>
        <v>1.4285714285714287E-2</v>
      </c>
      <c r="P122">
        <f t="shared" si="5"/>
        <v>-69990</v>
      </c>
      <c r="Q122" s="7" t="s">
        <v>8329</v>
      </c>
      <c r="R122" s="7" t="s">
        <v>8332</v>
      </c>
      <c r="S122" s="11">
        <f t="shared" si="6"/>
        <v>42645.841516203705</v>
      </c>
      <c r="T122" s="12">
        <f t="shared" si="7"/>
        <v>42615.841516203705</v>
      </c>
    </row>
    <row r="123" spans="1:20" ht="57.6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>
        <f t="shared" si="4"/>
        <v>3.3333333333333333E-2</v>
      </c>
      <c r="P123">
        <f t="shared" si="5"/>
        <v>-2999</v>
      </c>
      <c r="Q123" s="7" t="s">
        <v>8329</v>
      </c>
      <c r="R123" s="7" t="s">
        <v>8332</v>
      </c>
      <c r="S123" s="11">
        <f t="shared" si="6"/>
        <v>42112.219444444439</v>
      </c>
      <c r="T123" s="12">
        <f t="shared" si="7"/>
        <v>42096.496643518512</v>
      </c>
    </row>
    <row r="124" spans="1:20" ht="28.8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>
        <f t="shared" si="4"/>
        <v>0</v>
      </c>
      <c r="P124">
        <f t="shared" si="5"/>
        <v>-100000000</v>
      </c>
      <c r="Q124" s="7" t="s">
        <v>8329</v>
      </c>
      <c r="R124" s="7" t="s">
        <v>8332</v>
      </c>
      <c r="S124" s="11">
        <f t="shared" si="6"/>
        <v>42653.223460648143</v>
      </c>
      <c r="T124" s="12">
        <f t="shared" si="7"/>
        <v>42593.223460648143</v>
      </c>
    </row>
    <row r="125" spans="1:20" ht="43.2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>
        <f t="shared" si="4"/>
        <v>0.27454545454545454</v>
      </c>
      <c r="P125">
        <f t="shared" si="5"/>
        <v>-54849</v>
      </c>
      <c r="Q125" s="7" t="s">
        <v>8329</v>
      </c>
      <c r="R125" s="7" t="s">
        <v>8332</v>
      </c>
      <c r="S125" s="11">
        <f t="shared" si="6"/>
        <v>41940.708333333328</v>
      </c>
      <c r="T125" s="12">
        <f t="shared" si="7"/>
        <v>41904.573657407404</v>
      </c>
    </row>
    <row r="126" spans="1:20" ht="43.2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>
        <f t="shared" si="4"/>
        <v>0</v>
      </c>
      <c r="P126">
        <f t="shared" si="5"/>
        <v>-4000</v>
      </c>
      <c r="Q126" s="7" t="s">
        <v>8329</v>
      </c>
      <c r="R126" s="7" t="s">
        <v>8332</v>
      </c>
      <c r="S126" s="11">
        <f t="shared" si="6"/>
        <v>42139.720393518517</v>
      </c>
      <c r="T126" s="12">
        <f t="shared" si="7"/>
        <v>42114.720393518517</v>
      </c>
    </row>
    <row r="127" spans="1:20" ht="43.2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>
        <f t="shared" si="4"/>
        <v>14.000000000000002</v>
      </c>
      <c r="P127">
        <f t="shared" si="5"/>
        <v>-430</v>
      </c>
      <c r="Q127" s="7" t="s">
        <v>8329</v>
      </c>
      <c r="R127" s="7" t="s">
        <v>8332</v>
      </c>
      <c r="S127" s="11">
        <f t="shared" si="6"/>
        <v>42769.78564814815</v>
      </c>
      <c r="T127" s="12">
        <f t="shared" si="7"/>
        <v>42709.78564814815</v>
      </c>
    </row>
    <row r="128" spans="1:20" ht="43.2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>
        <f t="shared" si="4"/>
        <v>5.548</v>
      </c>
      <c r="P128">
        <f t="shared" si="5"/>
        <v>-23613</v>
      </c>
      <c r="Q128" s="7" t="s">
        <v>8329</v>
      </c>
      <c r="R128" s="7" t="s">
        <v>8332</v>
      </c>
      <c r="S128" s="11">
        <f t="shared" si="6"/>
        <v>42165.874999999993</v>
      </c>
      <c r="T128" s="12">
        <f t="shared" si="7"/>
        <v>42135.381215277775</v>
      </c>
    </row>
    <row r="129" spans="1:20" ht="43.2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>
        <f t="shared" si="4"/>
        <v>2.375</v>
      </c>
      <c r="P129">
        <f t="shared" si="5"/>
        <v>-7810</v>
      </c>
      <c r="Q129" s="7" t="s">
        <v>8329</v>
      </c>
      <c r="R129" s="7" t="s">
        <v>8332</v>
      </c>
      <c r="S129" s="11">
        <f t="shared" si="6"/>
        <v>42097.37431712963</v>
      </c>
      <c r="T129" s="12">
        <f t="shared" si="7"/>
        <v>42067.415983796294</v>
      </c>
    </row>
    <row r="130" spans="1:20" ht="28.8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>
        <f t="shared" si="4"/>
        <v>1.867</v>
      </c>
      <c r="P130">
        <f t="shared" si="5"/>
        <v>-98133</v>
      </c>
      <c r="Q130" s="7" t="s">
        <v>8329</v>
      </c>
      <c r="R130" s="7" t="s">
        <v>8332</v>
      </c>
      <c r="S130" s="11">
        <f t="shared" si="6"/>
        <v>42663.019594907404</v>
      </c>
      <c r="T130" s="12">
        <f t="shared" si="7"/>
        <v>42628.019594907404</v>
      </c>
    </row>
    <row r="131" spans="1:20" ht="57.6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>
        <f t="shared" ref="O131:O194" si="8">(E131/D131*100)</f>
        <v>0</v>
      </c>
      <c r="P131">
        <f t="shared" ref="P131:P194" si="9">AVERAGE(E131-D131)</f>
        <v>-20000</v>
      </c>
      <c r="Q131" s="7" t="s">
        <v>8329</v>
      </c>
      <c r="R131" s="7" t="s">
        <v>8332</v>
      </c>
      <c r="S131" s="11">
        <f t="shared" ref="S131:S194" si="10">(I131/86400)+25569+(-5/24)</f>
        <v>41942.728969907403</v>
      </c>
      <c r="T131" s="12">
        <f t="shared" ref="T131:T194" si="11">(J131/86400)+25569+(-5/24)</f>
        <v>41882.728969907403</v>
      </c>
    </row>
    <row r="132" spans="1:20" ht="43.2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>
        <f t="shared" si="8"/>
        <v>0</v>
      </c>
      <c r="P132">
        <f t="shared" si="9"/>
        <v>-600</v>
      </c>
      <c r="Q132" s="7" t="s">
        <v>8329</v>
      </c>
      <c r="R132" s="7" t="s">
        <v>8332</v>
      </c>
      <c r="S132" s="11">
        <f t="shared" si="10"/>
        <v>41806.636111111111</v>
      </c>
      <c r="T132" s="12">
        <f t="shared" si="11"/>
        <v>41778.707083333335</v>
      </c>
    </row>
    <row r="133" spans="1:20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>
        <f t="shared" si="8"/>
        <v>0</v>
      </c>
      <c r="P133">
        <f t="shared" si="9"/>
        <v>-1200</v>
      </c>
      <c r="Q133" s="7" t="s">
        <v>8329</v>
      </c>
      <c r="R133" s="7" t="s">
        <v>8332</v>
      </c>
      <c r="S133" s="11">
        <f t="shared" si="10"/>
        <v>42556.791666666664</v>
      </c>
      <c r="T133" s="12">
        <f t="shared" si="11"/>
        <v>42541.629178240742</v>
      </c>
    </row>
    <row r="134" spans="1:20" ht="43.2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>
        <f t="shared" si="8"/>
        <v>9.5687499999999996</v>
      </c>
      <c r="P134">
        <f t="shared" si="9"/>
        <v>-72345</v>
      </c>
      <c r="Q134" s="7" t="s">
        <v>8329</v>
      </c>
      <c r="R134" s="7" t="s">
        <v>8332</v>
      </c>
      <c r="S134" s="11">
        <f t="shared" si="10"/>
        <v>41950.645914351851</v>
      </c>
      <c r="T134" s="12">
        <f t="shared" si="11"/>
        <v>41905.60424768518</v>
      </c>
    </row>
    <row r="135" spans="1:20" ht="28.8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>
        <f t="shared" si="8"/>
        <v>0</v>
      </c>
      <c r="P135">
        <f t="shared" si="9"/>
        <v>-71764</v>
      </c>
      <c r="Q135" s="7" t="s">
        <v>8329</v>
      </c>
      <c r="R135" s="7" t="s">
        <v>8332</v>
      </c>
      <c r="S135" s="11">
        <f t="shared" si="10"/>
        <v>42521.521527777775</v>
      </c>
      <c r="T135" s="12">
        <f t="shared" si="11"/>
        <v>42491.599351851844</v>
      </c>
    </row>
    <row r="136" spans="1:20" ht="28.8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>
        <f t="shared" si="8"/>
        <v>0</v>
      </c>
      <c r="P136">
        <f t="shared" si="9"/>
        <v>-5000</v>
      </c>
      <c r="Q136" s="7" t="s">
        <v>8329</v>
      </c>
      <c r="R136" s="7" t="s">
        <v>8332</v>
      </c>
      <c r="S136" s="11">
        <f t="shared" si="10"/>
        <v>42251.499999999993</v>
      </c>
      <c r="T136" s="12">
        <f t="shared" si="11"/>
        <v>42221.701597222222</v>
      </c>
    </row>
    <row r="137" spans="1:20" ht="43.2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>
        <f t="shared" si="8"/>
        <v>13.433333333333334</v>
      </c>
      <c r="P137">
        <f t="shared" si="9"/>
        <v>-2597</v>
      </c>
      <c r="Q137" s="7" t="s">
        <v>8329</v>
      </c>
      <c r="R137" s="7" t="s">
        <v>8332</v>
      </c>
      <c r="S137" s="11">
        <f t="shared" si="10"/>
        <v>41821.583333333328</v>
      </c>
      <c r="T137" s="12">
        <f t="shared" si="11"/>
        <v>41788.173576388886</v>
      </c>
    </row>
    <row r="138" spans="1:20" ht="57.6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>
        <f t="shared" si="8"/>
        <v>0</v>
      </c>
      <c r="P138">
        <f t="shared" si="9"/>
        <v>-3000</v>
      </c>
      <c r="Q138" s="7" t="s">
        <v>8329</v>
      </c>
      <c r="R138" s="7" t="s">
        <v>8332</v>
      </c>
      <c r="S138" s="11">
        <f t="shared" si="10"/>
        <v>42140.219444444439</v>
      </c>
      <c r="T138" s="12">
        <f t="shared" si="11"/>
        <v>42096.201782407406</v>
      </c>
    </row>
    <row r="139" spans="1:20" ht="43.2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>
        <f t="shared" si="8"/>
        <v>0</v>
      </c>
      <c r="P139">
        <f t="shared" si="9"/>
        <v>-55000</v>
      </c>
      <c r="Q139" s="7" t="s">
        <v>8329</v>
      </c>
      <c r="R139" s="7" t="s">
        <v>8332</v>
      </c>
      <c r="S139" s="11">
        <f t="shared" si="10"/>
        <v>42289.365659722222</v>
      </c>
      <c r="T139" s="12">
        <f t="shared" si="11"/>
        <v>42239.365659722222</v>
      </c>
    </row>
    <row r="140" spans="1:20" ht="43.2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>
        <f t="shared" si="8"/>
        <v>3.1413333333333333</v>
      </c>
      <c r="P140">
        <f t="shared" si="9"/>
        <v>-145288</v>
      </c>
      <c r="Q140" s="7" t="s">
        <v>8329</v>
      </c>
      <c r="R140" s="7" t="s">
        <v>8332</v>
      </c>
      <c r="S140" s="11">
        <f t="shared" si="10"/>
        <v>42216.999305555553</v>
      </c>
      <c r="T140" s="12">
        <f t="shared" si="11"/>
        <v>42186.049085648141</v>
      </c>
    </row>
    <row r="141" spans="1:20" ht="43.2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>
        <f t="shared" si="8"/>
        <v>100</v>
      </c>
      <c r="P141">
        <f t="shared" si="9"/>
        <v>0</v>
      </c>
      <c r="Q141" s="7" t="s">
        <v>8329</v>
      </c>
      <c r="R141" s="7" t="s">
        <v>8332</v>
      </c>
      <c r="S141" s="11">
        <f t="shared" si="10"/>
        <v>42197.712638888886</v>
      </c>
      <c r="T141" s="12">
        <f t="shared" si="11"/>
        <v>42187.712638888886</v>
      </c>
    </row>
    <row r="142" spans="1:20" ht="43.2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>
        <f t="shared" si="8"/>
        <v>0</v>
      </c>
      <c r="P142">
        <f t="shared" si="9"/>
        <v>-200000</v>
      </c>
      <c r="Q142" s="7" t="s">
        <v>8329</v>
      </c>
      <c r="R142" s="7" t="s">
        <v>8332</v>
      </c>
      <c r="S142" s="11">
        <f t="shared" si="10"/>
        <v>42082.948287037034</v>
      </c>
      <c r="T142" s="12">
        <f t="shared" si="11"/>
        <v>42052.989953703705</v>
      </c>
    </row>
    <row r="143" spans="1:20" ht="43.2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>
        <f t="shared" si="8"/>
        <v>10.775</v>
      </c>
      <c r="P143">
        <f t="shared" si="9"/>
        <v>-10707</v>
      </c>
      <c r="Q143" s="7" t="s">
        <v>8329</v>
      </c>
      <c r="R143" s="7" t="s">
        <v>8332</v>
      </c>
      <c r="S143" s="11">
        <f t="shared" si="10"/>
        <v>42154.944710648146</v>
      </c>
      <c r="T143" s="12">
        <f t="shared" si="11"/>
        <v>42109.944710648146</v>
      </c>
    </row>
    <row r="144" spans="1:20" ht="43.2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>
        <f t="shared" si="8"/>
        <v>0.33333333333333337</v>
      </c>
      <c r="P144">
        <f t="shared" si="9"/>
        <v>-2990</v>
      </c>
      <c r="Q144" s="7" t="s">
        <v>8329</v>
      </c>
      <c r="R144" s="7" t="s">
        <v>8332</v>
      </c>
      <c r="S144" s="11">
        <f t="shared" si="10"/>
        <v>41959.726597222216</v>
      </c>
      <c r="T144" s="12">
        <f t="shared" si="11"/>
        <v>41938.684930555552</v>
      </c>
    </row>
    <row r="145" spans="1:20" ht="43.2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>
        <f t="shared" si="8"/>
        <v>0</v>
      </c>
      <c r="P145">
        <f t="shared" si="9"/>
        <v>-5500</v>
      </c>
      <c r="Q145" s="7" t="s">
        <v>8329</v>
      </c>
      <c r="R145" s="7" t="s">
        <v>8332</v>
      </c>
      <c r="S145" s="11">
        <f t="shared" si="10"/>
        <v>42616.038194444445</v>
      </c>
      <c r="T145" s="12">
        <f t="shared" si="11"/>
        <v>42558.855810185181</v>
      </c>
    </row>
    <row r="146" spans="1:20" ht="43.2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>
        <f t="shared" si="8"/>
        <v>27.6</v>
      </c>
      <c r="P146">
        <f t="shared" si="9"/>
        <v>-5430</v>
      </c>
      <c r="Q146" s="7" t="s">
        <v>8329</v>
      </c>
      <c r="R146" s="7" t="s">
        <v>8332</v>
      </c>
      <c r="S146" s="11">
        <f t="shared" si="10"/>
        <v>42107.512407407405</v>
      </c>
      <c r="T146" s="12">
        <f t="shared" si="11"/>
        <v>42047.554074074076</v>
      </c>
    </row>
    <row r="147" spans="1:20" ht="43.2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>
        <f t="shared" si="8"/>
        <v>7.5111111111111111</v>
      </c>
      <c r="P147">
        <f t="shared" si="9"/>
        <v>-4162</v>
      </c>
      <c r="Q147" s="7" t="s">
        <v>8329</v>
      </c>
      <c r="R147" s="7" t="s">
        <v>8332</v>
      </c>
      <c r="S147" s="11">
        <f t="shared" si="10"/>
        <v>42227.333935185183</v>
      </c>
      <c r="T147" s="12">
        <f t="shared" si="11"/>
        <v>42200.333935185183</v>
      </c>
    </row>
    <row r="148" spans="1:20" ht="43.2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>
        <f t="shared" si="8"/>
        <v>0.57499999999999996</v>
      </c>
      <c r="P148">
        <f t="shared" si="9"/>
        <v>-19885</v>
      </c>
      <c r="Q148" s="7" t="s">
        <v>8329</v>
      </c>
      <c r="R148" s="7" t="s">
        <v>8332</v>
      </c>
      <c r="S148" s="11">
        <f t="shared" si="10"/>
        <v>42752.807847222219</v>
      </c>
      <c r="T148" s="12">
        <f t="shared" si="11"/>
        <v>42692.807847222219</v>
      </c>
    </row>
    <row r="149" spans="1:20" ht="28.8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>
        <f t="shared" si="8"/>
        <v>0</v>
      </c>
      <c r="P149">
        <f t="shared" si="9"/>
        <v>-7000</v>
      </c>
      <c r="Q149" s="7" t="s">
        <v>8329</v>
      </c>
      <c r="R149" s="7" t="s">
        <v>8332</v>
      </c>
      <c r="S149" s="11">
        <f t="shared" si="10"/>
        <v>42012.554166666661</v>
      </c>
      <c r="T149" s="12">
        <f t="shared" si="11"/>
        <v>41969.559490740743</v>
      </c>
    </row>
    <row r="150" spans="1:20" ht="43.2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>
        <f t="shared" si="8"/>
        <v>0.08</v>
      </c>
      <c r="P150">
        <f t="shared" si="9"/>
        <v>-49960</v>
      </c>
      <c r="Q150" s="7" t="s">
        <v>8329</v>
      </c>
      <c r="R150" s="7" t="s">
        <v>8332</v>
      </c>
      <c r="S150" s="11">
        <f t="shared" si="10"/>
        <v>42427.073333333326</v>
      </c>
      <c r="T150" s="12">
        <f t="shared" si="11"/>
        <v>42397.073333333326</v>
      </c>
    </row>
    <row r="151" spans="1:20" ht="43.2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>
        <f t="shared" si="8"/>
        <v>0.91999999999999993</v>
      </c>
      <c r="P151">
        <f t="shared" si="9"/>
        <v>-9908</v>
      </c>
      <c r="Q151" s="7" t="s">
        <v>8329</v>
      </c>
      <c r="R151" s="7" t="s">
        <v>8332</v>
      </c>
      <c r="S151" s="11">
        <f t="shared" si="10"/>
        <v>41998.124999999993</v>
      </c>
      <c r="T151" s="12">
        <f t="shared" si="11"/>
        <v>41967.963773148142</v>
      </c>
    </row>
    <row r="152" spans="1:20" ht="43.2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>
        <f t="shared" si="8"/>
        <v>23.163076923076922</v>
      </c>
      <c r="P152">
        <f t="shared" si="9"/>
        <v>-99888</v>
      </c>
      <c r="Q152" s="7" t="s">
        <v>8329</v>
      </c>
      <c r="R152" s="7" t="s">
        <v>8332</v>
      </c>
      <c r="S152" s="11">
        <f t="shared" si="10"/>
        <v>42149.95349537037</v>
      </c>
      <c r="T152" s="12">
        <f t="shared" si="11"/>
        <v>42089.95349537037</v>
      </c>
    </row>
    <row r="153" spans="1:20" ht="43.2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>
        <f t="shared" si="8"/>
        <v>5.5999999999999994E-2</v>
      </c>
      <c r="P153">
        <f t="shared" si="9"/>
        <v>-249860</v>
      </c>
      <c r="Q153" s="7" t="s">
        <v>8329</v>
      </c>
      <c r="R153" s="7" t="s">
        <v>8332</v>
      </c>
      <c r="S153" s="11">
        <f t="shared" si="10"/>
        <v>42173.342488425922</v>
      </c>
      <c r="T153" s="12">
        <f t="shared" si="11"/>
        <v>42113.342488425922</v>
      </c>
    </row>
    <row r="154" spans="1:20" ht="28.8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>
        <f t="shared" si="8"/>
        <v>7.8947368421052634E-3</v>
      </c>
      <c r="P154">
        <f t="shared" si="9"/>
        <v>-379970</v>
      </c>
      <c r="Q154" s="7" t="s">
        <v>8329</v>
      </c>
      <c r="R154" s="7" t="s">
        <v>8332</v>
      </c>
      <c r="S154" s="11">
        <f t="shared" si="10"/>
        <v>41904.869212962956</v>
      </c>
      <c r="T154" s="12">
        <f t="shared" si="11"/>
        <v>41874.869212962956</v>
      </c>
    </row>
    <row r="155" spans="1:20" ht="43.2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>
        <f t="shared" si="8"/>
        <v>0.71799999999999997</v>
      </c>
      <c r="P155">
        <f t="shared" si="9"/>
        <v>-49641</v>
      </c>
      <c r="Q155" s="7" t="s">
        <v>8329</v>
      </c>
      <c r="R155" s="7" t="s">
        <v>8332</v>
      </c>
      <c r="S155" s="11">
        <f t="shared" si="10"/>
        <v>41975.419490740744</v>
      </c>
      <c r="T155" s="12">
        <f t="shared" si="11"/>
        <v>41933.377824074072</v>
      </c>
    </row>
    <row r="156" spans="1:20" ht="43.2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>
        <f t="shared" si="8"/>
        <v>2.666666666666667</v>
      </c>
      <c r="P156">
        <f t="shared" si="9"/>
        <v>-1460</v>
      </c>
      <c r="Q156" s="7" t="s">
        <v>8329</v>
      </c>
      <c r="R156" s="7" t="s">
        <v>8332</v>
      </c>
      <c r="S156" s="11">
        <f t="shared" si="10"/>
        <v>42158.339062499996</v>
      </c>
      <c r="T156" s="12">
        <f t="shared" si="11"/>
        <v>42115.339062499996</v>
      </c>
    </row>
    <row r="157" spans="1:20" ht="57.6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>
        <f t="shared" si="8"/>
        <v>6.0000000000000001E-3</v>
      </c>
      <c r="P157">
        <f t="shared" si="9"/>
        <v>-1349919</v>
      </c>
      <c r="Q157" s="7" t="s">
        <v>8329</v>
      </c>
      <c r="R157" s="7" t="s">
        <v>8332</v>
      </c>
      <c r="S157" s="11">
        <f t="shared" si="10"/>
        <v>42208.351099537038</v>
      </c>
      <c r="T157" s="12">
        <f t="shared" si="11"/>
        <v>42168.351099537038</v>
      </c>
    </row>
    <row r="158" spans="1:20" ht="57.6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>
        <f t="shared" si="8"/>
        <v>5.0999999999999996</v>
      </c>
      <c r="P158">
        <f t="shared" si="9"/>
        <v>-33215</v>
      </c>
      <c r="Q158" s="7" t="s">
        <v>8329</v>
      </c>
      <c r="R158" s="7" t="s">
        <v>8332</v>
      </c>
      <c r="S158" s="11">
        <f t="shared" si="10"/>
        <v>41853.916620370372</v>
      </c>
      <c r="T158" s="12">
        <f t="shared" si="11"/>
        <v>41793.916620370372</v>
      </c>
    </row>
    <row r="159" spans="1:20" ht="43.2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>
        <f t="shared" si="8"/>
        <v>0.26711185308848079</v>
      </c>
      <c r="P159">
        <f t="shared" si="9"/>
        <v>-2987</v>
      </c>
      <c r="Q159" s="7" t="s">
        <v>8329</v>
      </c>
      <c r="R159" s="7" t="s">
        <v>8332</v>
      </c>
      <c r="S159" s="11">
        <f t="shared" si="10"/>
        <v>42426.703379629624</v>
      </c>
      <c r="T159" s="12">
        <f t="shared" si="11"/>
        <v>42396.703379629624</v>
      </c>
    </row>
    <row r="160" spans="1:20" ht="43.2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>
        <f t="shared" si="8"/>
        <v>0</v>
      </c>
      <c r="P160">
        <f t="shared" si="9"/>
        <v>-5000</v>
      </c>
      <c r="Q160" s="7" t="s">
        <v>8329</v>
      </c>
      <c r="R160" s="7" t="s">
        <v>8332</v>
      </c>
      <c r="S160" s="11">
        <f t="shared" si="10"/>
        <v>41933.868379629625</v>
      </c>
      <c r="T160" s="12">
        <f t="shared" si="11"/>
        <v>41903.868379629625</v>
      </c>
    </row>
    <row r="161" spans="1:20" ht="43.2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>
        <f t="shared" si="8"/>
        <v>2E-3</v>
      </c>
      <c r="P161">
        <f t="shared" si="9"/>
        <v>-499990</v>
      </c>
      <c r="Q161" s="7" t="s">
        <v>8329</v>
      </c>
      <c r="R161" s="7" t="s">
        <v>8332</v>
      </c>
      <c r="S161" s="11">
        <f t="shared" si="10"/>
        <v>42554.226215277777</v>
      </c>
      <c r="T161" s="12">
        <f t="shared" si="11"/>
        <v>42514.226215277777</v>
      </c>
    </row>
    <row r="162" spans="1:20" ht="43.2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>
        <f t="shared" si="8"/>
        <v>0</v>
      </c>
      <c r="P162">
        <f t="shared" si="9"/>
        <v>-5000</v>
      </c>
      <c r="Q162" s="7" t="s">
        <v>8329</v>
      </c>
      <c r="R162" s="7" t="s">
        <v>8333</v>
      </c>
      <c r="S162" s="11">
        <f t="shared" si="10"/>
        <v>42231.70475694444</v>
      </c>
      <c r="T162" s="12">
        <f t="shared" si="11"/>
        <v>42171.70475694444</v>
      </c>
    </row>
    <row r="163" spans="1:20" ht="43.2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>
        <f t="shared" si="8"/>
        <v>0.01</v>
      </c>
      <c r="P163">
        <f t="shared" si="9"/>
        <v>-49995</v>
      </c>
      <c r="Q163" s="7" t="s">
        <v>8329</v>
      </c>
      <c r="R163" s="7" t="s">
        <v>8333</v>
      </c>
      <c r="S163" s="11">
        <f t="shared" si="10"/>
        <v>41822.479108796295</v>
      </c>
      <c r="T163" s="12">
        <f t="shared" si="11"/>
        <v>41792.479108796295</v>
      </c>
    </row>
    <row r="164" spans="1:20" ht="43.2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>
        <f t="shared" si="8"/>
        <v>15.535714285714286</v>
      </c>
      <c r="P164">
        <f t="shared" si="9"/>
        <v>-2365</v>
      </c>
      <c r="Q164" s="7" t="s">
        <v>8329</v>
      </c>
      <c r="R164" s="7" t="s">
        <v>8333</v>
      </c>
      <c r="S164" s="11">
        <f t="shared" si="10"/>
        <v>41867.779166666667</v>
      </c>
      <c r="T164" s="12">
        <f t="shared" si="11"/>
        <v>41834.91847222222</v>
      </c>
    </row>
    <row r="165" spans="1:20" ht="57.6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>
        <f t="shared" si="8"/>
        <v>0</v>
      </c>
      <c r="P165">
        <f t="shared" si="9"/>
        <v>-2000000</v>
      </c>
      <c r="Q165" s="7" t="s">
        <v>8329</v>
      </c>
      <c r="R165" s="7" t="s">
        <v>8333</v>
      </c>
      <c r="S165" s="11">
        <f t="shared" si="10"/>
        <v>42277.791666666664</v>
      </c>
      <c r="T165" s="12">
        <f t="shared" si="11"/>
        <v>42243.752939814811</v>
      </c>
    </row>
    <row r="166" spans="1:20" ht="43.2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>
        <f t="shared" si="8"/>
        <v>0.53333333333333333</v>
      </c>
      <c r="P166">
        <f t="shared" si="9"/>
        <v>-119360</v>
      </c>
      <c r="Q166" s="7" t="s">
        <v>8329</v>
      </c>
      <c r="R166" s="7" t="s">
        <v>8333</v>
      </c>
      <c r="S166" s="11">
        <f t="shared" si="10"/>
        <v>41901.554409722223</v>
      </c>
      <c r="T166" s="12">
        <f t="shared" si="11"/>
        <v>41841.554409722223</v>
      </c>
    </row>
    <row r="167" spans="1:20" ht="28.8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>
        <f t="shared" si="8"/>
        <v>0</v>
      </c>
      <c r="P167">
        <f t="shared" si="9"/>
        <v>-17000</v>
      </c>
      <c r="Q167" s="7" t="s">
        <v>8329</v>
      </c>
      <c r="R167" s="7" t="s">
        <v>8333</v>
      </c>
      <c r="S167" s="11">
        <f t="shared" si="10"/>
        <v>42381.450509259252</v>
      </c>
      <c r="T167" s="12">
        <f t="shared" si="11"/>
        <v>42351.450509259252</v>
      </c>
    </row>
    <row r="168" spans="1:20" ht="43.2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>
        <f t="shared" si="8"/>
        <v>60</v>
      </c>
      <c r="P168">
        <f t="shared" si="9"/>
        <v>-2000</v>
      </c>
      <c r="Q168" s="7" t="s">
        <v>8329</v>
      </c>
      <c r="R168" s="7" t="s">
        <v>8333</v>
      </c>
      <c r="S168" s="11">
        <f t="shared" si="10"/>
        <v>42750.867615740739</v>
      </c>
      <c r="T168" s="12">
        <f t="shared" si="11"/>
        <v>42720.867615740739</v>
      </c>
    </row>
    <row r="169" spans="1:20" ht="43.2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>
        <f t="shared" si="8"/>
        <v>0.01</v>
      </c>
      <c r="P169">
        <f t="shared" si="9"/>
        <v>-109989</v>
      </c>
      <c r="Q169" s="7" t="s">
        <v>8329</v>
      </c>
      <c r="R169" s="7" t="s">
        <v>8333</v>
      </c>
      <c r="S169" s="11">
        <f t="shared" si="10"/>
        <v>42220.719155092585</v>
      </c>
      <c r="T169" s="12">
        <f t="shared" si="11"/>
        <v>42160.719155092585</v>
      </c>
    </row>
    <row r="170" spans="1:20" ht="43.2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>
        <f t="shared" si="8"/>
        <v>4.0625</v>
      </c>
      <c r="P170">
        <f t="shared" si="9"/>
        <v>-7675</v>
      </c>
      <c r="Q170" s="7" t="s">
        <v>8329</v>
      </c>
      <c r="R170" s="7" t="s">
        <v>8333</v>
      </c>
      <c r="S170" s="11">
        <f t="shared" si="10"/>
        <v>42082.585300925923</v>
      </c>
      <c r="T170" s="12">
        <f t="shared" si="11"/>
        <v>42052.626967592594</v>
      </c>
    </row>
    <row r="171" spans="1:20" ht="43.2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>
        <f t="shared" si="8"/>
        <v>22.400000000000002</v>
      </c>
      <c r="P171">
        <f t="shared" si="9"/>
        <v>-1940</v>
      </c>
      <c r="Q171" s="7" t="s">
        <v>8329</v>
      </c>
      <c r="R171" s="7" t="s">
        <v>8333</v>
      </c>
      <c r="S171" s="11">
        <f t="shared" si="10"/>
        <v>41930.296979166662</v>
      </c>
      <c r="T171" s="12">
        <f t="shared" si="11"/>
        <v>41900.296979166662</v>
      </c>
    </row>
    <row r="172" spans="1:20" ht="43.2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>
        <f t="shared" si="8"/>
        <v>3.25</v>
      </c>
      <c r="P172">
        <f t="shared" si="9"/>
        <v>-9675</v>
      </c>
      <c r="Q172" s="7" t="s">
        <v>8329</v>
      </c>
      <c r="R172" s="7" t="s">
        <v>8333</v>
      </c>
      <c r="S172" s="11">
        <f t="shared" si="10"/>
        <v>42246.019444444442</v>
      </c>
      <c r="T172" s="12">
        <f t="shared" si="11"/>
        <v>42216.769479166665</v>
      </c>
    </row>
    <row r="173" spans="1:20" ht="43.2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>
        <f t="shared" si="8"/>
        <v>2E-3</v>
      </c>
      <c r="P173">
        <f t="shared" si="9"/>
        <v>-49999</v>
      </c>
      <c r="Q173" s="7" t="s">
        <v>8329</v>
      </c>
      <c r="R173" s="7" t="s">
        <v>8333</v>
      </c>
      <c r="S173" s="11">
        <f t="shared" si="10"/>
        <v>42593.972384259258</v>
      </c>
      <c r="T173" s="12">
        <f t="shared" si="11"/>
        <v>42533.972384259258</v>
      </c>
    </row>
    <row r="174" spans="1:20" ht="43.2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>
        <f t="shared" si="8"/>
        <v>0</v>
      </c>
      <c r="P174">
        <f t="shared" si="9"/>
        <v>-95000</v>
      </c>
      <c r="Q174" s="7" t="s">
        <v>8329</v>
      </c>
      <c r="R174" s="7" t="s">
        <v>8333</v>
      </c>
      <c r="S174" s="11">
        <f t="shared" si="10"/>
        <v>42082.144942129627</v>
      </c>
      <c r="T174" s="12">
        <f t="shared" si="11"/>
        <v>42047.186608796292</v>
      </c>
    </row>
    <row r="175" spans="1:20" ht="43.2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>
        <f t="shared" si="8"/>
        <v>0</v>
      </c>
      <c r="P175">
        <f t="shared" si="9"/>
        <v>-1110</v>
      </c>
      <c r="Q175" s="7" t="s">
        <v>8329</v>
      </c>
      <c r="R175" s="7" t="s">
        <v>8333</v>
      </c>
      <c r="S175" s="11">
        <f t="shared" si="10"/>
        <v>42063.364675925921</v>
      </c>
      <c r="T175" s="12">
        <f t="shared" si="11"/>
        <v>42033.364675925921</v>
      </c>
    </row>
    <row r="176" spans="1:20" ht="43.2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>
        <f t="shared" si="8"/>
        <v>0</v>
      </c>
      <c r="P176">
        <f t="shared" si="9"/>
        <v>-6000</v>
      </c>
      <c r="Q176" s="7" t="s">
        <v>8329</v>
      </c>
      <c r="R176" s="7" t="s">
        <v>8333</v>
      </c>
      <c r="S176" s="11">
        <f t="shared" si="10"/>
        <v>42132.55064814815</v>
      </c>
      <c r="T176" s="12">
        <f t="shared" si="11"/>
        <v>42072.55064814815</v>
      </c>
    </row>
    <row r="177" spans="1:20" ht="43.2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>
        <f t="shared" si="8"/>
        <v>6.4850000000000003</v>
      </c>
      <c r="P177">
        <f t="shared" si="9"/>
        <v>-18703</v>
      </c>
      <c r="Q177" s="7" t="s">
        <v>8329</v>
      </c>
      <c r="R177" s="7" t="s">
        <v>8333</v>
      </c>
      <c r="S177" s="11">
        <f t="shared" si="10"/>
        <v>41880.569571759253</v>
      </c>
      <c r="T177" s="12">
        <f t="shared" si="11"/>
        <v>41855.569571759253</v>
      </c>
    </row>
    <row r="178" spans="1:20" ht="43.2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>
        <f t="shared" si="8"/>
        <v>0</v>
      </c>
      <c r="P178">
        <f t="shared" si="9"/>
        <v>-1500</v>
      </c>
      <c r="Q178" s="7" t="s">
        <v>8329</v>
      </c>
      <c r="R178" s="7" t="s">
        <v>8333</v>
      </c>
      <c r="S178" s="11">
        <f t="shared" si="10"/>
        <v>42221.615729166668</v>
      </c>
      <c r="T178" s="12">
        <f t="shared" si="11"/>
        <v>42191.615729166668</v>
      </c>
    </row>
    <row r="179" spans="1:20" ht="28.8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>
        <f t="shared" si="8"/>
        <v>40</v>
      </c>
      <c r="P179">
        <f t="shared" si="9"/>
        <v>-270</v>
      </c>
      <c r="Q179" s="7" t="s">
        <v>8329</v>
      </c>
      <c r="R179" s="7" t="s">
        <v>8333</v>
      </c>
      <c r="S179" s="11">
        <f t="shared" si="10"/>
        <v>42086.797754629624</v>
      </c>
      <c r="T179" s="12">
        <f t="shared" si="11"/>
        <v>42069.839421296296</v>
      </c>
    </row>
    <row r="180" spans="1:20" ht="28.8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>
        <f t="shared" si="8"/>
        <v>0</v>
      </c>
      <c r="P180">
        <f t="shared" si="9"/>
        <v>-500000</v>
      </c>
      <c r="Q180" s="7" t="s">
        <v>8329</v>
      </c>
      <c r="R180" s="7" t="s">
        <v>8333</v>
      </c>
      <c r="S180" s="11">
        <f t="shared" si="10"/>
        <v>42334.788715277777</v>
      </c>
      <c r="T180" s="12">
        <f t="shared" si="11"/>
        <v>42304.747048611105</v>
      </c>
    </row>
    <row r="181" spans="1:20" ht="28.8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>
        <f t="shared" si="8"/>
        <v>20</v>
      </c>
      <c r="P181">
        <f t="shared" si="9"/>
        <v>-800</v>
      </c>
      <c r="Q181" s="7" t="s">
        <v>8329</v>
      </c>
      <c r="R181" s="7" t="s">
        <v>8333</v>
      </c>
      <c r="S181" s="11">
        <f t="shared" si="10"/>
        <v>42432.872164351851</v>
      </c>
      <c r="T181" s="12">
        <f t="shared" si="11"/>
        <v>42402.872164351851</v>
      </c>
    </row>
    <row r="182" spans="1:20" ht="43.2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>
        <f t="shared" si="8"/>
        <v>33.416666666666664</v>
      </c>
      <c r="P182">
        <f t="shared" si="9"/>
        <v>-799</v>
      </c>
      <c r="Q182" s="7" t="s">
        <v>8329</v>
      </c>
      <c r="R182" s="7" t="s">
        <v>8333</v>
      </c>
      <c r="S182" s="11">
        <f t="shared" si="10"/>
        <v>42107.583333333336</v>
      </c>
      <c r="T182" s="12">
        <f t="shared" si="11"/>
        <v>42067.782905092587</v>
      </c>
    </row>
    <row r="183" spans="1:20" ht="43.2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>
        <f t="shared" si="8"/>
        <v>21.092608822670172</v>
      </c>
      <c r="P183">
        <f t="shared" si="9"/>
        <v>-2701</v>
      </c>
      <c r="Q183" s="7" t="s">
        <v>8329</v>
      </c>
      <c r="R183" s="7" t="s">
        <v>8333</v>
      </c>
      <c r="S183" s="11">
        <f t="shared" si="10"/>
        <v>42177.533506944441</v>
      </c>
      <c r="T183" s="12">
        <f t="shared" si="11"/>
        <v>42147.533506944441</v>
      </c>
    </row>
    <row r="184" spans="1:20" ht="43.2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>
        <f t="shared" si="8"/>
        <v>0</v>
      </c>
      <c r="P184">
        <f t="shared" si="9"/>
        <v>-1000</v>
      </c>
      <c r="Q184" s="7" t="s">
        <v>8329</v>
      </c>
      <c r="R184" s="7" t="s">
        <v>8333</v>
      </c>
      <c r="S184" s="11">
        <f t="shared" si="10"/>
        <v>42741.803611111107</v>
      </c>
      <c r="T184" s="12">
        <f t="shared" si="11"/>
        <v>42711.803611111107</v>
      </c>
    </row>
    <row r="185" spans="1:20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>
        <f t="shared" si="8"/>
        <v>35.856000000000002</v>
      </c>
      <c r="P185">
        <f t="shared" si="9"/>
        <v>-8018</v>
      </c>
      <c r="Q185" s="7" t="s">
        <v>8329</v>
      </c>
      <c r="R185" s="7" t="s">
        <v>8333</v>
      </c>
      <c r="S185" s="11">
        <f t="shared" si="10"/>
        <v>41969.643634259257</v>
      </c>
      <c r="T185" s="12">
        <f t="shared" si="11"/>
        <v>41939.601967592593</v>
      </c>
    </row>
    <row r="186" spans="1:20" ht="43.2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>
        <f t="shared" si="8"/>
        <v>3.4000000000000004</v>
      </c>
      <c r="P186">
        <f t="shared" si="9"/>
        <v>-1449</v>
      </c>
      <c r="Q186" s="7" t="s">
        <v>8329</v>
      </c>
      <c r="R186" s="7" t="s">
        <v>8333</v>
      </c>
      <c r="S186" s="11">
        <f t="shared" si="10"/>
        <v>41882.957638888889</v>
      </c>
      <c r="T186" s="12">
        <f t="shared" si="11"/>
        <v>41825.58289351852</v>
      </c>
    </row>
    <row r="187" spans="1:20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>
        <f t="shared" si="8"/>
        <v>5.5</v>
      </c>
      <c r="P187">
        <f t="shared" si="9"/>
        <v>-37800</v>
      </c>
      <c r="Q187" s="7" t="s">
        <v>8329</v>
      </c>
      <c r="R187" s="7" t="s">
        <v>8333</v>
      </c>
      <c r="S187" s="11">
        <f t="shared" si="10"/>
        <v>42600.702997685185</v>
      </c>
      <c r="T187" s="12">
        <f t="shared" si="11"/>
        <v>42570.702997685185</v>
      </c>
    </row>
    <row r="188" spans="1:20" ht="43.2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>
        <f t="shared" si="8"/>
        <v>0</v>
      </c>
      <c r="P188">
        <f t="shared" si="9"/>
        <v>-5000</v>
      </c>
      <c r="Q188" s="7" t="s">
        <v>8329</v>
      </c>
      <c r="R188" s="7" t="s">
        <v>8333</v>
      </c>
      <c r="S188" s="11">
        <f t="shared" si="10"/>
        <v>42797.624999999993</v>
      </c>
      <c r="T188" s="12">
        <f t="shared" si="11"/>
        <v>42767.604560185187</v>
      </c>
    </row>
    <row r="189" spans="1:20" ht="43.2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>
        <f t="shared" si="8"/>
        <v>16</v>
      </c>
      <c r="P189">
        <f t="shared" si="9"/>
        <v>-4200</v>
      </c>
      <c r="Q189" s="7" t="s">
        <v>8329</v>
      </c>
      <c r="R189" s="7" t="s">
        <v>8333</v>
      </c>
      <c r="S189" s="11">
        <f t="shared" si="10"/>
        <v>42206.082638888889</v>
      </c>
      <c r="T189" s="12">
        <f t="shared" si="11"/>
        <v>42182.02612268518</v>
      </c>
    </row>
    <row r="190" spans="1:20" ht="43.2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>
        <f t="shared" si="8"/>
        <v>0</v>
      </c>
      <c r="P190">
        <f t="shared" si="9"/>
        <v>-1500</v>
      </c>
      <c r="Q190" s="7" t="s">
        <v>8329</v>
      </c>
      <c r="R190" s="7" t="s">
        <v>8333</v>
      </c>
      <c r="S190" s="11">
        <f t="shared" si="10"/>
        <v>41886.974710648145</v>
      </c>
      <c r="T190" s="12">
        <f t="shared" si="11"/>
        <v>41856.974710648145</v>
      </c>
    </row>
    <row r="191" spans="1:20" ht="43.2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>
        <f t="shared" si="8"/>
        <v>6.8999999999999992E-2</v>
      </c>
      <c r="P191">
        <f t="shared" si="9"/>
        <v>-499655</v>
      </c>
      <c r="Q191" s="7" t="s">
        <v>8329</v>
      </c>
      <c r="R191" s="7" t="s">
        <v>8333</v>
      </c>
      <c r="S191" s="11">
        <f t="shared" si="10"/>
        <v>42616.482372685183</v>
      </c>
      <c r="T191" s="12">
        <f t="shared" si="11"/>
        <v>42556.482372685183</v>
      </c>
    </row>
    <row r="192" spans="1:20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>
        <f t="shared" si="8"/>
        <v>0.41666666666666669</v>
      </c>
      <c r="P192">
        <f t="shared" si="9"/>
        <v>-11950</v>
      </c>
      <c r="Q192" s="7" t="s">
        <v>8329</v>
      </c>
      <c r="R192" s="7" t="s">
        <v>8333</v>
      </c>
      <c r="S192" s="11">
        <f t="shared" si="10"/>
        <v>42537.442662037036</v>
      </c>
      <c r="T192" s="12">
        <f t="shared" si="11"/>
        <v>42527.442662037036</v>
      </c>
    </row>
    <row r="193" spans="1:20" ht="43.2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>
        <f t="shared" si="8"/>
        <v>5</v>
      </c>
      <c r="P193">
        <f t="shared" si="9"/>
        <v>-4750</v>
      </c>
      <c r="Q193" s="7" t="s">
        <v>8329</v>
      </c>
      <c r="R193" s="7" t="s">
        <v>8333</v>
      </c>
      <c r="S193" s="11">
        <f t="shared" si="10"/>
        <v>42279.233078703699</v>
      </c>
      <c r="T193" s="12">
        <f t="shared" si="11"/>
        <v>42239.233078703699</v>
      </c>
    </row>
    <row r="194" spans="1:20" ht="57.6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>
        <f t="shared" si="8"/>
        <v>1.6999999999999999E-3</v>
      </c>
      <c r="P194">
        <f t="shared" si="9"/>
        <v>-999983</v>
      </c>
      <c r="Q194" s="7" t="s">
        <v>8329</v>
      </c>
      <c r="R194" s="7" t="s">
        <v>8333</v>
      </c>
      <c r="S194" s="11">
        <f t="shared" si="10"/>
        <v>41929.583703703705</v>
      </c>
      <c r="T194" s="12">
        <f t="shared" si="11"/>
        <v>41899.583703703705</v>
      </c>
    </row>
    <row r="195" spans="1:20" ht="57.6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>
        <f t="shared" ref="O195:O258" si="12">(E195/D195*100)</f>
        <v>0</v>
      </c>
      <c r="P195">
        <f t="shared" ref="P195:P258" si="13">AVERAGE(E195-D195)</f>
        <v>-1000</v>
      </c>
      <c r="Q195" s="7" t="s">
        <v>8329</v>
      </c>
      <c r="R195" s="7" t="s">
        <v>8333</v>
      </c>
      <c r="S195" s="11">
        <f t="shared" ref="S195:S258" si="14">(I195/86400)+25569+(-5/24)</f>
        <v>41971.768124999995</v>
      </c>
      <c r="T195" s="12">
        <f t="shared" ref="T195:T258" si="15">(J195/86400)+25569+(-5/24)</f>
        <v>41911.726458333331</v>
      </c>
    </row>
    <row r="196" spans="1:20" ht="43.2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>
        <f t="shared" si="12"/>
        <v>0.12</v>
      </c>
      <c r="P196">
        <f t="shared" si="13"/>
        <v>-2497</v>
      </c>
      <c r="Q196" s="7" t="s">
        <v>8329</v>
      </c>
      <c r="R196" s="7" t="s">
        <v>8333</v>
      </c>
      <c r="S196" s="11">
        <f t="shared" si="14"/>
        <v>42435.788553240738</v>
      </c>
      <c r="T196" s="12">
        <f t="shared" si="15"/>
        <v>42375.788553240738</v>
      </c>
    </row>
    <row r="197" spans="1:20" ht="43.2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>
        <f t="shared" si="12"/>
        <v>0</v>
      </c>
      <c r="P197">
        <f t="shared" si="13"/>
        <v>-2000000</v>
      </c>
      <c r="Q197" s="7" t="s">
        <v>8329</v>
      </c>
      <c r="R197" s="7" t="s">
        <v>8333</v>
      </c>
      <c r="S197" s="11">
        <f t="shared" si="14"/>
        <v>42195.462175925924</v>
      </c>
      <c r="T197" s="12">
        <f t="shared" si="15"/>
        <v>42135.462175925924</v>
      </c>
    </row>
    <row r="198" spans="1:20" ht="43.2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>
        <f t="shared" si="12"/>
        <v>41.857142857142861</v>
      </c>
      <c r="P198">
        <f t="shared" si="13"/>
        <v>-2035</v>
      </c>
      <c r="Q198" s="7" t="s">
        <v>8329</v>
      </c>
      <c r="R198" s="7" t="s">
        <v>8333</v>
      </c>
      <c r="S198" s="11">
        <f t="shared" si="14"/>
        <v>42287.666666666664</v>
      </c>
      <c r="T198" s="12">
        <f t="shared" si="15"/>
        <v>42259.334467592591</v>
      </c>
    </row>
    <row r="199" spans="1:20" ht="43.2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>
        <f t="shared" si="12"/>
        <v>10.48</v>
      </c>
      <c r="P199">
        <f t="shared" si="13"/>
        <v>-2238</v>
      </c>
      <c r="Q199" s="7" t="s">
        <v>8329</v>
      </c>
      <c r="R199" s="7" t="s">
        <v>8333</v>
      </c>
      <c r="S199" s="11">
        <f t="shared" si="14"/>
        <v>42783.666666666664</v>
      </c>
      <c r="T199" s="12">
        <f t="shared" si="15"/>
        <v>42741.640046296299</v>
      </c>
    </row>
    <row r="200" spans="1:20" ht="43.2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>
        <f t="shared" si="12"/>
        <v>1.1159999999999999</v>
      </c>
      <c r="P200">
        <f t="shared" si="13"/>
        <v>-24721</v>
      </c>
      <c r="Q200" s="7" t="s">
        <v>8329</v>
      </c>
      <c r="R200" s="7" t="s">
        <v>8333</v>
      </c>
      <c r="S200" s="11">
        <f t="shared" si="14"/>
        <v>41917.175023148149</v>
      </c>
      <c r="T200" s="12">
        <f t="shared" si="15"/>
        <v>41887.175023148149</v>
      </c>
    </row>
    <row r="201" spans="1:20" ht="43.2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>
        <f t="shared" si="12"/>
        <v>0</v>
      </c>
      <c r="P201">
        <f t="shared" si="13"/>
        <v>-10000</v>
      </c>
      <c r="Q201" s="7" t="s">
        <v>8329</v>
      </c>
      <c r="R201" s="7" t="s">
        <v>8333</v>
      </c>
      <c r="S201" s="11">
        <f t="shared" si="14"/>
        <v>42613.915532407402</v>
      </c>
      <c r="T201" s="12">
        <f t="shared" si="15"/>
        <v>42583.915532407402</v>
      </c>
    </row>
    <row r="202" spans="1:20" ht="28.8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>
        <f t="shared" si="12"/>
        <v>26.192500000000003</v>
      </c>
      <c r="P202">
        <f t="shared" si="13"/>
        <v>-4428.45</v>
      </c>
      <c r="Q202" s="7" t="s">
        <v>8329</v>
      </c>
      <c r="R202" s="7" t="s">
        <v>8333</v>
      </c>
      <c r="S202" s="11">
        <f t="shared" si="14"/>
        <v>41896.875034722216</v>
      </c>
      <c r="T202" s="12">
        <f t="shared" si="15"/>
        <v>41866.875034722216</v>
      </c>
    </row>
    <row r="203" spans="1:20" ht="43.2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>
        <f t="shared" si="12"/>
        <v>58.461538461538467</v>
      </c>
      <c r="P203">
        <f t="shared" si="13"/>
        <v>-270</v>
      </c>
      <c r="Q203" s="7" t="s">
        <v>8329</v>
      </c>
      <c r="R203" s="7" t="s">
        <v>8333</v>
      </c>
      <c r="S203" s="11">
        <f t="shared" si="14"/>
        <v>42043.610289351847</v>
      </c>
      <c r="T203" s="12">
        <f t="shared" si="15"/>
        <v>42023.610289351847</v>
      </c>
    </row>
    <row r="204" spans="1:20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>
        <f t="shared" si="12"/>
        <v>0</v>
      </c>
      <c r="P204">
        <f t="shared" si="13"/>
        <v>-6000</v>
      </c>
      <c r="Q204" s="7" t="s">
        <v>8329</v>
      </c>
      <c r="R204" s="7" t="s">
        <v>8333</v>
      </c>
      <c r="S204" s="11">
        <f t="shared" si="14"/>
        <v>42285.665972222218</v>
      </c>
      <c r="T204" s="12">
        <f t="shared" si="15"/>
        <v>42255.719490740739</v>
      </c>
    </row>
    <row r="205" spans="1:20" ht="43.2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>
        <f t="shared" si="12"/>
        <v>29.84</v>
      </c>
      <c r="P205">
        <f t="shared" si="13"/>
        <v>-1754</v>
      </c>
      <c r="Q205" s="7" t="s">
        <v>8329</v>
      </c>
      <c r="R205" s="7" t="s">
        <v>8333</v>
      </c>
      <c r="S205" s="11">
        <f t="shared" si="14"/>
        <v>42033.639629629623</v>
      </c>
      <c r="T205" s="12">
        <f t="shared" si="15"/>
        <v>41973.639629629623</v>
      </c>
    </row>
    <row r="206" spans="1:20" ht="43.2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>
        <f t="shared" si="12"/>
        <v>50.721666666666664</v>
      </c>
      <c r="P206">
        <f t="shared" si="13"/>
        <v>-147835</v>
      </c>
      <c r="Q206" s="7" t="s">
        <v>8329</v>
      </c>
      <c r="R206" s="7" t="s">
        <v>8333</v>
      </c>
      <c r="S206" s="11">
        <f t="shared" si="14"/>
        <v>42586.375034722216</v>
      </c>
      <c r="T206" s="12">
        <f t="shared" si="15"/>
        <v>42556.375034722216</v>
      </c>
    </row>
    <row r="207" spans="1:20" ht="43.2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>
        <f t="shared" si="12"/>
        <v>16.25</v>
      </c>
      <c r="P207">
        <f t="shared" si="13"/>
        <v>-6700</v>
      </c>
      <c r="Q207" s="7" t="s">
        <v>8329</v>
      </c>
      <c r="R207" s="7" t="s">
        <v>8333</v>
      </c>
      <c r="S207" s="11">
        <f t="shared" si="14"/>
        <v>42283.423865740733</v>
      </c>
      <c r="T207" s="12">
        <f t="shared" si="15"/>
        <v>42248.423865740733</v>
      </c>
    </row>
    <row r="208" spans="1:20" ht="43.2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>
        <f t="shared" si="12"/>
        <v>0</v>
      </c>
      <c r="P208">
        <f t="shared" si="13"/>
        <v>-12700</v>
      </c>
      <c r="Q208" s="7" t="s">
        <v>8329</v>
      </c>
      <c r="R208" s="7" t="s">
        <v>8333</v>
      </c>
      <c r="S208" s="11">
        <f t="shared" si="14"/>
        <v>42587.79609953703</v>
      </c>
      <c r="T208" s="12">
        <f t="shared" si="15"/>
        <v>42566.79609953703</v>
      </c>
    </row>
    <row r="209" spans="1:20" ht="43.2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>
        <f t="shared" si="12"/>
        <v>15.214285714285714</v>
      </c>
      <c r="P209">
        <f t="shared" si="13"/>
        <v>-11870</v>
      </c>
      <c r="Q209" s="7" t="s">
        <v>8329</v>
      </c>
      <c r="R209" s="7" t="s">
        <v>8333</v>
      </c>
      <c r="S209" s="11">
        <f t="shared" si="14"/>
        <v>42007.988865740735</v>
      </c>
      <c r="T209" s="12">
        <f t="shared" si="15"/>
        <v>41977.988865740735</v>
      </c>
    </row>
    <row r="210" spans="1:20" ht="43.2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>
        <f t="shared" si="12"/>
        <v>0</v>
      </c>
      <c r="P210">
        <f t="shared" si="13"/>
        <v>-50000</v>
      </c>
      <c r="Q210" s="7" t="s">
        <v>8329</v>
      </c>
      <c r="R210" s="7" t="s">
        <v>8333</v>
      </c>
      <c r="S210" s="11">
        <f t="shared" si="14"/>
        <v>41989.16165509259</v>
      </c>
      <c r="T210" s="12">
        <f t="shared" si="15"/>
        <v>41959.16165509259</v>
      </c>
    </row>
    <row r="211" spans="1:20" ht="43.2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>
        <f t="shared" si="12"/>
        <v>0</v>
      </c>
      <c r="P211">
        <f t="shared" si="13"/>
        <v>-25000</v>
      </c>
      <c r="Q211" s="7" t="s">
        <v>8329</v>
      </c>
      <c r="R211" s="7" t="s">
        <v>8333</v>
      </c>
      <c r="S211" s="11">
        <f t="shared" si="14"/>
        <v>42195.714525462965</v>
      </c>
      <c r="T211" s="12">
        <f t="shared" si="15"/>
        <v>42165.714525462965</v>
      </c>
    </row>
    <row r="212" spans="1:20" ht="43.2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>
        <f t="shared" si="12"/>
        <v>25.25</v>
      </c>
      <c r="P212">
        <f t="shared" si="13"/>
        <v>-8970</v>
      </c>
      <c r="Q212" s="7" t="s">
        <v>8329</v>
      </c>
      <c r="R212" s="7" t="s">
        <v>8333</v>
      </c>
      <c r="S212" s="11">
        <f t="shared" si="14"/>
        <v>42277.999999999993</v>
      </c>
      <c r="T212" s="12">
        <f t="shared" si="15"/>
        <v>42248.856388888882</v>
      </c>
    </row>
    <row r="213" spans="1:20" ht="43.2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>
        <f t="shared" si="12"/>
        <v>44.6</v>
      </c>
      <c r="P213">
        <f t="shared" si="13"/>
        <v>-2770</v>
      </c>
      <c r="Q213" s="7" t="s">
        <v>8329</v>
      </c>
      <c r="R213" s="7" t="s">
        <v>8333</v>
      </c>
      <c r="S213" s="11">
        <f t="shared" si="14"/>
        <v>42265.951585648145</v>
      </c>
      <c r="T213" s="12">
        <f t="shared" si="15"/>
        <v>42235.951585648145</v>
      </c>
    </row>
    <row r="214" spans="1:20" ht="28.8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>
        <f t="shared" si="12"/>
        <v>1.5873015873015872E-2</v>
      </c>
      <c r="P214">
        <f t="shared" si="13"/>
        <v>-6299</v>
      </c>
      <c r="Q214" s="7" t="s">
        <v>8329</v>
      </c>
      <c r="R214" s="7" t="s">
        <v>8333</v>
      </c>
      <c r="S214" s="11">
        <f t="shared" si="14"/>
        <v>42476.631018518521</v>
      </c>
      <c r="T214" s="12">
        <f t="shared" si="15"/>
        <v>42416.672685185178</v>
      </c>
    </row>
    <row r="215" spans="1:20" ht="43.2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>
        <f t="shared" si="12"/>
        <v>0.04</v>
      </c>
      <c r="P215">
        <f t="shared" si="13"/>
        <v>-49980</v>
      </c>
      <c r="Q215" s="7" t="s">
        <v>8329</v>
      </c>
      <c r="R215" s="7" t="s">
        <v>8333</v>
      </c>
      <c r="S215" s="11">
        <f t="shared" si="14"/>
        <v>42232.379641203697</v>
      </c>
      <c r="T215" s="12">
        <f t="shared" si="15"/>
        <v>42202.385960648149</v>
      </c>
    </row>
    <row r="216" spans="1:20" ht="43.2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>
        <f t="shared" si="12"/>
        <v>8.0000000000000002E-3</v>
      </c>
      <c r="P216">
        <f t="shared" si="13"/>
        <v>-12499</v>
      </c>
      <c r="Q216" s="7" t="s">
        <v>8329</v>
      </c>
      <c r="R216" s="7" t="s">
        <v>8333</v>
      </c>
      <c r="S216" s="11">
        <f t="shared" si="14"/>
        <v>42069.432280092595</v>
      </c>
      <c r="T216" s="12">
        <f t="shared" si="15"/>
        <v>42009.432280092595</v>
      </c>
    </row>
    <row r="217" spans="1:20" ht="43.2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>
        <f t="shared" si="12"/>
        <v>0.22727272727272727</v>
      </c>
      <c r="P217">
        <f t="shared" si="13"/>
        <v>-4390</v>
      </c>
      <c r="Q217" s="7" t="s">
        <v>8329</v>
      </c>
      <c r="R217" s="7" t="s">
        <v>8333</v>
      </c>
      <c r="S217" s="11">
        <f t="shared" si="14"/>
        <v>42417.790972222218</v>
      </c>
      <c r="T217" s="12">
        <f t="shared" si="15"/>
        <v>42375.021782407406</v>
      </c>
    </row>
    <row r="218" spans="1:20" ht="43.2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>
        <f t="shared" si="12"/>
        <v>55.698440000000005</v>
      </c>
      <c r="P218">
        <f t="shared" si="13"/>
        <v>-22150.78</v>
      </c>
      <c r="Q218" s="7" t="s">
        <v>8329</v>
      </c>
      <c r="R218" s="7" t="s">
        <v>8333</v>
      </c>
      <c r="S218" s="11">
        <f t="shared" si="14"/>
        <v>42116.708761574067</v>
      </c>
      <c r="T218" s="12">
        <f t="shared" si="15"/>
        <v>42066.750428240739</v>
      </c>
    </row>
    <row r="219" spans="1:20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>
        <f t="shared" si="12"/>
        <v>11.943</v>
      </c>
      <c r="P219">
        <f t="shared" si="13"/>
        <v>-88057</v>
      </c>
      <c r="Q219" s="7" t="s">
        <v>8329</v>
      </c>
      <c r="R219" s="7" t="s">
        <v>8333</v>
      </c>
      <c r="S219" s="11">
        <f t="shared" si="14"/>
        <v>42001.432280092595</v>
      </c>
      <c r="T219" s="12">
        <f t="shared" si="15"/>
        <v>41970.432280092595</v>
      </c>
    </row>
    <row r="220" spans="1:20" ht="43.2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>
        <f t="shared" si="12"/>
        <v>2</v>
      </c>
      <c r="P220">
        <f t="shared" si="13"/>
        <v>-4900</v>
      </c>
      <c r="Q220" s="7" t="s">
        <v>8329</v>
      </c>
      <c r="R220" s="7" t="s">
        <v>8333</v>
      </c>
      <c r="S220" s="11">
        <f t="shared" si="14"/>
        <v>42139.420011574075</v>
      </c>
      <c r="T220" s="12">
        <f t="shared" si="15"/>
        <v>42079.420011574075</v>
      </c>
    </row>
    <row r="221" spans="1:20" ht="28.8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>
        <f t="shared" si="12"/>
        <v>17.630000000000003</v>
      </c>
      <c r="P221">
        <f t="shared" si="13"/>
        <v>-41185</v>
      </c>
      <c r="Q221" s="7" t="s">
        <v>8329</v>
      </c>
      <c r="R221" s="7" t="s">
        <v>8333</v>
      </c>
      <c r="S221" s="11">
        <f t="shared" si="14"/>
        <v>42461.082638888889</v>
      </c>
      <c r="T221" s="12">
        <f t="shared" si="15"/>
        <v>42429.118344907409</v>
      </c>
    </row>
    <row r="222" spans="1:20" ht="43.2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>
        <f t="shared" si="12"/>
        <v>0.72</v>
      </c>
      <c r="P222">
        <f t="shared" si="13"/>
        <v>-49640</v>
      </c>
      <c r="Q222" s="7" t="s">
        <v>8329</v>
      </c>
      <c r="R222" s="7" t="s">
        <v>8333</v>
      </c>
      <c r="S222" s="11">
        <f t="shared" si="14"/>
        <v>42236.629166666666</v>
      </c>
      <c r="T222" s="12">
        <f t="shared" si="15"/>
        <v>42195.435532407406</v>
      </c>
    </row>
    <row r="223" spans="1:20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>
        <f t="shared" si="12"/>
        <v>0</v>
      </c>
      <c r="P223">
        <f t="shared" si="13"/>
        <v>-50000</v>
      </c>
      <c r="Q223" s="7" t="s">
        <v>8329</v>
      </c>
      <c r="R223" s="7" t="s">
        <v>8333</v>
      </c>
      <c r="S223" s="11">
        <f t="shared" si="14"/>
        <v>42091.587546296294</v>
      </c>
      <c r="T223" s="12">
        <f t="shared" si="15"/>
        <v>42031.629212962966</v>
      </c>
    </row>
    <row r="224" spans="1:20" ht="43.2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>
        <f t="shared" si="12"/>
        <v>13</v>
      </c>
      <c r="P224">
        <f t="shared" si="13"/>
        <v>-870</v>
      </c>
      <c r="Q224" s="7" t="s">
        <v>8329</v>
      </c>
      <c r="R224" s="7" t="s">
        <v>8333</v>
      </c>
      <c r="S224" s="11">
        <f t="shared" si="14"/>
        <v>42089.902083333327</v>
      </c>
      <c r="T224" s="12">
        <f t="shared" si="15"/>
        <v>42031.561550925922</v>
      </c>
    </row>
    <row r="225" spans="1:20" ht="43.2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>
        <f t="shared" si="12"/>
        <v>0</v>
      </c>
      <c r="P225">
        <f t="shared" si="13"/>
        <v>-1500000</v>
      </c>
      <c r="Q225" s="7" t="s">
        <v>8329</v>
      </c>
      <c r="R225" s="7" t="s">
        <v>8333</v>
      </c>
      <c r="S225" s="11">
        <f t="shared" si="14"/>
        <v>42511.836805555555</v>
      </c>
      <c r="T225" s="12">
        <f t="shared" si="15"/>
        <v>42481.839699074073</v>
      </c>
    </row>
    <row r="226" spans="1:20" ht="43.2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>
        <f t="shared" si="12"/>
        <v>0</v>
      </c>
      <c r="P226">
        <f t="shared" si="13"/>
        <v>-6000000</v>
      </c>
      <c r="Q226" s="7" t="s">
        <v>8329</v>
      </c>
      <c r="R226" s="7" t="s">
        <v>8333</v>
      </c>
      <c r="S226" s="11">
        <f t="shared" si="14"/>
        <v>42195.026921296296</v>
      </c>
      <c r="T226" s="12">
        <f t="shared" si="15"/>
        <v>42135.026921296296</v>
      </c>
    </row>
    <row r="227" spans="1:20" ht="43.2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>
        <f t="shared" si="12"/>
        <v>0</v>
      </c>
      <c r="P227">
        <f t="shared" si="13"/>
        <v>-200</v>
      </c>
      <c r="Q227" s="7" t="s">
        <v>8329</v>
      </c>
      <c r="R227" s="7" t="s">
        <v>8333</v>
      </c>
      <c r="S227" s="11">
        <f t="shared" si="14"/>
        <v>42468.711273148147</v>
      </c>
      <c r="T227" s="12">
        <f t="shared" si="15"/>
        <v>42438.752939814811</v>
      </c>
    </row>
    <row r="228" spans="1:20" ht="43.2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>
        <f t="shared" si="12"/>
        <v>0.86206896551724133</v>
      </c>
      <c r="P228">
        <f t="shared" si="13"/>
        <v>-28750</v>
      </c>
      <c r="Q228" s="7" t="s">
        <v>8329</v>
      </c>
      <c r="R228" s="7" t="s">
        <v>8333</v>
      </c>
      <c r="S228" s="11">
        <f t="shared" si="14"/>
        <v>42155.186805555553</v>
      </c>
      <c r="T228" s="12">
        <f t="shared" si="15"/>
        <v>42106.457685185182</v>
      </c>
    </row>
    <row r="229" spans="1:20" ht="43.2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>
        <f t="shared" si="12"/>
        <v>0</v>
      </c>
      <c r="P229">
        <f t="shared" si="13"/>
        <v>-28000</v>
      </c>
      <c r="Q229" s="7" t="s">
        <v>8329</v>
      </c>
      <c r="R229" s="7" t="s">
        <v>8333</v>
      </c>
      <c r="S229" s="11">
        <f t="shared" si="14"/>
        <v>42194.685659722221</v>
      </c>
      <c r="T229" s="12">
        <f t="shared" si="15"/>
        <v>42164.685659722221</v>
      </c>
    </row>
    <row r="230" spans="1:20" ht="28.8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>
        <f t="shared" si="12"/>
        <v>0</v>
      </c>
      <c r="P230">
        <f t="shared" si="13"/>
        <v>-8000</v>
      </c>
      <c r="Q230" s="7" t="s">
        <v>8329</v>
      </c>
      <c r="R230" s="7" t="s">
        <v>8333</v>
      </c>
      <c r="S230" s="11">
        <f t="shared" si="14"/>
        <v>42156.478067129625</v>
      </c>
      <c r="T230" s="12">
        <f t="shared" si="15"/>
        <v>42096.478067129625</v>
      </c>
    </row>
    <row r="231" spans="1:20" ht="43.2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>
        <f t="shared" si="12"/>
        <v>0</v>
      </c>
      <c r="P231">
        <f t="shared" si="13"/>
        <v>-3000</v>
      </c>
      <c r="Q231" s="7" t="s">
        <v>8329</v>
      </c>
      <c r="R231" s="7" t="s">
        <v>8333</v>
      </c>
      <c r="S231" s="11">
        <f t="shared" si="14"/>
        <v>42413.725659722222</v>
      </c>
      <c r="T231" s="12">
        <f t="shared" si="15"/>
        <v>42383.725659722222</v>
      </c>
    </row>
    <row r="232" spans="1:20" ht="43.2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>
        <f t="shared" si="12"/>
        <v>0.4</v>
      </c>
      <c r="P232">
        <f t="shared" si="13"/>
        <v>-14940</v>
      </c>
      <c r="Q232" s="7" t="s">
        <v>8329</v>
      </c>
      <c r="R232" s="7" t="s">
        <v>8333</v>
      </c>
      <c r="S232" s="11">
        <f t="shared" si="14"/>
        <v>42159.568877314814</v>
      </c>
      <c r="T232" s="12">
        <f t="shared" si="15"/>
        <v>42129.568877314814</v>
      </c>
    </row>
    <row r="233" spans="1:20" ht="43.2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>
        <f t="shared" si="12"/>
        <v>0</v>
      </c>
      <c r="P233">
        <f t="shared" si="13"/>
        <v>-1500000</v>
      </c>
      <c r="Q233" s="7" t="s">
        <v>8329</v>
      </c>
      <c r="R233" s="7" t="s">
        <v>8333</v>
      </c>
      <c r="S233" s="11">
        <f t="shared" si="14"/>
        <v>42371.75059027777</v>
      </c>
      <c r="T233" s="12">
        <f t="shared" si="15"/>
        <v>42341.75059027777</v>
      </c>
    </row>
    <row r="234" spans="1:20" ht="43.2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>
        <f t="shared" si="12"/>
        <v>2.75</v>
      </c>
      <c r="P234">
        <f t="shared" si="13"/>
        <v>-3890</v>
      </c>
      <c r="Q234" s="7" t="s">
        <v>8329</v>
      </c>
      <c r="R234" s="7" t="s">
        <v>8333</v>
      </c>
      <c r="S234" s="11">
        <f t="shared" si="14"/>
        <v>42062.617430555554</v>
      </c>
      <c r="T234" s="12">
        <f t="shared" si="15"/>
        <v>42032.617430555554</v>
      </c>
    </row>
    <row r="235" spans="1:20" ht="43.2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>
        <f t="shared" si="12"/>
        <v>0</v>
      </c>
      <c r="P235">
        <f t="shared" si="13"/>
        <v>-350000</v>
      </c>
      <c r="Q235" s="7" t="s">
        <v>8329</v>
      </c>
      <c r="R235" s="7" t="s">
        <v>8333</v>
      </c>
      <c r="S235" s="11">
        <f t="shared" si="14"/>
        <v>42642.703379629624</v>
      </c>
      <c r="T235" s="12">
        <f t="shared" si="15"/>
        <v>42612.703379629624</v>
      </c>
    </row>
    <row r="236" spans="1:20" ht="43.2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>
        <f t="shared" si="12"/>
        <v>40.1</v>
      </c>
      <c r="P236">
        <f t="shared" si="13"/>
        <v>-599</v>
      </c>
      <c r="Q236" s="7" t="s">
        <v>8329</v>
      </c>
      <c r="R236" s="7" t="s">
        <v>8333</v>
      </c>
      <c r="S236" s="11">
        <f t="shared" si="14"/>
        <v>42175.82707175926</v>
      </c>
      <c r="T236" s="12">
        <f t="shared" si="15"/>
        <v>42135.82707175926</v>
      </c>
    </row>
    <row r="237" spans="1:20" ht="43.2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>
        <f t="shared" si="12"/>
        <v>0</v>
      </c>
      <c r="P237">
        <f t="shared" si="13"/>
        <v>-10000</v>
      </c>
      <c r="Q237" s="7" t="s">
        <v>8329</v>
      </c>
      <c r="R237" s="7" t="s">
        <v>8333</v>
      </c>
      <c r="S237" s="11">
        <f t="shared" si="14"/>
        <v>42194.700196759259</v>
      </c>
      <c r="T237" s="12">
        <f t="shared" si="15"/>
        <v>42164.700196759259</v>
      </c>
    </row>
    <row r="238" spans="1:20" ht="43.2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>
        <f t="shared" si="12"/>
        <v>0</v>
      </c>
      <c r="P238">
        <f t="shared" si="13"/>
        <v>-150000</v>
      </c>
      <c r="Q238" s="7" t="s">
        <v>8329</v>
      </c>
      <c r="R238" s="7" t="s">
        <v>8333</v>
      </c>
      <c r="S238" s="11">
        <f t="shared" si="14"/>
        <v>42373.791666666664</v>
      </c>
      <c r="T238" s="12">
        <f t="shared" si="15"/>
        <v>42320.876145833332</v>
      </c>
    </row>
    <row r="239" spans="1:20" ht="28.8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>
        <f t="shared" si="12"/>
        <v>0.33333333333333337</v>
      </c>
      <c r="P239">
        <f t="shared" si="13"/>
        <v>-14950</v>
      </c>
      <c r="Q239" s="7" t="s">
        <v>8329</v>
      </c>
      <c r="R239" s="7" t="s">
        <v>8333</v>
      </c>
      <c r="S239" s="11">
        <f t="shared" si="14"/>
        <v>42437.368854166663</v>
      </c>
      <c r="T239" s="12">
        <f t="shared" si="15"/>
        <v>42377.368854166663</v>
      </c>
    </row>
    <row r="240" spans="1:20" ht="43.2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>
        <f t="shared" si="12"/>
        <v>0</v>
      </c>
      <c r="P240">
        <f t="shared" si="13"/>
        <v>-26000</v>
      </c>
      <c r="Q240" s="7" t="s">
        <v>8329</v>
      </c>
      <c r="R240" s="7" t="s">
        <v>8333</v>
      </c>
      <c r="S240" s="11">
        <f t="shared" si="14"/>
        <v>42734.166666666664</v>
      </c>
      <c r="T240" s="12">
        <f t="shared" si="15"/>
        <v>42713.754166666666</v>
      </c>
    </row>
    <row r="241" spans="1:20" ht="43.2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>
        <f t="shared" si="12"/>
        <v>25</v>
      </c>
      <c r="P241">
        <f t="shared" si="13"/>
        <v>-750</v>
      </c>
      <c r="Q241" s="7" t="s">
        <v>8329</v>
      </c>
      <c r="R241" s="7" t="s">
        <v>8333</v>
      </c>
      <c r="S241" s="11">
        <f t="shared" si="14"/>
        <v>42316.291666666664</v>
      </c>
      <c r="T241" s="12">
        <f t="shared" si="15"/>
        <v>42296.901967592588</v>
      </c>
    </row>
    <row r="242" spans="1:20" ht="57.6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>
        <f t="shared" si="12"/>
        <v>107.63413333333334</v>
      </c>
      <c r="P242">
        <f t="shared" si="13"/>
        <v>1145.1200000000008</v>
      </c>
      <c r="Q242" s="7" t="s">
        <v>8329</v>
      </c>
      <c r="R242" s="7" t="s">
        <v>8334</v>
      </c>
      <c r="S242" s="11">
        <f t="shared" si="14"/>
        <v>41399.500127314815</v>
      </c>
      <c r="T242" s="12">
        <f t="shared" si="15"/>
        <v>41354.500127314815</v>
      </c>
    </row>
    <row r="243" spans="1:20" ht="43.2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>
        <f t="shared" si="12"/>
        <v>112.63736263736264</v>
      </c>
      <c r="P243">
        <f t="shared" si="13"/>
        <v>4600</v>
      </c>
      <c r="Q243" s="7" t="s">
        <v>8329</v>
      </c>
      <c r="R243" s="7" t="s">
        <v>8334</v>
      </c>
      <c r="S243" s="11">
        <f t="shared" si="14"/>
        <v>41994.489629629628</v>
      </c>
      <c r="T243" s="12">
        <f t="shared" si="15"/>
        <v>41949.489629629628</v>
      </c>
    </row>
    <row r="244" spans="1:20" ht="43.2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>
        <f t="shared" si="12"/>
        <v>113.46153846153845</v>
      </c>
      <c r="P244">
        <f t="shared" si="13"/>
        <v>1750</v>
      </c>
      <c r="Q244" s="7" t="s">
        <v>8329</v>
      </c>
      <c r="R244" s="7" t="s">
        <v>8334</v>
      </c>
      <c r="S244" s="11">
        <f t="shared" si="14"/>
        <v>40897.28460648148</v>
      </c>
      <c r="T244" s="12">
        <f t="shared" si="15"/>
        <v>40862.28460648148</v>
      </c>
    </row>
    <row r="245" spans="1:20" ht="43.2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>
        <f t="shared" si="12"/>
        <v>102.592</v>
      </c>
      <c r="P245">
        <f t="shared" si="13"/>
        <v>648</v>
      </c>
      <c r="Q245" s="7" t="s">
        <v>8329</v>
      </c>
      <c r="R245" s="7" t="s">
        <v>8334</v>
      </c>
      <c r="S245" s="11">
        <f t="shared" si="14"/>
        <v>41691.839166666665</v>
      </c>
      <c r="T245" s="12">
        <f t="shared" si="15"/>
        <v>41661.839166666665</v>
      </c>
    </row>
    <row r="246" spans="1:20" ht="57.6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>
        <f t="shared" si="12"/>
        <v>113.75714285714287</v>
      </c>
      <c r="P246">
        <f t="shared" si="13"/>
        <v>481.5</v>
      </c>
      <c r="Q246" s="7" t="s">
        <v>8329</v>
      </c>
      <c r="R246" s="7" t="s">
        <v>8334</v>
      </c>
      <c r="S246" s="11">
        <f t="shared" si="14"/>
        <v>40253.087500000001</v>
      </c>
      <c r="T246" s="12">
        <f t="shared" si="15"/>
        <v>40213.115266203698</v>
      </c>
    </row>
    <row r="247" spans="1:20" ht="43.2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>
        <f t="shared" si="12"/>
        <v>103.71999999999998</v>
      </c>
      <c r="P247">
        <f t="shared" si="13"/>
        <v>186</v>
      </c>
      <c r="Q247" s="7" t="s">
        <v>8329</v>
      </c>
      <c r="R247" s="7" t="s">
        <v>8334</v>
      </c>
      <c r="S247" s="11">
        <f t="shared" si="14"/>
        <v>41136.844733796293</v>
      </c>
      <c r="T247" s="12">
        <f t="shared" si="15"/>
        <v>41106.844733796293</v>
      </c>
    </row>
    <row r="248" spans="1:20" ht="43.2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>
        <f t="shared" si="12"/>
        <v>305.46000000000004</v>
      </c>
      <c r="P248">
        <f t="shared" si="13"/>
        <v>10273</v>
      </c>
      <c r="Q248" s="7" t="s">
        <v>8329</v>
      </c>
      <c r="R248" s="7" t="s">
        <v>8334</v>
      </c>
      <c r="S248" s="11">
        <f t="shared" si="14"/>
        <v>40530.196817129625</v>
      </c>
      <c r="T248" s="12">
        <f t="shared" si="15"/>
        <v>40480.155150462961</v>
      </c>
    </row>
    <row r="249" spans="1:20" ht="57.6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>
        <f t="shared" si="12"/>
        <v>134.1</v>
      </c>
      <c r="P249">
        <f t="shared" si="13"/>
        <v>1705</v>
      </c>
      <c r="Q249" s="7" t="s">
        <v>8329</v>
      </c>
      <c r="R249" s="7" t="s">
        <v>8334</v>
      </c>
      <c r="S249" s="11">
        <f t="shared" si="14"/>
        <v>40466.943749999999</v>
      </c>
      <c r="T249" s="12">
        <f t="shared" si="15"/>
        <v>40430.395995370367</v>
      </c>
    </row>
    <row r="250" spans="1:20" ht="43.2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>
        <f t="shared" si="12"/>
        <v>101.33294117647058</v>
      </c>
      <c r="P250">
        <f t="shared" si="13"/>
        <v>1133</v>
      </c>
      <c r="Q250" s="7" t="s">
        <v>8329</v>
      </c>
      <c r="R250" s="7" t="s">
        <v>8334</v>
      </c>
      <c r="S250" s="11">
        <f t="shared" si="14"/>
        <v>40915.566076388888</v>
      </c>
      <c r="T250" s="12">
        <f t="shared" si="15"/>
        <v>40870.566076388888</v>
      </c>
    </row>
    <row r="251" spans="1:20" ht="57.6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>
        <f t="shared" si="12"/>
        <v>112.92</v>
      </c>
      <c r="P251">
        <f t="shared" si="13"/>
        <v>1292</v>
      </c>
      <c r="Q251" s="7" t="s">
        <v>8329</v>
      </c>
      <c r="R251" s="7" t="s">
        <v>8334</v>
      </c>
      <c r="S251" s="11">
        <f t="shared" si="14"/>
        <v>40412.527777777774</v>
      </c>
      <c r="T251" s="12">
        <f t="shared" si="15"/>
        <v>40332.715509259258</v>
      </c>
    </row>
    <row r="252" spans="1:20" ht="43.2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>
        <f t="shared" si="12"/>
        <v>105.58333333333334</v>
      </c>
      <c r="P252">
        <f t="shared" si="13"/>
        <v>1675</v>
      </c>
      <c r="Q252" s="7" t="s">
        <v>8329</v>
      </c>
      <c r="R252" s="7" t="s">
        <v>8334</v>
      </c>
      <c r="S252" s="11">
        <f t="shared" si="14"/>
        <v>41431.357534722221</v>
      </c>
      <c r="T252" s="12">
        <f t="shared" si="15"/>
        <v>41401.357534722221</v>
      </c>
    </row>
    <row r="253" spans="1:20" ht="43.2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>
        <f t="shared" si="12"/>
        <v>125.57142857142858</v>
      </c>
      <c r="P253">
        <f t="shared" si="13"/>
        <v>895</v>
      </c>
      <c r="Q253" s="7" t="s">
        <v>8329</v>
      </c>
      <c r="R253" s="7" t="s">
        <v>8334</v>
      </c>
      <c r="S253" s="11">
        <f t="shared" si="14"/>
        <v>41045.583333333328</v>
      </c>
      <c r="T253" s="12">
        <f t="shared" si="15"/>
        <v>41013.579236111109</v>
      </c>
    </row>
    <row r="254" spans="1:20" ht="43.2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>
        <f t="shared" si="12"/>
        <v>184.56</v>
      </c>
      <c r="P254">
        <f t="shared" si="13"/>
        <v>4228</v>
      </c>
      <c r="Q254" s="7" t="s">
        <v>8329</v>
      </c>
      <c r="R254" s="7" t="s">
        <v>8334</v>
      </c>
      <c r="S254" s="11">
        <f t="shared" si="14"/>
        <v>40329.957638888889</v>
      </c>
      <c r="T254" s="12">
        <f t="shared" si="15"/>
        <v>40266.454374999994</v>
      </c>
    </row>
    <row r="255" spans="1:20" ht="57.6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>
        <f t="shared" si="12"/>
        <v>100.73333333333335</v>
      </c>
      <c r="P255">
        <f t="shared" si="13"/>
        <v>11</v>
      </c>
      <c r="Q255" s="7" t="s">
        <v>8329</v>
      </c>
      <c r="R255" s="7" t="s">
        <v>8334</v>
      </c>
      <c r="S255" s="11">
        <f t="shared" si="14"/>
        <v>40954.44253472222</v>
      </c>
      <c r="T255" s="12">
        <f t="shared" si="15"/>
        <v>40924.44253472222</v>
      </c>
    </row>
    <row r="256" spans="1:20" ht="43.2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>
        <f t="shared" si="12"/>
        <v>116.94725</v>
      </c>
      <c r="P256">
        <f t="shared" si="13"/>
        <v>4067.34</v>
      </c>
      <c r="Q256" s="7" t="s">
        <v>8329</v>
      </c>
      <c r="R256" s="7" t="s">
        <v>8334</v>
      </c>
      <c r="S256" s="11">
        <f t="shared" si="14"/>
        <v>42293.874999999993</v>
      </c>
      <c r="T256" s="12">
        <f t="shared" si="15"/>
        <v>42263.744328703702</v>
      </c>
    </row>
    <row r="257" spans="1:20" ht="28.8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>
        <f t="shared" si="12"/>
        <v>106.73325</v>
      </c>
      <c r="P257">
        <f t="shared" si="13"/>
        <v>538.65999999999985</v>
      </c>
      <c r="Q257" s="7" t="s">
        <v>8329</v>
      </c>
      <c r="R257" s="7" t="s">
        <v>8334</v>
      </c>
      <c r="S257" s="11">
        <f t="shared" si="14"/>
        <v>40618.276412037034</v>
      </c>
      <c r="T257" s="12">
        <f t="shared" si="15"/>
        <v>40588.318078703705</v>
      </c>
    </row>
    <row r="258" spans="1:20" ht="43.2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>
        <f t="shared" si="12"/>
        <v>139.1</v>
      </c>
      <c r="P258">
        <f t="shared" si="13"/>
        <v>5083</v>
      </c>
      <c r="Q258" s="7" t="s">
        <v>8329</v>
      </c>
      <c r="R258" s="7" t="s">
        <v>8334</v>
      </c>
      <c r="S258" s="11">
        <f t="shared" si="14"/>
        <v>41349.560960648145</v>
      </c>
      <c r="T258" s="12">
        <f t="shared" si="15"/>
        <v>41319.560960648145</v>
      </c>
    </row>
    <row r="259" spans="1:20" ht="43.2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>
        <f t="shared" ref="O259:O322" si="16">(E259/D259*100)</f>
        <v>106.72648571428572</v>
      </c>
      <c r="P259">
        <f t="shared" ref="P259:P322" si="17">AVERAGE(E259-D259)</f>
        <v>2354.2699999999968</v>
      </c>
      <c r="Q259" s="7" t="s">
        <v>8329</v>
      </c>
      <c r="R259" s="7" t="s">
        <v>8334</v>
      </c>
      <c r="S259" s="11">
        <f t="shared" ref="S259:S322" si="18">(I259/86400)+25569+(-5/24)</f>
        <v>42509.418541666666</v>
      </c>
      <c r="T259" s="12">
        <f t="shared" ref="T259:T322" si="19">(J259/86400)+25569+(-5/24)</f>
        <v>42479.418541666666</v>
      </c>
    </row>
    <row r="260" spans="1:20" ht="43.2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>
        <f t="shared" si="16"/>
        <v>191.14</v>
      </c>
      <c r="P260">
        <f t="shared" si="17"/>
        <v>27342</v>
      </c>
      <c r="Q260" s="7" t="s">
        <v>8329</v>
      </c>
      <c r="R260" s="7" t="s">
        <v>8334</v>
      </c>
      <c r="S260" s="11">
        <f t="shared" si="18"/>
        <v>40711.843356481477</v>
      </c>
      <c r="T260" s="12">
        <f t="shared" si="19"/>
        <v>40681.843356481477</v>
      </c>
    </row>
    <row r="261" spans="1:20" ht="57.6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>
        <f t="shared" si="16"/>
        <v>131.93789333333334</v>
      </c>
      <c r="P261">
        <f t="shared" si="17"/>
        <v>23953.42</v>
      </c>
      <c r="Q261" s="7" t="s">
        <v>8329</v>
      </c>
      <c r="R261" s="7" t="s">
        <v>8334</v>
      </c>
      <c r="S261" s="11">
        <f t="shared" si="18"/>
        <v>42102.529733796291</v>
      </c>
      <c r="T261" s="12">
        <f t="shared" si="19"/>
        <v>42072.529733796291</v>
      </c>
    </row>
    <row r="262" spans="1:20" ht="43.2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>
        <f t="shared" si="16"/>
        <v>106.4</v>
      </c>
      <c r="P262">
        <f t="shared" si="17"/>
        <v>640</v>
      </c>
      <c r="Q262" s="7" t="s">
        <v>8329</v>
      </c>
      <c r="R262" s="7" t="s">
        <v>8334</v>
      </c>
      <c r="S262" s="11">
        <f t="shared" si="18"/>
        <v>40376.207638888889</v>
      </c>
      <c r="T262" s="12">
        <f t="shared" si="19"/>
        <v>40330.547210648147</v>
      </c>
    </row>
    <row r="263" spans="1:20" ht="28.8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>
        <f t="shared" si="16"/>
        <v>107.4</v>
      </c>
      <c r="P263">
        <f t="shared" si="17"/>
        <v>1480</v>
      </c>
      <c r="Q263" s="7" t="s">
        <v>8329</v>
      </c>
      <c r="R263" s="7" t="s">
        <v>8334</v>
      </c>
      <c r="S263" s="11">
        <f t="shared" si="18"/>
        <v>41067.413194444445</v>
      </c>
      <c r="T263" s="12">
        <f t="shared" si="19"/>
        <v>41017.677129629628</v>
      </c>
    </row>
    <row r="264" spans="1:20" ht="28.8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>
        <f t="shared" si="16"/>
        <v>240</v>
      </c>
      <c r="P264">
        <f t="shared" si="17"/>
        <v>3500</v>
      </c>
      <c r="Q264" s="7" t="s">
        <v>8329</v>
      </c>
      <c r="R264" s="7" t="s">
        <v>8334</v>
      </c>
      <c r="S264" s="11">
        <f t="shared" si="18"/>
        <v>40600.039675925924</v>
      </c>
      <c r="T264" s="12">
        <f t="shared" si="19"/>
        <v>40555.039675925924</v>
      </c>
    </row>
    <row r="265" spans="1:20" ht="57.6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>
        <f t="shared" si="16"/>
        <v>118.08108</v>
      </c>
      <c r="P265">
        <f t="shared" si="17"/>
        <v>4520.2700000000004</v>
      </c>
      <c r="Q265" s="7" t="s">
        <v>8329</v>
      </c>
      <c r="R265" s="7" t="s">
        <v>8334</v>
      </c>
      <c r="S265" s="11">
        <f t="shared" si="18"/>
        <v>41179.746458333328</v>
      </c>
      <c r="T265" s="12">
        <f t="shared" si="19"/>
        <v>41149.746458333328</v>
      </c>
    </row>
    <row r="266" spans="1:20" ht="57.6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>
        <f t="shared" si="16"/>
        <v>118.19999999999999</v>
      </c>
      <c r="P266">
        <f t="shared" si="17"/>
        <v>910</v>
      </c>
      <c r="Q266" s="7" t="s">
        <v>8329</v>
      </c>
      <c r="R266" s="7" t="s">
        <v>8334</v>
      </c>
      <c r="S266" s="11">
        <f t="shared" si="18"/>
        <v>41040.411979166667</v>
      </c>
      <c r="T266" s="12">
        <f t="shared" si="19"/>
        <v>41010.411979166667</v>
      </c>
    </row>
    <row r="267" spans="1:20" ht="57.6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>
        <f t="shared" si="16"/>
        <v>111.1</v>
      </c>
      <c r="P267">
        <f t="shared" si="17"/>
        <v>555</v>
      </c>
      <c r="Q267" s="7" t="s">
        <v>8329</v>
      </c>
      <c r="R267" s="7" t="s">
        <v>8334</v>
      </c>
      <c r="S267" s="11">
        <f t="shared" si="18"/>
        <v>40308.636111111111</v>
      </c>
      <c r="T267" s="12">
        <f t="shared" si="19"/>
        <v>40267.03738425926</v>
      </c>
    </row>
    <row r="268" spans="1:20" ht="57.6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>
        <f t="shared" si="16"/>
        <v>145.5</v>
      </c>
      <c r="P268">
        <f t="shared" si="17"/>
        <v>455</v>
      </c>
      <c r="Q268" s="7" t="s">
        <v>8329</v>
      </c>
      <c r="R268" s="7" t="s">
        <v>8334</v>
      </c>
      <c r="S268" s="11">
        <f t="shared" si="18"/>
        <v>40290.95208333333</v>
      </c>
      <c r="T268" s="12">
        <f t="shared" si="19"/>
        <v>40204.966516203705</v>
      </c>
    </row>
    <row r="269" spans="1:20" ht="43.2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>
        <f t="shared" si="16"/>
        <v>131.62883248730967</v>
      </c>
      <c r="P269">
        <f t="shared" si="17"/>
        <v>3115.4400000000005</v>
      </c>
      <c r="Q269" s="7" t="s">
        <v>8329</v>
      </c>
      <c r="R269" s="7" t="s">
        <v>8334</v>
      </c>
      <c r="S269" s="11">
        <f t="shared" si="18"/>
        <v>41815.244201388887</v>
      </c>
      <c r="T269" s="12">
        <f t="shared" si="19"/>
        <v>41785.244201388887</v>
      </c>
    </row>
    <row r="270" spans="1:20" ht="43.2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>
        <f t="shared" si="16"/>
        <v>111.4</v>
      </c>
      <c r="P270">
        <f t="shared" si="17"/>
        <v>570</v>
      </c>
      <c r="Q270" s="7" t="s">
        <v>8329</v>
      </c>
      <c r="R270" s="7" t="s">
        <v>8334</v>
      </c>
      <c r="S270" s="11">
        <f t="shared" si="18"/>
        <v>40853.985856481479</v>
      </c>
      <c r="T270" s="12">
        <f t="shared" si="19"/>
        <v>40808.944189814814</v>
      </c>
    </row>
    <row r="271" spans="1:20" ht="43.2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>
        <f t="shared" si="16"/>
        <v>147.23376999999999</v>
      </c>
      <c r="P271">
        <f t="shared" si="17"/>
        <v>47233.76999999999</v>
      </c>
      <c r="Q271" s="7" t="s">
        <v>8329</v>
      </c>
      <c r="R271" s="7" t="s">
        <v>8334</v>
      </c>
      <c r="S271" s="11">
        <f t="shared" si="18"/>
        <v>42787.988680555551</v>
      </c>
      <c r="T271" s="12">
        <f t="shared" si="19"/>
        <v>42757.988680555551</v>
      </c>
    </row>
    <row r="272" spans="1:20" ht="43.2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>
        <f t="shared" si="16"/>
        <v>152.60869565217391</v>
      </c>
      <c r="P272">
        <f t="shared" si="17"/>
        <v>1210</v>
      </c>
      <c r="Q272" s="7" t="s">
        <v>8329</v>
      </c>
      <c r="R272" s="7" t="s">
        <v>8334</v>
      </c>
      <c r="S272" s="11">
        <f t="shared" si="18"/>
        <v>40687.958333333328</v>
      </c>
      <c r="T272" s="12">
        <f t="shared" si="19"/>
        <v>40637.658217592594</v>
      </c>
    </row>
    <row r="273" spans="1:20" ht="43.2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>
        <f t="shared" si="16"/>
        <v>104.67999999999999</v>
      </c>
      <c r="P273">
        <f t="shared" si="17"/>
        <v>1404</v>
      </c>
      <c r="Q273" s="7" t="s">
        <v>8329</v>
      </c>
      <c r="R273" s="7" t="s">
        <v>8334</v>
      </c>
      <c r="S273" s="11">
        <f t="shared" si="18"/>
        <v>41641.125</v>
      </c>
      <c r="T273" s="12">
        <f t="shared" si="19"/>
        <v>41611.891909722217</v>
      </c>
    </row>
    <row r="274" spans="1:20" ht="43.2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>
        <f t="shared" si="16"/>
        <v>177.43366666666668</v>
      </c>
      <c r="P274">
        <f t="shared" si="17"/>
        <v>2323.0100000000002</v>
      </c>
      <c r="Q274" s="7" t="s">
        <v>8329</v>
      </c>
      <c r="R274" s="7" t="s">
        <v>8334</v>
      </c>
      <c r="S274" s="11">
        <f t="shared" si="18"/>
        <v>40296.575694444444</v>
      </c>
      <c r="T274" s="12">
        <f t="shared" si="19"/>
        <v>40235.692025462959</v>
      </c>
    </row>
    <row r="275" spans="1:20" ht="43.2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>
        <f t="shared" si="16"/>
        <v>107.7758</v>
      </c>
      <c r="P275">
        <f t="shared" si="17"/>
        <v>388.78999999999996</v>
      </c>
      <c r="Q275" s="7" t="s">
        <v>8329</v>
      </c>
      <c r="R275" s="7" t="s">
        <v>8334</v>
      </c>
      <c r="S275" s="11">
        <f t="shared" si="18"/>
        <v>40727.29011574074</v>
      </c>
      <c r="T275" s="12">
        <f t="shared" si="19"/>
        <v>40697.29011574074</v>
      </c>
    </row>
    <row r="276" spans="1:20" ht="43.2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>
        <f t="shared" si="16"/>
        <v>156</v>
      </c>
      <c r="P276">
        <f t="shared" si="17"/>
        <v>2240</v>
      </c>
      <c r="Q276" s="7" t="s">
        <v>8329</v>
      </c>
      <c r="R276" s="7" t="s">
        <v>8334</v>
      </c>
      <c r="S276" s="11">
        <f t="shared" si="18"/>
        <v>41004.082638888889</v>
      </c>
      <c r="T276" s="12">
        <f t="shared" si="19"/>
        <v>40969.704039351847</v>
      </c>
    </row>
    <row r="277" spans="1:20" ht="43.2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>
        <f t="shared" si="16"/>
        <v>108.395</v>
      </c>
      <c r="P277">
        <f t="shared" si="17"/>
        <v>1679</v>
      </c>
      <c r="Q277" s="7" t="s">
        <v>8329</v>
      </c>
      <c r="R277" s="7" t="s">
        <v>8334</v>
      </c>
      <c r="S277" s="11">
        <f t="shared" si="18"/>
        <v>41222.865347222221</v>
      </c>
      <c r="T277" s="12">
        <f t="shared" si="19"/>
        <v>41192.823680555557</v>
      </c>
    </row>
    <row r="278" spans="1:20" ht="43.2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>
        <f t="shared" si="16"/>
        <v>147.6</v>
      </c>
      <c r="P278">
        <f t="shared" si="17"/>
        <v>1904</v>
      </c>
      <c r="Q278" s="7" t="s">
        <v>8329</v>
      </c>
      <c r="R278" s="7" t="s">
        <v>8334</v>
      </c>
      <c r="S278" s="11">
        <f t="shared" si="18"/>
        <v>41026.831874999996</v>
      </c>
      <c r="T278" s="12">
        <f t="shared" si="19"/>
        <v>40966.873541666668</v>
      </c>
    </row>
    <row r="279" spans="1:20" ht="43.2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>
        <f t="shared" si="16"/>
        <v>110.38153846153847</v>
      </c>
      <c r="P279">
        <f t="shared" si="17"/>
        <v>6748</v>
      </c>
      <c r="Q279" s="7" t="s">
        <v>8329</v>
      </c>
      <c r="R279" s="7" t="s">
        <v>8334</v>
      </c>
      <c r="S279" s="11">
        <f t="shared" si="18"/>
        <v>42147.68309027778</v>
      </c>
      <c r="T279" s="12">
        <f t="shared" si="19"/>
        <v>42117.68309027778</v>
      </c>
    </row>
    <row r="280" spans="1:20" ht="28.8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>
        <f t="shared" si="16"/>
        <v>150.34814814814814</v>
      </c>
      <c r="P280">
        <f t="shared" si="17"/>
        <v>13594</v>
      </c>
      <c r="Q280" s="7" t="s">
        <v>8329</v>
      </c>
      <c r="R280" s="7" t="s">
        <v>8334</v>
      </c>
      <c r="S280" s="11">
        <f t="shared" si="18"/>
        <v>41193.832627314812</v>
      </c>
      <c r="T280" s="12">
        <f t="shared" si="19"/>
        <v>41163.832627314812</v>
      </c>
    </row>
    <row r="281" spans="1:20" ht="43.2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>
        <f t="shared" si="16"/>
        <v>157.31829411764707</v>
      </c>
      <c r="P281">
        <f t="shared" si="17"/>
        <v>9744.11</v>
      </c>
      <c r="Q281" s="7" t="s">
        <v>8329</v>
      </c>
      <c r="R281" s="7" t="s">
        <v>8334</v>
      </c>
      <c r="S281" s="11">
        <f t="shared" si="18"/>
        <v>42792.875694444439</v>
      </c>
      <c r="T281" s="12">
        <f t="shared" si="19"/>
        <v>42759.035833333335</v>
      </c>
    </row>
    <row r="282" spans="1:20" ht="43.2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>
        <f t="shared" si="16"/>
        <v>156.14400000000001</v>
      </c>
      <c r="P282">
        <f t="shared" si="17"/>
        <v>42108</v>
      </c>
      <c r="Q282" s="7" t="s">
        <v>8329</v>
      </c>
      <c r="R282" s="7" t="s">
        <v>8334</v>
      </c>
      <c r="S282" s="11">
        <f t="shared" si="18"/>
        <v>41789.382349537038</v>
      </c>
      <c r="T282" s="12">
        <f t="shared" si="19"/>
        <v>41744.382349537038</v>
      </c>
    </row>
    <row r="283" spans="1:20" ht="43.2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>
        <f t="shared" si="16"/>
        <v>120.58763636363636</v>
      </c>
      <c r="P283">
        <f t="shared" si="17"/>
        <v>1132.3199999999997</v>
      </c>
      <c r="Q283" s="7" t="s">
        <v>8329</v>
      </c>
      <c r="R283" s="7" t="s">
        <v>8334</v>
      </c>
      <c r="S283" s="11">
        <f t="shared" si="18"/>
        <v>40035.601388888885</v>
      </c>
      <c r="T283" s="12">
        <f t="shared" si="19"/>
        <v>39949.955011574071</v>
      </c>
    </row>
    <row r="284" spans="1:20" ht="43.2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>
        <f t="shared" si="16"/>
        <v>101.18888888888888</v>
      </c>
      <c r="P284">
        <f t="shared" si="17"/>
        <v>535</v>
      </c>
      <c r="Q284" s="7" t="s">
        <v>8329</v>
      </c>
      <c r="R284" s="7" t="s">
        <v>8334</v>
      </c>
      <c r="S284" s="11">
        <f t="shared" si="18"/>
        <v>40231.708333333328</v>
      </c>
      <c r="T284" s="12">
        <f t="shared" si="19"/>
        <v>40194.711712962962</v>
      </c>
    </row>
    <row r="285" spans="1:20" ht="28.8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>
        <f t="shared" si="16"/>
        <v>114.27249999999999</v>
      </c>
      <c r="P285">
        <f t="shared" si="17"/>
        <v>2569.0499999999993</v>
      </c>
      <c r="Q285" s="7" t="s">
        <v>8329</v>
      </c>
      <c r="R285" s="7" t="s">
        <v>8334</v>
      </c>
      <c r="S285" s="11">
        <f t="shared" si="18"/>
        <v>40694.999305555553</v>
      </c>
      <c r="T285" s="12">
        <f t="shared" si="19"/>
        <v>40675.501666666663</v>
      </c>
    </row>
    <row r="286" spans="1:20" ht="43.2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>
        <f t="shared" si="16"/>
        <v>104.62615</v>
      </c>
      <c r="P286">
        <f t="shared" si="17"/>
        <v>1850.4599999999991</v>
      </c>
      <c r="Q286" s="7" t="s">
        <v>8329</v>
      </c>
      <c r="R286" s="7" t="s">
        <v>8334</v>
      </c>
      <c r="S286" s="11">
        <f t="shared" si="18"/>
        <v>40929.529861111107</v>
      </c>
      <c r="T286" s="12">
        <f t="shared" si="19"/>
        <v>40904.529861111107</v>
      </c>
    </row>
    <row r="287" spans="1:20" ht="43.2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>
        <f t="shared" si="16"/>
        <v>228.82507142857142</v>
      </c>
      <c r="P287">
        <f t="shared" si="17"/>
        <v>18035.509999999998</v>
      </c>
      <c r="Q287" s="7" t="s">
        <v>8329</v>
      </c>
      <c r="R287" s="7" t="s">
        <v>8334</v>
      </c>
      <c r="S287" s="11">
        <f t="shared" si="18"/>
        <v>41536.547777777778</v>
      </c>
      <c r="T287" s="12">
        <f t="shared" si="19"/>
        <v>41506.547777777778</v>
      </c>
    </row>
    <row r="288" spans="1:20" ht="43.2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>
        <f t="shared" si="16"/>
        <v>109.15333333333332</v>
      </c>
      <c r="P288">
        <f t="shared" si="17"/>
        <v>1373</v>
      </c>
      <c r="Q288" s="7" t="s">
        <v>8329</v>
      </c>
      <c r="R288" s="7" t="s">
        <v>8334</v>
      </c>
      <c r="S288" s="11">
        <f t="shared" si="18"/>
        <v>41358.566249999996</v>
      </c>
      <c r="T288" s="12">
        <f t="shared" si="19"/>
        <v>41313.607916666668</v>
      </c>
    </row>
    <row r="289" spans="1:20" ht="28.8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>
        <f t="shared" si="16"/>
        <v>176.29999999999998</v>
      </c>
      <c r="P289">
        <f t="shared" si="17"/>
        <v>11445</v>
      </c>
      <c r="Q289" s="7" t="s">
        <v>8329</v>
      </c>
      <c r="R289" s="7" t="s">
        <v>8334</v>
      </c>
      <c r="S289" s="11">
        <f t="shared" si="18"/>
        <v>41214.958333333328</v>
      </c>
      <c r="T289" s="12">
        <f t="shared" si="19"/>
        <v>41184.069652777776</v>
      </c>
    </row>
    <row r="290" spans="1:20" ht="57.6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>
        <f t="shared" si="16"/>
        <v>103.21061999999999</v>
      </c>
      <c r="P290">
        <f t="shared" si="17"/>
        <v>1605.3099999999977</v>
      </c>
      <c r="Q290" s="7" t="s">
        <v>8329</v>
      </c>
      <c r="R290" s="7" t="s">
        <v>8334</v>
      </c>
      <c r="S290" s="11">
        <f t="shared" si="18"/>
        <v>41085.960567129623</v>
      </c>
      <c r="T290" s="12">
        <f t="shared" si="19"/>
        <v>41050.960567129623</v>
      </c>
    </row>
    <row r="291" spans="1:20" ht="43.2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>
        <f t="shared" si="16"/>
        <v>104.82000000000001</v>
      </c>
      <c r="P291">
        <f t="shared" si="17"/>
        <v>723</v>
      </c>
      <c r="Q291" s="7" t="s">
        <v>8329</v>
      </c>
      <c r="R291" s="7" t="s">
        <v>8334</v>
      </c>
      <c r="S291" s="11">
        <f t="shared" si="18"/>
        <v>41580.248078703698</v>
      </c>
      <c r="T291" s="12">
        <f t="shared" si="19"/>
        <v>41550.248078703698</v>
      </c>
    </row>
    <row r="292" spans="1:20" ht="28.8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>
        <f t="shared" si="16"/>
        <v>106.68444444444445</v>
      </c>
      <c r="P292">
        <f t="shared" si="17"/>
        <v>300.80000000000018</v>
      </c>
      <c r="Q292" s="7" t="s">
        <v>8329</v>
      </c>
      <c r="R292" s="7" t="s">
        <v>8334</v>
      </c>
      <c r="S292" s="11">
        <f t="shared" si="18"/>
        <v>40576.124305555553</v>
      </c>
      <c r="T292" s="12">
        <f t="shared" si="19"/>
        <v>40526.160844907405</v>
      </c>
    </row>
    <row r="293" spans="1:20" ht="43.2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>
        <f t="shared" si="16"/>
        <v>120.02</v>
      </c>
      <c r="P293">
        <f t="shared" si="17"/>
        <v>1001</v>
      </c>
      <c r="Q293" s="7" t="s">
        <v>8329</v>
      </c>
      <c r="R293" s="7" t="s">
        <v>8334</v>
      </c>
      <c r="S293" s="11">
        <f t="shared" si="18"/>
        <v>41394.792361111111</v>
      </c>
      <c r="T293" s="12">
        <f t="shared" si="19"/>
        <v>41376.560717592591</v>
      </c>
    </row>
    <row r="294" spans="1:20" ht="57.6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>
        <f t="shared" si="16"/>
        <v>101.50693333333334</v>
      </c>
      <c r="P294">
        <f t="shared" si="17"/>
        <v>1130.1999999999971</v>
      </c>
      <c r="Q294" s="7" t="s">
        <v>8329</v>
      </c>
      <c r="R294" s="7" t="s">
        <v>8334</v>
      </c>
      <c r="S294" s="11">
        <f t="shared" si="18"/>
        <v>40844.957638888889</v>
      </c>
      <c r="T294" s="12">
        <f t="shared" si="19"/>
        <v>40812.594895833332</v>
      </c>
    </row>
    <row r="295" spans="1:20" ht="43.2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>
        <f t="shared" si="16"/>
        <v>101.38461538461539</v>
      </c>
      <c r="P295">
        <f t="shared" si="17"/>
        <v>360</v>
      </c>
      <c r="Q295" s="7" t="s">
        <v>8329</v>
      </c>
      <c r="R295" s="7" t="s">
        <v>8334</v>
      </c>
      <c r="S295" s="11">
        <f t="shared" si="18"/>
        <v>41749.459652777776</v>
      </c>
      <c r="T295" s="12">
        <f t="shared" si="19"/>
        <v>41719.459652777776</v>
      </c>
    </row>
    <row r="296" spans="1:20" ht="72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>
        <f t="shared" si="16"/>
        <v>100</v>
      </c>
      <c r="P296">
        <f t="shared" si="17"/>
        <v>0</v>
      </c>
      <c r="Q296" s="7" t="s">
        <v>8329</v>
      </c>
      <c r="R296" s="7" t="s">
        <v>8334</v>
      </c>
      <c r="S296" s="11">
        <f t="shared" si="18"/>
        <v>40378.458333333328</v>
      </c>
      <c r="T296" s="12">
        <f t="shared" si="19"/>
        <v>40342.876087962963</v>
      </c>
    </row>
    <row r="297" spans="1:20" ht="43.2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>
        <f t="shared" si="16"/>
        <v>133.10911999999999</v>
      </c>
      <c r="P297">
        <f t="shared" si="17"/>
        <v>16554.559999999998</v>
      </c>
      <c r="Q297" s="7" t="s">
        <v>8329</v>
      </c>
      <c r="R297" s="7" t="s">
        <v>8334</v>
      </c>
      <c r="S297" s="11">
        <f t="shared" si="18"/>
        <v>41578.791666666664</v>
      </c>
      <c r="T297" s="12">
        <f t="shared" si="19"/>
        <v>41518.796400462961</v>
      </c>
    </row>
    <row r="298" spans="1:20" ht="43.2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>
        <f t="shared" si="16"/>
        <v>118.72620000000001</v>
      </c>
      <c r="P298">
        <f t="shared" si="17"/>
        <v>4681.5499999999993</v>
      </c>
      <c r="Q298" s="7" t="s">
        <v>8329</v>
      </c>
      <c r="R298" s="7" t="s">
        <v>8334</v>
      </c>
      <c r="S298" s="11">
        <f t="shared" si="18"/>
        <v>41159.267164351848</v>
      </c>
      <c r="T298" s="12">
        <f t="shared" si="19"/>
        <v>41134.267164351848</v>
      </c>
    </row>
    <row r="299" spans="1:20" ht="43.2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>
        <f t="shared" si="16"/>
        <v>100.64</v>
      </c>
      <c r="P299">
        <f t="shared" si="17"/>
        <v>128</v>
      </c>
      <c r="Q299" s="7" t="s">
        <v>8329</v>
      </c>
      <c r="R299" s="7" t="s">
        <v>8334</v>
      </c>
      <c r="S299" s="11">
        <f t="shared" si="18"/>
        <v>42124.957638888889</v>
      </c>
      <c r="T299" s="12">
        <f t="shared" si="19"/>
        <v>42089.519687499997</v>
      </c>
    </row>
    <row r="300" spans="1:20" ht="28.8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>
        <f t="shared" si="16"/>
        <v>108.93241269841269</v>
      </c>
      <c r="P300">
        <f t="shared" si="17"/>
        <v>11254.839999999997</v>
      </c>
      <c r="Q300" s="7" t="s">
        <v>8329</v>
      </c>
      <c r="R300" s="7" t="s">
        <v>8334</v>
      </c>
      <c r="S300" s="11">
        <f t="shared" si="18"/>
        <v>41768.666666666664</v>
      </c>
      <c r="T300" s="12">
        <f t="shared" si="19"/>
        <v>41709.255185185182</v>
      </c>
    </row>
    <row r="301" spans="1:20" ht="57.6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>
        <f t="shared" si="16"/>
        <v>178.95250000000001</v>
      </c>
      <c r="P301">
        <f t="shared" si="17"/>
        <v>7895.25</v>
      </c>
      <c r="Q301" s="7" t="s">
        <v>8329</v>
      </c>
      <c r="R301" s="7" t="s">
        <v>8334</v>
      </c>
      <c r="S301" s="11">
        <f t="shared" si="18"/>
        <v>40499.058564814812</v>
      </c>
      <c r="T301" s="12">
        <f t="shared" si="19"/>
        <v>40469.016898148147</v>
      </c>
    </row>
    <row r="302" spans="1:20" ht="43.2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>
        <f t="shared" si="16"/>
        <v>101.72264</v>
      </c>
      <c r="P302">
        <f t="shared" si="17"/>
        <v>430.65999999999985</v>
      </c>
      <c r="Q302" s="7" t="s">
        <v>8329</v>
      </c>
      <c r="R302" s="7" t="s">
        <v>8334</v>
      </c>
      <c r="S302" s="11">
        <f t="shared" si="18"/>
        <v>40657.751597222217</v>
      </c>
      <c r="T302" s="12">
        <f t="shared" si="19"/>
        <v>40626.751597222217</v>
      </c>
    </row>
    <row r="303" spans="1:20" ht="43.2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>
        <f t="shared" si="16"/>
        <v>118.73499999999999</v>
      </c>
      <c r="P303">
        <f t="shared" si="17"/>
        <v>2435.5499999999993</v>
      </c>
      <c r="Q303" s="7" t="s">
        <v>8329</v>
      </c>
      <c r="R303" s="7" t="s">
        <v>8334</v>
      </c>
      <c r="S303" s="11">
        <f t="shared" si="18"/>
        <v>41352.487673611111</v>
      </c>
      <c r="T303" s="12">
        <f t="shared" si="19"/>
        <v>41312.529340277775</v>
      </c>
    </row>
    <row r="304" spans="1:20" ht="57.6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>
        <f t="shared" si="16"/>
        <v>100.46</v>
      </c>
      <c r="P304">
        <f t="shared" si="17"/>
        <v>46</v>
      </c>
      <c r="Q304" s="7" t="s">
        <v>8329</v>
      </c>
      <c r="R304" s="7" t="s">
        <v>8334</v>
      </c>
      <c r="S304" s="11">
        <f t="shared" si="18"/>
        <v>40963.648587962962</v>
      </c>
      <c r="T304" s="12">
        <f t="shared" si="19"/>
        <v>40933.648587962962</v>
      </c>
    </row>
    <row r="305" spans="1:20" ht="43.2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>
        <f t="shared" si="16"/>
        <v>137.46666666666667</v>
      </c>
      <c r="P305">
        <f t="shared" si="17"/>
        <v>1124</v>
      </c>
      <c r="Q305" s="7" t="s">
        <v>8329</v>
      </c>
      <c r="R305" s="7" t="s">
        <v>8334</v>
      </c>
      <c r="S305" s="11">
        <f t="shared" si="18"/>
        <v>41061.862800925919</v>
      </c>
      <c r="T305" s="12">
        <f t="shared" si="19"/>
        <v>41031.862800925919</v>
      </c>
    </row>
    <row r="306" spans="1:20" ht="28.8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>
        <f t="shared" si="16"/>
        <v>231.64705882352939</v>
      </c>
      <c r="P306">
        <f t="shared" si="17"/>
        <v>4476</v>
      </c>
      <c r="Q306" s="7" t="s">
        <v>8329</v>
      </c>
      <c r="R306" s="7" t="s">
        <v>8334</v>
      </c>
      <c r="S306" s="11">
        <f t="shared" si="18"/>
        <v>41152.875</v>
      </c>
      <c r="T306" s="12">
        <f t="shared" si="19"/>
        <v>41113.88653935185</v>
      </c>
    </row>
    <row r="307" spans="1:20" ht="43.2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>
        <f t="shared" si="16"/>
        <v>130.33333333333331</v>
      </c>
      <c r="P307">
        <f t="shared" si="17"/>
        <v>2275</v>
      </c>
      <c r="Q307" s="7" t="s">
        <v>8329</v>
      </c>
      <c r="R307" s="7" t="s">
        <v>8334</v>
      </c>
      <c r="S307" s="11">
        <f t="shared" si="18"/>
        <v>40978.421863425923</v>
      </c>
      <c r="T307" s="12">
        <f t="shared" si="19"/>
        <v>40948.421863425923</v>
      </c>
    </row>
    <row r="308" spans="1:20" ht="28.8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>
        <f t="shared" si="16"/>
        <v>292.89999999999998</v>
      </c>
      <c r="P308">
        <f t="shared" si="17"/>
        <v>1929</v>
      </c>
      <c r="Q308" s="7" t="s">
        <v>8329</v>
      </c>
      <c r="R308" s="7" t="s">
        <v>8334</v>
      </c>
      <c r="S308" s="11">
        <f t="shared" si="18"/>
        <v>41353.587187499994</v>
      </c>
      <c r="T308" s="12">
        <f t="shared" si="19"/>
        <v>41333.628854166665</v>
      </c>
    </row>
    <row r="309" spans="1:20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>
        <f t="shared" si="16"/>
        <v>111.31818181818183</v>
      </c>
      <c r="P309">
        <f t="shared" si="17"/>
        <v>2490</v>
      </c>
      <c r="Q309" s="7" t="s">
        <v>8329</v>
      </c>
      <c r="R309" s="7" t="s">
        <v>8334</v>
      </c>
      <c r="S309" s="11">
        <f t="shared" si="18"/>
        <v>41312.736122685186</v>
      </c>
      <c r="T309" s="12">
        <f t="shared" si="19"/>
        <v>41282.736122685186</v>
      </c>
    </row>
    <row r="310" spans="1:20" ht="43.2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>
        <f t="shared" si="16"/>
        <v>105.56666666666668</v>
      </c>
      <c r="P310">
        <f t="shared" si="17"/>
        <v>668</v>
      </c>
      <c r="Q310" s="7" t="s">
        <v>8329</v>
      </c>
      <c r="R310" s="7" t="s">
        <v>8334</v>
      </c>
      <c r="S310" s="11">
        <f t="shared" si="18"/>
        <v>40612.486226851848</v>
      </c>
      <c r="T310" s="12">
        <f t="shared" si="19"/>
        <v>40567.486226851848</v>
      </c>
    </row>
    <row r="311" spans="1:20" ht="43.2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>
        <f t="shared" si="16"/>
        <v>118.94444444444446</v>
      </c>
      <c r="P311">
        <f t="shared" si="17"/>
        <v>3410</v>
      </c>
      <c r="Q311" s="7" t="s">
        <v>8329</v>
      </c>
      <c r="R311" s="7" t="s">
        <v>8334</v>
      </c>
      <c r="S311" s="11">
        <f t="shared" si="18"/>
        <v>41155.543217592589</v>
      </c>
      <c r="T311" s="12">
        <f t="shared" si="19"/>
        <v>41134.543217592589</v>
      </c>
    </row>
    <row r="312" spans="1:20" ht="43.2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>
        <f t="shared" si="16"/>
        <v>104.129</v>
      </c>
      <c r="P312">
        <f t="shared" si="17"/>
        <v>41.289999999999964</v>
      </c>
      <c r="Q312" s="7" t="s">
        <v>8329</v>
      </c>
      <c r="R312" s="7" t="s">
        <v>8334</v>
      </c>
      <c r="S312" s="11">
        <f t="shared" si="18"/>
        <v>40835.875</v>
      </c>
      <c r="T312" s="12">
        <f t="shared" si="19"/>
        <v>40820.974803240737</v>
      </c>
    </row>
    <row r="313" spans="1:20" ht="43.2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>
        <f t="shared" si="16"/>
        <v>104.10165000000001</v>
      </c>
      <c r="P313">
        <f t="shared" si="17"/>
        <v>820.33000000000175</v>
      </c>
      <c r="Q313" s="7" t="s">
        <v>8329</v>
      </c>
      <c r="R313" s="7" t="s">
        <v>8334</v>
      </c>
      <c r="S313" s="11">
        <f t="shared" si="18"/>
        <v>40909.124305555553</v>
      </c>
      <c r="T313" s="12">
        <f t="shared" si="19"/>
        <v>40868.011481481481</v>
      </c>
    </row>
    <row r="314" spans="1:20" ht="57.6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>
        <f t="shared" si="16"/>
        <v>111.87499999999999</v>
      </c>
      <c r="P314">
        <f t="shared" si="17"/>
        <v>950</v>
      </c>
      <c r="Q314" s="7" t="s">
        <v>8329</v>
      </c>
      <c r="R314" s="7" t="s">
        <v>8334</v>
      </c>
      <c r="S314" s="11">
        <f t="shared" si="18"/>
        <v>41378.669351851851</v>
      </c>
      <c r="T314" s="12">
        <f t="shared" si="19"/>
        <v>41348.669351851851</v>
      </c>
    </row>
    <row r="315" spans="1:20" ht="57.6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>
        <f t="shared" si="16"/>
        <v>104.73529411764706</v>
      </c>
      <c r="P315">
        <f t="shared" si="17"/>
        <v>805</v>
      </c>
      <c r="Q315" s="7" t="s">
        <v>8329</v>
      </c>
      <c r="R315" s="7" t="s">
        <v>8334</v>
      </c>
      <c r="S315" s="11">
        <f t="shared" si="18"/>
        <v>40401.457638888889</v>
      </c>
      <c r="T315" s="12">
        <f t="shared" si="19"/>
        <v>40357.019606481481</v>
      </c>
    </row>
    <row r="316" spans="1:20" ht="43.2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>
        <f t="shared" si="16"/>
        <v>385.15000000000003</v>
      </c>
      <c r="P316">
        <f t="shared" si="17"/>
        <v>2851.5</v>
      </c>
      <c r="Q316" s="7" t="s">
        <v>8329</v>
      </c>
      <c r="R316" s="7" t="s">
        <v>8334</v>
      </c>
      <c r="S316" s="11">
        <f t="shared" si="18"/>
        <v>41334.624861111108</v>
      </c>
      <c r="T316" s="12">
        <f t="shared" si="19"/>
        <v>41304.624861111108</v>
      </c>
    </row>
    <row r="317" spans="1:20" ht="43.2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>
        <f t="shared" si="16"/>
        <v>101.248</v>
      </c>
      <c r="P317">
        <f t="shared" si="17"/>
        <v>312</v>
      </c>
      <c r="Q317" s="7" t="s">
        <v>8329</v>
      </c>
      <c r="R317" s="7" t="s">
        <v>8334</v>
      </c>
      <c r="S317" s="11">
        <f t="shared" si="18"/>
        <v>41143.564050925925</v>
      </c>
      <c r="T317" s="12">
        <f t="shared" si="19"/>
        <v>41113.564050925925</v>
      </c>
    </row>
    <row r="318" spans="1:20" ht="28.8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>
        <f t="shared" si="16"/>
        <v>113.77333333333333</v>
      </c>
      <c r="P318">
        <f t="shared" si="17"/>
        <v>2066</v>
      </c>
      <c r="Q318" s="7" t="s">
        <v>8329</v>
      </c>
      <c r="R318" s="7" t="s">
        <v>8334</v>
      </c>
      <c r="S318" s="11">
        <f t="shared" si="18"/>
        <v>41983.999305555553</v>
      </c>
      <c r="T318" s="12">
        <f t="shared" si="19"/>
        <v>41950.715243055551</v>
      </c>
    </row>
    <row r="319" spans="1:20" ht="43.2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>
        <f t="shared" si="16"/>
        <v>100.80333333333333</v>
      </c>
      <c r="P319">
        <f t="shared" si="17"/>
        <v>241</v>
      </c>
      <c r="Q319" s="7" t="s">
        <v>8329</v>
      </c>
      <c r="R319" s="7" t="s">
        <v>8334</v>
      </c>
      <c r="S319" s="11">
        <f t="shared" si="18"/>
        <v>41619.468553240738</v>
      </c>
      <c r="T319" s="12">
        <f t="shared" si="19"/>
        <v>41589.468553240738</v>
      </c>
    </row>
    <row r="320" spans="1:20" ht="43.2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>
        <f t="shared" si="16"/>
        <v>283.32</v>
      </c>
      <c r="P320">
        <f t="shared" si="17"/>
        <v>9166</v>
      </c>
      <c r="Q320" s="7" t="s">
        <v>8329</v>
      </c>
      <c r="R320" s="7" t="s">
        <v>8334</v>
      </c>
      <c r="S320" s="11">
        <f t="shared" si="18"/>
        <v>41359.788784722223</v>
      </c>
      <c r="T320" s="12">
        <f t="shared" si="19"/>
        <v>41329.830451388887</v>
      </c>
    </row>
    <row r="321" spans="1:20" ht="57.6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>
        <f t="shared" si="16"/>
        <v>112.68</v>
      </c>
      <c r="P321">
        <f t="shared" si="17"/>
        <v>634</v>
      </c>
      <c r="Q321" s="7" t="s">
        <v>8329</v>
      </c>
      <c r="R321" s="7" t="s">
        <v>8334</v>
      </c>
      <c r="S321" s="11">
        <f t="shared" si="18"/>
        <v>40211.124305555553</v>
      </c>
      <c r="T321" s="12">
        <f t="shared" si="19"/>
        <v>40123.629965277774</v>
      </c>
    </row>
    <row r="322" spans="1:20" ht="43.2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>
        <f t="shared" si="16"/>
        <v>106.58000000000001</v>
      </c>
      <c r="P322">
        <f t="shared" si="17"/>
        <v>1316</v>
      </c>
      <c r="Q322" s="7" t="s">
        <v>8329</v>
      </c>
      <c r="R322" s="7" t="s">
        <v>8334</v>
      </c>
      <c r="S322" s="11">
        <f t="shared" si="18"/>
        <v>42360.749999999993</v>
      </c>
      <c r="T322" s="12">
        <f t="shared" si="19"/>
        <v>42331.34297453703</v>
      </c>
    </row>
    <row r="323" spans="1:20" ht="43.2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>
        <f t="shared" ref="O323:O386" si="20">(E323/D323*100)</f>
        <v>102.66285714285715</v>
      </c>
      <c r="P323">
        <f t="shared" ref="P323:P386" si="21">AVERAGE(E323-D323)</f>
        <v>932</v>
      </c>
      <c r="Q323" s="7" t="s">
        <v>8329</v>
      </c>
      <c r="R323" s="7" t="s">
        <v>8334</v>
      </c>
      <c r="S323" s="11">
        <f t="shared" ref="S323:S386" si="22">(I323/86400)+25569+(-5/24)</f>
        <v>42682.279930555553</v>
      </c>
      <c r="T323" s="12">
        <f t="shared" ref="T323:T386" si="23">(J323/86400)+25569+(-5/24)</f>
        <v>42647.238263888888</v>
      </c>
    </row>
    <row r="324" spans="1:20" ht="43.2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>
        <f t="shared" si="20"/>
        <v>107.91200000000001</v>
      </c>
      <c r="P324">
        <f t="shared" si="21"/>
        <v>1978</v>
      </c>
      <c r="Q324" s="7" t="s">
        <v>8329</v>
      </c>
      <c r="R324" s="7" t="s">
        <v>8334</v>
      </c>
      <c r="S324" s="11">
        <f t="shared" si="22"/>
        <v>42503.361666666664</v>
      </c>
      <c r="T324" s="12">
        <f t="shared" si="23"/>
        <v>42473.361666666664</v>
      </c>
    </row>
    <row r="325" spans="1:20" ht="43.2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>
        <f t="shared" si="20"/>
        <v>123.07407407407408</v>
      </c>
      <c r="P325">
        <f t="shared" si="21"/>
        <v>1246</v>
      </c>
      <c r="Q325" s="7" t="s">
        <v>8329</v>
      </c>
      <c r="R325" s="7" t="s">
        <v>8334</v>
      </c>
      <c r="S325" s="11">
        <f t="shared" si="22"/>
        <v>42725.124305555553</v>
      </c>
      <c r="T325" s="12">
        <f t="shared" si="23"/>
        <v>42697.113032407404</v>
      </c>
    </row>
    <row r="326" spans="1:20" ht="43.2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>
        <f t="shared" si="20"/>
        <v>101.6</v>
      </c>
      <c r="P326">
        <f t="shared" si="21"/>
        <v>136</v>
      </c>
      <c r="Q326" s="7" t="s">
        <v>8329</v>
      </c>
      <c r="R326" s="7" t="s">
        <v>8334</v>
      </c>
      <c r="S326" s="11">
        <f t="shared" si="22"/>
        <v>42217.417916666665</v>
      </c>
      <c r="T326" s="12">
        <f t="shared" si="23"/>
        <v>42184.417916666665</v>
      </c>
    </row>
    <row r="327" spans="1:20" ht="43.2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>
        <f t="shared" si="20"/>
        <v>104.396</v>
      </c>
      <c r="P327">
        <f t="shared" si="21"/>
        <v>2198</v>
      </c>
      <c r="Q327" s="7" t="s">
        <v>8329</v>
      </c>
      <c r="R327" s="7" t="s">
        <v>8334</v>
      </c>
      <c r="S327" s="11">
        <f t="shared" si="22"/>
        <v>42723.979548611103</v>
      </c>
      <c r="T327" s="12">
        <f t="shared" si="23"/>
        <v>42688.979548611103</v>
      </c>
    </row>
    <row r="328" spans="1:20" ht="43.2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>
        <f t="shared" si="20"/>
        <v>112.92973333333333</v>
      </c>
      <c r="P328">
        <f t="shared" si="21"/>
        <v>19394.600000000006</v>
      </c>
      <c r="Q328" s="7" t="s">
        <v>8329</v>
      </c>
      <c r="R328" s="7" t="s">
        <v>8334</v>
      </c>
      <c r="S328" s="11">
        <f t="shared" si="22"/>
        <v>42808.747916666667</v>
      </c>
      <c r="T328" s="12">
        <f t="shared" si="23"/>
        <v>42775.106550925928</v>
      </c>
    </row>
    <row r="329" spans="1:20" ht="43.2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>
        <f t="shared" si="20"/>
        <v>136.4</v>
      </c>
      <c r="P329">
        <f t="shared" si="21"/>
        <v>1456</v>
      </c>
      <c r="Q329" s="7" t="s">
        <v>8329</v>
      </c>
      <c r="R329" s="7" t="s">
        <v>8334</v>
      </c>
      <c r="S329" s="11">
        <f t="shared" si="22"/>
        <v>42085.124999999993</v>
      </c>
      <c r="T329" s="12">
        <f t="shared" si="23"/>
        <v>42058.026956018519</v>
      </c>
    </row>
    <row r="330" spans="1:20" ht="43.2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>
        <f t="shared" si="20"/>
        <v>103.61439999999999</v>
      </c>
      <c r="P330">
        <f t="shared" si="21"/>
        <v>2710.8000000000029</v>
      </c>
      <c r="Q330" s="7" t="s">
        <v>8329</v>
      </c>
      <c r="R330" s="7" t="s">
        <v>8334</v>
      </c>
      <c r="S330" s="11">
        <f t="shared" si="22"/>
        <v>42308.958333333336</v>
      </c>
      <c r="T330" s="12">
        <f t="shared" si="23"/>
        <v>42278.738287037035</v>
      </c>
    </row>
    <row r="331" spans="1:20" ht="43.2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>
        <f t="shared" si="20"/>
        <v>105.5</v>
      </c>
      <c r="P331">
        <f t="shared" si="21"/>
        <v>550</v>
      </c>
      <c r="Q331" s="7" t="s">
        <v>8329</v>
      </c>
      <c r="R331" s="7" t="s">
        <v>8334</v>
      </c>
      <c r="S331" s="11">
        <f t="shared" si="22"/>
        <v>42314.958333333336</v>
      </c>
      <c r="T331" s="12">
        <f t="shared" si="23"/>
        <v>42291.258414351854</v>
      </c>
    </row>
    <row r="332" spans="1:20" ht="43.2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>
        <f t="shared" si="20"/>
        <v>101.82857142857142</v>
      </c>
      <c r="P332">
        <f t="shared" si="21"/>
        <v>640</v>
      </c>
      <c r="Q332" s="7" t="s">
        <v>8329</v>
      </c>
      <c r="R332" s="7" t="s">
        <v>8334</v>
      </c>
      <c r="S332" s="11">
        <f t="shared" si="22"/>
        <v>41410.957638888889</v>
      </c>
      <c r="T332" s="12">
        <f t="shared" si="23"/>
        <v>41379.307442129626</v>
      </c>
    </row>
    <row r="333" spans="1:20" ht="43.2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>
        <f t="shared" si="20"/>
        <v>106.60499999999999</v>
      </c>
      <c r="P333">
        <f t="shared" si="21"/>
        <v>2642</v>
      </c>
      <c r="Q333" s="7" t="s">
        <v>8329</v>
      </c>
      <c r="R333" s="7" t="s">
        <v>8334</v>
      </c>
      <c r="S333" s="11">
        <f t="shared" si="22"/>
        <v>42538.373078703698</v>
      </c>
      <c r="T333" s="12">
        <f t="shared" si="23"/>
        <v>42507.373078703698</v>
      </c>
    </row>
    <row r="334" spans="1:20" ht="43.2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>
        <f t="shared" si="20"/>
        <v>113.015</v>
      </c>
      <c r="P334">
        <f t="shared" si="21"/>
        <v>13015</v>
      </c>
      <c r="Q334" s="7" t="s">
        <v>8329</v>
      </c>
      <c r="R334" s="7" t="s">
        <v>8334</v>
      </c>
      <c r="S334" s="11">
        <f t="shared" si="22"/>
        <v>42305.124999999993</v>
      </c>
      <c r="T334" s="12">
        <f t="shared" si="23"/>
        <v>42263.471956018511</v>
      </c>
    </row>
    <row r="335" spans="1:20" ht="43.2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>
        <f t="shared" si="20"/>
        <v>125.22750000000001</v>
      </c>
      <c r="P335">
        <f t="shared" si="21"/>
        <v>10091</v>
      </c>
      <c r="Q335" s="7" t="s">
        <v>8329</v>
      </c>
      <c r="R335" s="7" t="s">
        <v>8334</v>
      </c>
      <c r="S335" s="11">
        <f t="shared" si="22"/>
        <v>42467.386469907404</v>
      </c>
      <c r="T335" s="12">
        <f t="shared" si="23"/>
        <v>42437.428136574068</v>
      </c>
    </row>
    <row r="336" spans="1:20" ht="57.6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>
        <f t="shared" si="20"/>
        <v>101.19</v>
      </c>
      <c r="P336">
        <f t="shared" si="21"/>
        <v>119</v>
      </c>
      <c r="Q336" s="7" t="s">
        <v>8329</v>
      </c>
      <c r="R336" s="7" t="s">
        <v>8334</v>
      </c>
      <c r="S336" s="11">
        <f t="shared" si="22"/>
        <v>42139.583333333336</v>
      </c>
      <c r="T336" s="12">
        <f t="shared" si="23"/>
        <v>42101.474039351851</v>
      </c>
    </row>
    <row r="337" spans="1:20" ht="43.2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>
        <f t="shared" si="20"/>
        <v>102.76470588235294</v>
      </c>
      <c r="P337">
        <f t="shared" si="21"/>
        <v>235</v>
      </c>
      <c r="Q337" s="7" t="s">
        <v>8329</v>
      </c>
      <c r="R337" s="7" t="s">
        <v>8334</v>
      </c>
      <c r="S337" s="11">
        <f t="shared" si="22"/>
        <v>42132.708333333336</v>
      </c>
      <c r="T337" s="12">
        <f t="shared" si="23"/>
        <v>42101.529108796291</v>
      </c>
    </row>
    <row r="338" spans="1:20" ht="43.2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>
        <f t="shared" si="20"/>
        <v>116.83911999999998</v>
      </c>
      <c r="P338">
        <f t="shared" si="21"/>
        <v>4209.7799999999988</v>
      </c>
      <c r="Q338" s="7" t="s">
        <v>8329</v>
      </c>
      <c r="R338" s="7" t="s">
        <v>8334</v>
      </c>
      <c r="S338" s="11">
        <f t="shared" si="22"/>
        <v>42321.429606481477</v>
      </c>
      <c r="T338" s="12">
        <f t="shared" si="23"/>
        <v>42291.387939814813</v>
      </c>
    </row>
    <row r="339" spans="1:20" ht="43.2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>
        <f t="shared" si="20"/>
        <v>101.16833333333335</v>
      </c>
      <c r="P339">
        <f t="shared" si="21"/>
        <v>35.050000000000182</v>
      </c>
      <c r="Q339" s="7" t="s">
        <v>8329</v>
      </c>
      <c r="R339" s="7" t="s">
        <v>8334</v>
      </c>
      <c r="S339" s="11">
        <f t="shared" si="22"/>
        <v>42076.878564814811</v>
      </c>
      <c r="T339" s="12">
        <f t="shared" si="23"/>
        <v>42046.920231481483</v>
      </c>
    </row>
    <row r="340" spans="1:20" ht="43.2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>
        <f t="shared" si="20"/>
        <v>110.13360000000002</v>
      </c>
      <c r="P340">
        <f t="shared" si="21"/>
        <v>1520.0400000000009</v>
      </c>
      <c r="Q340" s="7" t="s">
        <v>8329</v>
      </c>
      <c r="R340" s="7" t="s">
        <v>8334</v>
      </c>
      <c r="S340" s="11">
        <f t="shared" si="22"/>
        <v>42615.833333333336</v>
      </c>
      <c r="T340" s="12">
        <f t="shared" si="23"/>
        <v>42559.547337962962</v>
      </c>
    </row>
    <row r="341" spans="1:20" ht="43.2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>
        <f t="shared" si="20"/>
        <v>108.08333333333333</v>
      </c>
      <c r="P341">
        <f t="shared" si="21"/>
        <v>485</v>
      </c>
      <c r="Q341" s="7" t="s">
        <v>8329</v>
      </c>
      <c r="R341" s="7" t="s">
        <v>8334</v>
      </c>
      <c r="S341" s="11">
        <f t="shared" si="22"/>
        <v>42123.551712962959</v>
      </c>
      <c r="T341" s="12">
        <f t="shared" si="23"/>
        <v>42093.551712962959</v>
      </c>
    </row>
    <row r="342" spans="1:20" ht="43.2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>
        <f t="shared" si="20"/>
        <v>125.02285714285715</v>
      </c>
      <c r="P342">
        <f t="shared" si="21"/>
        <v>8758</v>
      </c>
      <c r="Q342" s="7" t="s">
        <v>8329</v>
      </c>
      <c r="R342" s="7" t="s">
        <v>8334</v>
      </c>
      <c r="S342" s="11">
        <f t="shared" si="22"/>
        <v>42802.666666666664</v>
      </c>
      <c r="T342" s="12">
        <f t="shared" si="23"/>
        <v>42772.460729166669</v>
      </c>
    </row>
    <row r="343" spans="1:20" ht="43.2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>
        <f t="shared" si="20"/>
        <v>106.71428571428572</v>
      </c>
      <c r="P343">
        <f t="shared" si="21"/>
        <v>235</v>
      </c>
      <c r="Q343" s="7" t="s">
        <v>8329</v>
      </c>
      <c r="R343" s="7" t="s">
        <v>8334</v>
      </c>
      <c r="S343" s="11">
        <f t="shared" si="22"/>
        <v>41912.957638888889</v>
      </c>
      <c r="T343" s="12">
        <f t="shared" si="23"/>
        <v>41894.671273148146</v>
      </c>
    </row>
    <row r="344" spans="1:20" ht="28.8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>
        <f t="shared" si="20"/>
        <v>100.36639999999998</v>
      </c>
      <c r="P344">
        <f t="shared" si="21"/>
        <v>201.5199999999968</v>
      </c>
      <c r="Q344" s="7" t="s">
        <v>8329</v>
      </c>
      <c r="R344" s="7" t="s">
        <v>8334</v>
      </c>
      <c r="S344" s="11">
        <f t="shared" si="22"/>
        <v>42489.572511574072</v>
      </c>
      <c r="T344" s="12">
        <f t="shared" si="23"/>
        <v>42459.572511574072</v>
      </c>
    </row>
    <row r="345" spans="1:20" ht="43.2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>
        <f t="shared" si="20"/>
        <v>102.02863333333335</v>
      </c>
      <c r="P345">
        <f t="shared" si="21"/>
        <v>608.59000000000015</v>
      </c>
      <c r="Q345" s="7" t="s">
        <v>8329</v>
      </c>
      <c r="R345" s="7" t="s">
        <v>8334</v>
      </c>
      <c r="S345" s="11">
        <f t="shared" si="22"/>
        <v>41956.916666666664</v>
      </c>
      <c r="T345" s="12">
        <f t="shared" si="23"/>
        <v>41926.529456018514</v>
      </c>
    </row>
    <row r="346" spans="1:20" ht="43.2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>
        <f t="shared" si="20"/>
        <v>102.08358208955224</v>
      </c>
      <c r="P346">
        <f t="shared" si="21"/>
        <v>698</v>
      </c>
      <c r="Q346" s="7" t="s">
        <v>8329</v>
      </c>
      <c r="R346" s="7" t="s">
        <v>8334</v>
      </c>
      <c r="S346" s="11">
        <f t="shared" si="22"/>
        <v>42155.888888888883</v>
      </c>
      <c r="T346" s="12">
        <f t="shared" si="23"/>
        <v>42111.762662037036</v>
      </c>
    </row>
    <row r="347" spans="1:20" ht="43.2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>
        <f t="shared" si="20"/>
        <v>123.27586206896552</v>
      </c>
      <c r="P347">
        <f t="shared" si="21"/>
        <v>3375</v>
      </c>
      <c r="Q347" s="7" t="s">
        <v>8329</v>
      </c>
      <c r="R347" s="7" t="s">
        <v>8334</v>
      </c>
      <c r="S347" s="11">
        <f t="shared" si="22"/>
        <v>42144.735995370364</v>
      </c>
      <c r="T347" s="12">
        <f t="shared" si="23"/>
        <v>42114.735995370364</v>
      </c>
    </row>
    <row r="348" spans="1:20" ht="43.2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>
        <f t="shared" si="20"/>
        <v>170.28880000000001</v>
      </c>
      <c r="P348">
        <f t="shared" si="21"/>
        <v>7028.880000000001</v>
      </c>
      <c r="Q348" s="7" t="s">
        <v>8329</v>
      </c>
      <c r="R348" s="7" t="s">
        <v>8334</v>
      </c>
      <c r="S348" s="11">
        <f t="shared" si="22"/>
        <v>42291.291909722218</v>
      </c>
      <c r="T348" s="12">
        <f t="shared" si="23"/>
        <v>42261.291909722218</v>
      </c>
    </row>
    <row r="349" spans="1:20" ht="43.2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>
        <f t="shared" si="20"/>
        <v>111.59049999999999</v>
      </c>
      <c r="P349">
        <f t="shared" si="21"/>
        <v>4636.1999999999971</v>
      </c>
      <c r="Q349" s="7" t="s">
        <v>8329</v>
      </c>
      <c r="R349" s="7" t="s">
        <v>8334</v>
      </c>
      <c r="S349" s="11">
        <f t="shared" si="22"/>
        <v>42322.32880787037</v>
      </c>
      <c r="T349" s="12">
        <f t="shared" si="23"/>
        <v>42292.287141203698</v>
      </c>
    </row>
    <row r="350" spans="1:20" ht="43.2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>
        <f t="shared" si="20"/>
        <v>103</v>
      </c>
      <c r="P350">
        <f t="shared" si="21"/>
        <v>300</v>
      </c>
      <c r="Q350" s="7" t="s">
        <v>8329</v>
      </c>
      <c r="R350" s="7" t="s">
        <v>8334</v>
      </c>
      <c r="S350" s="11">
        <f t="shared" si="22"/>
        <v>42237.378657407404</v>
      </c>
      <c r="T350" s="12">
        <f t="shared" si="23"/>
        <v>42207.378657407404</v>
      </c>
    </row>
    <row r="351" spans="1:20" ht="43.2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>
        <f t="shared" si="20"/>
        <v>106.63570159857905</v>
      </c>
      <c r="P351">
        <f t="shared" si="21"/>
        <v>747.18000000000029</v>
      </c>
      <c r="Q351" s="7" t="s">
        <v>8329</v>
      </c>
      <c r="R351" s="7" t="s">
        <v>8334</v>
      </c>
      <c r="S351" s="11">
        <f t="shared" si="22"/>
        <v>42790.290601851848</v>
      </c>
      <c r="T351" s="12">
        <f t="shared" si="23"/>
        <v>42760.290601851848</v>
      </c>
    </row>
    <row r="352" spans="1:20" ht="43.2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>
        <f t="shared" si="20"/>
        <v>114.75999999999999</v>
      </c>
      <c r="P352">
        <f t="shared" si="21"/>
        <v>3690</v>
      </c>
      <c r="Q352" s="7" t="s">
        <v>8329</v>
      </c>
      <c r="R352" s="7" t="s">
        <v>8334</v>
      </c>
      <c r="S352" s="11">
        <f t="shared" si="22"/>
        <v>42623.957638888889</v>
      </c>
      <c r="T352" s="12">
        <f t="shared" si="23"/>
        <v>42585.857743055552</v>
      </c>
    </row>
    <row r="353" spans="1:20" ht="43.2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>
        <f t="shared" si="20"/>
        <v>127.34117647058822</v>
      </c>
      <c r="P353">
        <f t="shared" si="21"/>
        <v>9296</v>
      </c>
      <c r="Q353" s="7" t="s">
        <v>8329</v>
      </c>
      <c r="R353" s="7" t="s">
        <v>8334</v>
      </c>
      <c r="S353" s="11">
        <f t="shared" si="22"/>
        <v>42467.714745370373</v>
      </c>
      <c r="T353" s="12">
        <f t="shared" si="23"/>
        <v>42427.75641203703</v>
      </c>
    </row>
    <row r="354" spans="1:20" ht="43.2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>
        <f t="shared" si="20"/>
        <v>116.56</v>
      </c>
      <c r="P354">
        <f t="shared" si="21"/>
        <v>1656</v>
      </c>
      <c r="Q354" s="7" t="s">
        <v>8329</v>
      </c>
      <c r="R354" s="7" t="s">
        <v>8334</v>
      </c>
      <c r="S354" s="11">
        <f t="shared" si="22"/>
        <v>41919.959120370368</v>
      </c>
      <c r="T354" s="12">
        <f t="shared" si="23"/>
        <v>41889.959120370368</v>
      </c>
    </row>
    <row r="355" spans="1:20" ht="43.2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>
        <f t="shared" si="20"/>
        <v>108.61819426615318</v>
      </c>
      <c r="P355">
        <f t="shared" si="21"/>
        <v>5035.18</v>
      </c>
      <c r="Q355" s="7" t="s">
        <v>8329</v>
      </c>
      <c r="R355" s="7" t="s">
        <v>8334</v>
      </c>
      <c r="S355" s="11">
        <f t="shared" si="22"/>
        <v>42327.625219907401</v>
      </c>
      <c r="T355" s="12">
        <f t="shared" si="23"/>
        <v>42297.583553240744</v>
      </c>
    </row>
    <row r="356" spans="1:20" ht="43.2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>
        <f t="shared" si="20"/>
        <v>103.94285714285714</v>
      </c>
      <c r="P356">
        <f t="shared" si="21"/>
        <v>138</v>
      </c>
      <c r="Q356" s="7" t="s">
        <v>8329</v>
      </c>
      <c r="R356" s="7" t="s">
        <v>8334</v>
      </c>
      <c r="S356" s="11">
        <f t="shared" si="22"/>
        <v>42468.577789351846</v>
      </c>
      <c r="T356" s="12">
        <f t="shared" si="23"/>
        <v>42438.619456018518</v>
      </c>
    </row>
    <row r="357" spans="1:20" ht="43.2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>
        <f t="shared" si="20"/>
        <v>116.25714285714285</v>
      </c>
      <c r="P357">
        <f t="shared" si="21"/>
        <v>5690</v>
      </c>
      <c r="Q357" s="7" t="s">
        <v>8329</v>
      </c>
      <c r="R357" s="7" t="s">
        <v>8334</v>
      </c>
      <c r="S357" s="11">
        <f t="shared" si="22"/>
        <v>41974.127245370364</v>
      </c>
      <c r="T357" s="12">
        <f t="shared" si="23"/>
        <v>41943.0855787037</v>
      </c>
    </row>
    <row r="358" spans="1:20" ht="43.2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>
        <f t="shared" si="20"/>
        <v>102.69239999999999</v>
      </c>
      <c r="P358">
        <f t="shared" si="21"/>
        <v>201.93000000000029</v>
      </c>
      <c r="Q358" s="7" t="s">
        <v>8329</v>
      </c>
      <c r="R358" s="7" t="s">
        <v>8334</v>
      </c>
      <c r="S358" s="11">
        <f t="shared" si="22"/>
        <v>42445.553159722222</v>
      </c>
      <c r="T358" s="12">
        <f t="shared" si="23"/>
        <v>42415.594826388886</v>
      </c>
    </row>
    <row r="359" spans="1:20" ht="43.2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>
        <f t="shared" si="20"/>
        <v>174</v>
      </c>
      <c r="P359">
        <f t="shared" si="21"/>
        <v>11100</v>
      </c>
      <c r="Q359" s="7" t="s">
        <v>8329</v>
      </c>
      <c r="R359" s="7" t="s">
        <v>8334</v>
      </c>
      <c r="S359" s="11">
        <f t="shared" si="22"/>
        <v>42118.01385416666</v>
      </c>
      <c r="T359" s="12">
        <f t="shared" si="23"/>
        <v>42078.01385416666</v>
      </c>
    </row>
    <row r="360" spans="1:20" ht="43.2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>
        <f t="shared" si="20"/>
        <v>103.08800000000001</v>
      </c>
      <c r="P360">
        <f t="shared" si="21"/>
        <v>1544</v>
      </c>
      <c r="Q360" s="7" t="s">
        <v>8329</v>
      </c>
      <c r="R360" s="7" t="s">
        <v>8334</v>
      </c>
      <c r="S360" s="11">
        <f t="shared" si="22"/>
        <v>42536.416666666664</v>
      </c>
      <c r="T360" s="12">
        <f t="shared" si="23"/>
        <v>42507.651863425919</v>
      </c>
    </row>
    <row r="361" spans="1:20" ht="43.2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>
        <f t="shared" si="20"/>
        <v>104.85537190082646</v>
      </c>
      <c r="P361">
        <f t="shared" si="21"/>
        <v>1175</v>
      </c>
      <c r="Q361" s="7" t="s">
        <v>8329</v>
      </c>
      <c r="R361" s="7" t="s">
        <v>8334</v>
      </c>
      <c r="S361" s="11">
        <f t="shared" si="22"/>
        <v>41957.008333333331</v>
      </c>
      <c r="T361" s="12">
        <f t="shared" si="23"/>
        <v>41934.86215277778</v>
      </c>
    </row>
    <row r="362" spans="1:20" ht="43.2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>
        <f t="shared" si="20"/>
        <v>101.375</v>
      </c>
      <c r="P362">
        <f t="shared" si="21"/>
        <v>165</v>
      </c>
      <c r="Q362" s="7" t="s">
        <v>8329</v>
      </c>
      <c r="R362" s="7" t="s">
        <v>8334</v>
      </c>
      <c r="S362" s="11">
        <f t="shared" si="22"/>
        <v>42207.924305555549</v>
      </c>
      <c r="T362" s="12">
        <f t="shared" si="23"/>
        <v>42163.689583333333</v>
      </c>
    </row>
    <row r="363" spans="1:20" ht="43.2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>
        <f t="shared" si="20"/>
        <v>111.07699999999998</v>
      </c>
      <c r="P363">
        <f t="shared" si="21"/>
        <v>3876.9499999999971</v>
      </c>
      <c r="Q363" s="7" t="s">
        <v>8329</v>
      </c>
      <c r="R363" s="7" t="s">
        <v>8334</v>
      </c>
      <c r="S363" s="11">
        <f t="shared" si="22"/>
        <v>41965.834560185183</v>
      </c>
      <c r="T363" s="12">
        <f t="shared" si="23"/>
        <v>41935.792893518512</v>
      </c>
    </row>
    <row r="364" spans="1:20" ht="57.6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>
        <f t="shared" si="20"/>
        <v>124.15933781686496</v>
      </c>
      <c r="P364">
        <f t="shared" si="21"/>
        <v>2335</v>
      </c>
      <c r="Q364" s="7" t="s">
        <v>8329</v>
      </c>
      <c r="R364" s="7" t="s">
        <v>8334</v>
      </c>
      <c r="S364" s="11">
        <f t="shared" si="22"/>
        <v>41858.791666666664</v>
      </c>
      <c r="T364" s="12">
        <f t="shared" si="23"/>
        <v>41837.002210648148</v>
      </c>
    </row>
    <row r="365" spans="1:20" ht="57.6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>
        <f t="shared" si="20"/>
        <v>101.33333333333334</v>
      </c>
      <c r="P365">
        <f t="shared" si="21"/>
        <v>119</v>
      </c>
      <c r="Q365" s="7" t="s">
        <v>8329</v>
      </c>
      <c r="R365" s="7" t="s">
        <v>8334</v>
      </c>
      <c r="S365" s="11">
        <f t="shared" si="22"/>
        <v>40300.598611111105</v>
      </c>
      <c r="T365" s="12">
        <f t="shared" si="23"/>
        <v>40255.53629629629</v>
      </c>
    </row>
    <row r="366" spans="1:20" ht="43.2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>
        <f t="shared" si="20"/>
        <v>110.16142857142856</v>
      </c>
      <c r="P366">
        <f t="shared" si="21"/>
        <v>711.30000000000018</v>
      </c>
      <c r="Q366" s="7" t="s">
        <v>8329</v>
      </c>
      <c r="R366" s="7" t="s">
        <v>8334</v>
      </c>
      <c r="S366" s="11">
        <f t="shared" si="22"/>
        <v>41810.957638888889</v>
      </c>
      <c r="T366" s="12">
        <f t="shared" si="23"/>
        <v>41780.651296296295</v>
      </c>
    </row>
    <row r="367" spans="1:20" ht="43.2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>
        <f t="shared" si="20"/>
        <v>103.97333333333334</v>
      </c>
      <c r="P367">
        <f t="shared" si="21"/>
        <v>596</v>
      </c>
      <c r="Q367" s="7" t="s">
        <v>8329</v>
      </c>
      <c r="R367" s="7" t="s">
        <v>8334</v>
      </c>
      <c r="S367" s="11">
        <f t="shared" si="22"/>
        <v>41698.398136574069</v>
      </c>
      <c r="T367" s="12">
        <f t="shared" si="23"/>
        <v>41668.398136574069</v>
      </c>
    </row>
    <row r="368" spans="1:20" ht="43.2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>
        <f t="shared" si="20"/>
        <v>101.31578947368421</v>
      </c>
      <c r="P368">
        <f t="shared" si="21"/>
        <v>500</v>
      </c>
      <c r="Q368" s="7" t="s">
        <v>8329</v>
      </c>
      <c r="R368" s="7" t="s">
        <v>8334</v>
      </c>
      <c r="S368" s="11">
        <f t="shared" si="22"/>
        <v>41049.584699074076</v>
      </c>
      <c r="T368" s="12">
        <f t="shared" si="23"/>
        <v>41019.584699074076</v>
      </c>
    </row>
    <row r="369" spans="1:20" ht="43.2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>
        <f t="shared" si="20"/>
        <v>103.3501</v>
      </c>
      <c r="P369">
        <f t="shared" si="21"/>
        <v>335.01000000000022</v>
      </c>
      <c r="Q369" s="7" t="s">
        <v>8329</v>
      </c>
      <c r="R369" s="7" t="s">
        <v>8334</v>
      </c>
      <c r="S369" s="11">
        <f t="shared" si="22"/>
        <v>41394.999305555553</v>
      </c>
      <c r="T369" s="12">
        <f t="shared" si="23"/>
        <v>41355.368958333333</v>
      </c>
    </row>
    <row r="370" spans="1:20" ht="43.2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>
        <f t="shared" si="20"/>
        <v>104.11200000000001</v>
      </c>
      <c r="P370">
        <f t="shared" si="21"/>
        <v>514</v>
      </c>
      <c r="Q370" s="7" t="s">
        <v>8329</v>
      </c>
      <c r="R370" s="7" t="s">
        <v>8334</v>
      </c>
      <c r="S370" s="11">
        <f t="shared" si="22"/>
        <v>42078.355578703697</v>
      </c>
      <c r="T370" s="12">
        <f t="shared" si="23"/>
        <v>42043.397245370368</v>
      </c>
    </row>
    <row r="371" spans="1:20" ht="43.2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>
        <f t="shared" si="20"/>
        <v>110.15569230769231</v>
      </c>
      <c r="P371">
        <f t="shared" si="21"/>
        <v>660.11999999999989</v>
      </c>
      <c r="Q371" s="7" t="s">
        <v>8329</v>
      </c>
      <c r="R371" s="7" t="s">
        <v>8334</v>
      </c>
      <c r="S371" s="11">
        <f t="shared" si="22"/>
        <v>40923.3433912037</v>
      </c>
      <c r="T371" s="12">
        <f t="shared" si="23"/>
        <v>40893.3433912037</v>
      </c>
    </row>
    <row r="372" spans="1:20" ht="43.2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>
        <f t="shared" si="20"/>
        <v>122.02</v>
      </c>
      <c r="P372">
        <f t="shared" si="21"/>
        <v>5505</v>
      </c>
      <c r="Q372" s="7" t="s">
        <v>8329</v>
      </c>
      <c r="R372" s="7" t="s">
        <v>8334</v>
      </c>
      <c r="S372" s="11">
        <f t="shared" si="22"/>
        <v>42741.586805555555</v>
      </c>
      <c r="T372" s="12">
        <f t="shared" si="23"/>
        <v>42711.586805555555</v>
      </c>
    </row>
    <row r="373" spans="1:20" ht="43.2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>
        <f t="shared" si="20"/>
        <v>114.16866666666667</v>
      </c>
      <c r="P373">
        <f t="shared" si="21"/>
        <v>21253</v>
      </c>
      <c r="Q373" s="7" t="s">
        <v>8329</v>
      </c>
      <c r="R373" s="7" t="s">
        <v>8334</v>
      </c>
      <c r="S373" s="11">
        <f t="shared" si="22"/>
        <v>41306.559479166666</v>
      </c>
      <c r="T373" s="12">
        <f t="shared" si="23"/>
        <v>41261.559479166666</v>
      </c>
    </row>
    <row r="374" spans="1:20" ht="28.8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>
        <f t="shared" si="20"/>
        <v>125.33333333333334</v>
      </c>
      <c r="P374">
        <f t="shared" si="21"/>
        <v>76</v>
      </c>
      <c r="Q374" s="7" t="s">
        <v>8329</v>
      </c>
      <c r="R374" s="7" t="s">
        <v>8334</v>
      </c>
      <c r="S374" s="11">
        <f t="shared" si="22"/>
        <v>42465.458333333336</v>
      </c>
      <c r="T374" s="12">
        <f t="shared" si="23"/>
        <v>42425.368564814817</v>
      </c>
    </row>
    <row r="375" spans="1:20" ht="43.2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>
        <f t="shared" si="20"/>
        <v>106.66666666666667</v>
      </c>
      <c r="P375">
        <f t="shared" si="21"/>
        <v>500</v>
      </c>
      <c r="Q375" s="7" t="s">
        <v>8329</v>
      </c>
      <c r="R375" s="7" t="s">
        <v>8334</v>
      </c>
      <c r="S375" s="11">
        <f t="shared" si="22"/>
        <v>41108.703680555554</v>
      </c>
      <c r="T375" s="12">
        <f t="shared" si="23"/>
        <v>41078.703680555554</v>
      </c>
    </row>
    <row r="376" spans="1:20" ht="43.2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>
        <f t="shared" si="20"/>
        <v>130.65</v>
      </c>
      <c r="P376">
        <f t="shared" si="21"/>
        <v>1839</v>
      </c>
      <c r="Q376" s="7" t="s">
        <v>8329</v>
      </c>
      <c r="R376" s="7" t="s">
        <v>8334</v>
      </c>
      <c r="S376" s="11">
        <f t="shared" si="22"/>
        <v>40802.680914351848</v>
      </c>
      <c r="T376" s="12">
        <f t="shared" si="23"/>
        <v>40757.680914351848</v>
      </c>
    </row>
    <row r="377" spans="1:20" ht="43.2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>
        <f t="shared" si="20"/>
        <v>120</v>
      </c>
      <c r="P377">
        <f t="shared" si="21"/>
        <v>100</v>
      </c>
      <c r="Q377" s="7" t="s">
        <v>8329</v>
      </c>
      <c r="R377" s="7" t="s">
        <v>8334</v>
      </c>
      <c r="S377" s="11">
        <f t="shared" si="22"/>
        <v>41699.512499999997</v>
      </c>
      <c r="T377" s="12">
        <f t="shared" si="23"/>
        <v>41657.77674768518</v>
      </c>
    </row>
    <row r="378" spans="1:20" ht="43.2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>
        <f t="shared" si="20"/>
        <v>105.9591836734694</v>
      </c>
      <c r="P378">
        <f t="shared" si="21"/>
        <v>146</v>
      </c>
      <c r="Q378" s="7" t="s">
        <v>8329</v>
      </c>
      <c r="R378" s="7" t="s">
        <v>8334</v>
      </c>
      <c r="S378" s="11">
        <f t="shared" si="22"/>
        <v>42607.244398148141</v>
      </c>
      <c r="T378" s="12">
        <f t="shared" si="23"/>
        <v>42576.244398148141</v>
      </c>
    </row>
    <row r="379" spans="1:20" ht="43.2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>
        <f t="shared" si="20"/>
        <v>114.39999999999999</v>
      </c>
      <c r="P379">
        <f t="shared" si="21"/>
        <v>1728</v>
      </c>
      <c r="Q379" s="7" t="s">
        <v>8329</v>
      </c>
      <c r="R379" s="7" t="s">
        <v>8334</v>
      </c>
      <c r="S379" s="11">
        <f t="shared" si="22"/>
        <v>42322.084027777775</v>
      </c>
      <c r="T379" s="12">
        <f t="shared" si="23"/>
        <v>42292.042453703696</v>
      </c>
    </row>
    <row r="380" spans="1:20" ht="57.6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>
        <f t="shared" si="20"/>
        <v>111.76666666666665</v>
      </c>
      <c r="P380">
        <f t="shared" si="21"/>
        <v>353</v>
      </c>
      <c r="Q380" s="7" t="s">
        <v>8329</v>
      </c>
      <c r="R380" s="7" t="s">
        <v>8334</v>
      </c>
      <c r="S380" s="11">
        <f t="shared" si="22"/>
        <v>42394.786111111105</v>
      </c>
      <c r="T380" s="12">
        <f t="shared" si="23"/>
        <v>42370.363518518519</v>
      </c>
    </row>
    <row r="381" spans="1:20" ht="43.2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>
        <f t="shared" si="20"/>
        <v>116.08000000000001</v>
      </c>
      <c r="P381">
        <f t="shared" si="21"/>
        <v>2412</v>
      </c>
      <c r="Q381" s="7" t="s">
        <v>8329</v>
      </c>
      <c r="R381" s="7" t="s">
        <v>8334</v>
      </c>
      <c r="S381" s="11">
        <f t="shared" si="22"/>
        <v>41032.479999999996</v>
      </c>
      <c r="T381" s="12">
        <f t="shared" si="23"/>
        <v>40987.479999999996</v>
      </c>
    </row>
    <row r="382" spans="1:20" ht="57.6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>
        <f t="shared" si="20"/>
        <v>141.5</v>
      </c>
      <c r="P382">
        <f t="shared" si="21"/>
        <v>1660</v>
      </c>
      <c r="Q382" s="7" t="s">
        <v>8329</v>
      </c>
      <c r="R382" s="7" t="s">
        <v>8334</v>
      </c>
      <c r="S382" s="11">
        <f t="shared" si="22"/>
        <v>42392.511481481481</v>
      </c>
      <c r="T382" s="12">
        <f t="shared" si="23"/>
        <v>42367.511481481481</v>
      </c>
    </row>
    <row r="383" spans="1:20" ht="43.2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>
        <f t="shared" si="20"/>
        <v>104.72999999999999</v>
      </c>
      <c r="P383">
        <f t="shared" si="21"/>
        <v>1182.5</v>
      </c>
      <c r="Q383" s="7" t="s">
        <v>8329</v>
      </c>
      <c r="R383" s="7" t="s">
        <v>8334</v>
      </c>
      <c r="S383" s="11">
        <f t="shared" si="22"/>
        <v>41120</v>
      </c>
      <c r="T383" s="12">
        <f t="shared" si="23"/>
        <v>41085.48978009259</v>
      </c>
    </row>
    <row r="384" spans="1:20" ht="57.6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>
        <f t="shared" si="20"/>
        <v>255.83333333333331</v>
      </c>
      <c r="P384">
        <f t="shared" si="21"/>
        <v>935</v>
      </c>
      <c r="Q384" s="7" t="s">
        <v>8329</v>
      </c>
      <c r="R384" s="7" t="s">
        <v>8334</v>
      </c>
      <c r="S384" s="11">
        <f t="shared" si="22"/>
        <v>41158.501157407409</v>
      </c>
      <c r="T384" s="12">
        <f t="shared" si="23"/>
        <v>41144.501157407409</v>
      </c>
    </row>
    <row r="385" spans="1:20" ht="43.2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>
        <f t="shared" si="20"/>
        <v>206.70670670670671</v>
      </c>
      <c r="P385">
        <f t="shared" si="21"/>
        <v>1066</v>
      </c>
      <c r="Q385" s="7" t="s">
        <v>8329</v>
      </c>
      <c r="R385" s="7" t="s">
        <v>8334</v>
      </c>
      <c r="S385" s="11">
        <f t="shared" si="22"/>
        <v>41777.90924768518</v>
      </c>
      <c r="T385" s="12">
        <f t="shared" si="23"/>
        <v>41754.90924768518</v>
      </c>
    </row>
    <row r="386" spans="1:20" ht="43.2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>
        <f t="shared" si="20"/>
        <v>112.105</v>
      </c>
      <c r="P386">
        <f t="shared" si="21"/>
        <v>2421</v>
      </c>
      <c r="Q386" s="7" t="s">
        <v>8329</v>
      </c>
      <c r="R386" s="7" t="s">
        <v>8334</v>
      </c>
      <c r="S386" s="11">
        <f t="shared" si="22"/>
        <v>42010.573460648149</v>
      </c>
      <c r="T386" s="12">
        <f t="shared" si="23"/>
        <v>41980.573460648149</v>
      </c>
    </row>
    <row r="387" spans="1:20" ht="43.2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>
        <f t="shared" ref="O387:O450" si="24">(E387/D387*100)</f>
        <v>105.982</v>
      </c>
      <c r="P387">
        <f t="shared" ref="P387:P450" si="25">AVERAGE(E387-D387)</f>
        <v>1495.5</v>
      </c>
      <c r="Q387" s="7" t="s">
        <v>8329</v>
      </c>
      <c r="R387" s="7" t="s">
        <v>8334</v>
      </c>
      <c r="S387" s="11">
        <f t="shared" ref="S387:S450" si="26">(I387/86400)+25569+(-5/24)</f>
        <v>41964.41783564815</v>
      </c>
      <c r="T387" s="12">
        <f t="shared" ref="T387:T450" si="27">(J387/86400)+25569+(-5/24)</f>
        <v>41934.376168981478</v>
      </c>
    </row>
    <row r="388" spans="1:20" ht="43.2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>
        <f t="shared" si="24"/>
        <v>100.16666666666667</v>
      </c>
      <c r="P388">
        <f t="shared" si="25"/>
        <v>1</v>
      </c>
      <c r="Q388" s="7" t="s">
        <v>8329</v>
      </c>
      <c r="R388" s="7" t="s">
        <v>8334</v>
      </c>
      <c r="S388" s="11">
        <f t="shared" si="26"/>
        <v>42226.742951388886</v>
      </c>
      <c r="T388" s="12">
        <f t="shared" si="27"/>
        <v>42211.742951388886</v>
      </c>
    </row>
    <row r="389" spans="1:20" ht="57.6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>
        <f t="shared" si="24"/>
        <v>213.98947368421051</v>
      </c>
      <c r="P389">
        <f t="shared" si="25"/>
        <v>43316</v>
      </c>
      <c r="Q389" s="7" t="s">
        <v>8329</v>
      </c>
      <c r="R389" s="7" t="s">
        <v>8334</v>
      </c>
      <c r="S389" s="11">
        <f t="shared" si="26"/>
        <v>42231.041666666664</v>
      </c>
      <c r="T389" s="12">
        <f t="shared" si="27"/>
        <v>42200.468263888884</v>
      </c>
    </row>
    <row r="390" spans="1:20" ht="43.2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>
        <f t="shared" si="24"/>
        <v>126.16000000000001</v>
      </c>
      <c r="P390">
        <f t="shared" si="25"/>
        <v>1308</v>
      </c>
      <c r="Q390" s="7" t="s">
        <v>8329</v>
      </c>
      <c r="R390" s="7" t="s">
        <v>8334</v>
      </c>
      <c r="S390" s="11">
        <f t="shared" si="26"/>
        <v>42578.86782407407</v>
      </c>
      <c r="T390" s="12">
        <f t="shared" si="27"/>
        <v>42548.86782407407</v>
      </c>
    </row>
    <row r="391" spans="1:20" ht="57.6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>
        <f t="shared" si="24"/>
        <v>181.53547058823528</v>
      </c>
      <c r="P391">
        <f t="shared" si="25"/>
        <v>55444.119999999995</v>
      </c>
      <c r="Q391" s="7" t="s">
        <v>8329</v>
      </c>
      <c r="R391" s="7" t="s">
        <v>8334</v>
      </c>
      <c r="S391" s="11">
        <f t="shared" si="26"/>
        <v>41705.749305555553</v>
      </c>
      <c r="T391" s="12">
        <f t="shared" si="27"/>
        <v>41673.854745370372</v>
      </c>
    </row>
    <row r="392" spans="1:20" ht="43.2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>
        <f t="shared" si="24"/>
        <v>100</v>
      </c>
      <c r="P392">
        <f t="shared" si="25"/>
        <v>0</v>
      </c>
      <c r="Q392" s="7" t="s">
        <v>8329</v>
      </c>
      <c r="R392" s="7" t="s">
        <v>8334</v>
      </c>
      <c r="S392" s="11">
        <f t="shared" si="26"/>
        <v>42131.828379629624</v>
      </c>
      <c r="T392" s="12">
        <f t="shared" si="27"/>
        <v>42111.828379629624</v>
      </c>
    </row>
    <row r="393" spans="1:20" ht="43.2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>
        <f t="shared" si="24"/>
        <v>100.61</v>
      </c>
      <c r="P393">
        <f t="shared" si="25"/>
        <v>122</v>
      </c>
      <c r="Q393" s="7" t="s">
        <v>8329</v>
      </c>
      <c r="R393" s="7" t="s">
        <v>8334</v>
      </c>
      <c r="S393" s="11">
        <f t="shared" si="26"/>
        <v>40894.832638888889</v>
      </c>
      <c r="T393" s="12">
        <f t="shared" si="27"/>
        <v>40864.833923611106</v>
      </c>
    </row>
    <row r="394" spans="1:20" ht="43.2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>
        <f t="shared" si="24"/>
        <v>100.9027027027027</v>
      </c>
      <c r="P394">
        <f t="shared" si="25"/>
        <v>167</v>
      </c>
      <c r="Q394" s="7" t="s">
        <v>8329</v>
      </c>
      <c r="R394" s="7" t="s">
        <v>8334</v>
      </c>
      <c r="S394" s="11">
        <f t="shared" si="26"/>
        <v>40793.916666666664</v>
      </c>
      <c r="T394" s="12">
        <f t="shared" si="27"/>
        <v>40763.508923611109</v>
      </c>
    </row>
    <row r="395" spans="1:20" ht="43.2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>
        <f t="shared" si="24"/>
        <v>110.446</v>
      </c>
      <c r="P395">
        <f t="shared" si="25"/>
        <v>5223</v>
      </c>
      <c r="Q395" s="7" t="s">
        <v>8329</v>
      </c>
      <c r="R395" s="7" t="s">
        <v>8334</v>
      </c>
      <c r="S395" s="11">
        <f t="shared" si="26"/>
        <v>41557.500601851847</v>
      </c>
      <c r="T395" s="12">
        <f t="shared" si="27"/>
        <v>41526.500601851847</v>
      </c>
    </row>
    <row r="396" spans="1:20" ht="43.2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>
        <f t="shared" si="24"/>
        <v>111.8936170212766</v>
      </c>
      <c r="P396">
        <f t="shared" si="25"/>
        <v>559</v>
      </c>
      <c r="Q396" s="7" t="s">
        <v>8329</v>
      </c>
      <c r="R396" s="7" t="s">
        <v>8334</v>
      </c>
      <c r="S396" s="11">
        <f t="shared" si="26"/>
        <v>42477.568078703705</v>
      </c>
      <c r="T396" s="12">
        <f t="shared" si="27"/>
        <v>42417.60974537037</v>
      </c>
    </row>
    <row r="397" spans="1:20" ht="43.2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>
        <f t="shared" si="24"/>
        <v>108.04450000000001</v>
      </c>
      <c r="P397">
        <f t="shared" si="25"/>
        <v>804.45000000000073</v>
      </c>
      <c r="Q397" s="7" t="s">
        <v>8329</v>
      </c>
      <c r="R397" s="7" t="s">
        <v>8334</v>
      </c>
      <c r="S397" s="11">
        <f t="shared" si="26"/>
        <v>41026.688888888886</v>
      </c>
      <c r="T397" s="12">
        <f t="shared" si="27"/>
        <v>40990.700925925921</v>
      </c>
    </row>
    <row r="398" spans="1:20" ht="43.2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>
        <f t="shared" si="24"/>
        <v>106.66666666666667</v>
      </c>
      <c r="P398">
        <f t="shared" si="25"/>
        <v>1000</v>
      </c>
      <c r="Q398" s="7" t="s">
        <v>8329</v>
      </c>
      <c r="R398" s="7" t="s">
        <v>8334</v>
      </c>
      <c r="S398" s="11">
        <f t="shared" si="26"/>
        <v>41097.356550925928</v>
      </c>
      <c r="T398" s="12">
        <f t="shared" si="27"/>
        <v>41082.356550925928</v>
      </c>
    </row>
    <row r="399" spans="1:20" ht="57.6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>
        <f t="shared" si="24"/>
        <v>103.90027322404372</v>
      </c>
      <c r="P399">
        <f t="shared" si="25"/>
        <v>485.35000000000036</v>
      </c>
      <c r="Q399" s="7" t="s">
        <v>8329</v>
      </c>
      <c r="R399" s="7" t="s">
        <v>8334</v>
      </c>
      <c r="S399" s="11">
        <f t="shared" si="26"/>
        <v>40421.947222222218</v>
      </c>
      <c r="T399" s="12">
        <f t="shared" si="27"/>
        <v>40379.568101851852</v>
      </c>
    </row>
    <row r="400" spans="1:20" ht="43.2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>
        <f t="shared" si="24"/>
        <v>125.16000000000001</v>
      </c>
      <c r="P400">
        <f t="shared" si="25"/>
        <v>1887</v>
      </c>
      <c r="Q400" s="7" t="s">
        <v>8329</v>
      </c>
      <c r="R400" s="7" t="s">
        <v>8334</v>
      </c>
      <c r="S400" s="11">
        <f t="shared" si="26"/>
        <v>42123.584791666661</v>
      </c>
      <c r="T400" s="12">
        <f t="shared" si="27"/>
        <v>42078.584791666661</v>
      </c>
    </row>
    <row r="401" spans="1:20" ht="43.2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>
        <f t="shared" si="24"/>
        <v>106.80499999999999</v>
      </c>
      <c r="P401">
        <f t="shared" si="25"/>
        <v>1361</v>
      </c>
      <c r="Q401" s="7" t="s">
        <v>8329</v>
      </c>
      <c r="R401" s="7" t="s">
        <v>8334</v>
      </c>
      <c r="S401" s="11">
        <f t="shared" si="26"/>
        <v>42718.291666666664</v>
      </c>
      <c r="T401" s="12">
        <f t="shared" si="27"/>
        <v>42687.667442129627</v>
      </c>
    </row>
    <row r="402" spans="1:20" ht="43.2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>
        <f t="shared" si="24"/>
        <v>112.30249999999999</v>
      </c>
      <c r="P402">
        <f t="shared" si="25"/>
        <v>1230.25</v>
      </c>
      <c r="Q402" s="7" t="s">
        <v>8329</v>
      </c>
      <c r="R402" s="7" t="s">
        <v>8334</v>
      </c>
      <c r="S402" s="11">
        <f t="shared" si="26"/>
        <v>41775.9375</v>
      </c>
      <c r="T402" s="12">
        <f t="shared" si="27"/>
        <v>41745.427627314813</v>
      </c>
    </row>
    <row r="403" spans="1:20" ht="43.2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>
        <f t="shared" si="24"/>
        <v>103.812</v>
      </c>
      <c r="P403">
        <f t="shared" si="25"/>
        <v>1906</v>
      </c>
      <c r="Q403" s="7" t="s">
        <v>8329</v>
      </c>
      <c r="R403" s="7" t="s">
        <v>8334</v>
      </c>
      <c r="S403" s="11">
        <f t="shared" si="26"/>
        <v>40762.633912037032</v>
      </c>
      <c r="T403" s="12">
        <f t="shared" si="27"/>
        <v>40732.633912037032</v>
      </c>
    </row>
    <row r="404" spans="1:20" ht="43.2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>
        <f t="shared" si="24"/>
        <v>141.65</v>
      </c>
      <c r="P404">
        <f t="shared" si="25"/>
        <v>833</v>
      </c>
      <c r="Q404" s="7" t="s">
        <v>8329</v>
      </c>
      <c r="R404" s="7" t="s">
        <v>8334</v>
      </c>
      <c r="S404" s="11">
        <f t="shared" si="26"/>
        <v>42313.372881944444</v>
      </c>
      <c r="T404" s="12">
        <f t="shared" si="27"/>
        <v>42292.331215277773</v>
      </c>
    </row>
    <row r="405" spans="1:20" ht="43.2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>
        <f t="shared" si="24"/>
        <v>105.25999999999999</v>
      </c>
      <c r="P405">
        <f t="shared" si="25"/>
        <v>263</v>
      </c>
      <c r="Q405" s="7" t="s">
        <v>8329</v>
      </c>
      <c r="R405" s="7" t="s">
        <v>8334</v>
      </c>
      <c r="S405" s="11">
        <f t="shared" si="26"/>
        <v>40765.088888888888</v>
      </c>
      <c r="T405" s="12">
        <f t="shared" si="27"/>
        <v>40718.102326388886</v>
      </c>
    </row>
    <row r="406" spans="1:20" ht="43.2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>
        <f t="shared" si="24"/>
        <v>103.09142857142857</v>
      </c>
      <c r="P406">
        <f t="shared" si="25"/>
        <v>1082</v>
      </c>
      <c r="Q406" s="7" t="s">
        <v>8329</v>
      </c>
      <c r="R406" s="7" t="s">
        <v>8334</v>
      </c>
      <c r="S406" s="11">
        <f t="shared" si="26"/>
        <v>41675.75277777778</v>
      </c>
      <c r="T406" s="12">
        <f t="shared" si="27"/>
        <v>41646.419699074067</v>
      </c>
    </row>
    <row r="407" spans="1:20" ht="28.8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>
        <f t="shared" si="24"/>
        <v>107.65957446808511</v>
      </c>
      <c r="P407">
        <f t="shared" si="25"/>
        <v>216</v>
      </c>
      <c r="Q407" s="7" t="s">
        <v>8329</v>
      </c>
      <c r="R407" s="7" t="s">
        <v>8334</v>
      </c>
      <c r="S407" s="11">
        <f t="shared" si="26"/>
        <v>41703.876608796294</v>
      </c>
      <c r="T407" s="12">
        <f t="shared" si="27"/>
        <v>41673.876608796294</v>
      </c>
    </row>
    <row r="408" spans="1:20" ht="43.2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>
        <f t="shared" si="24"/>
        <v>107.70464285714286</v>
      </c>
      <c r="P408">
        <f t="shared" si="25"/>
        <v>215.73000000000002</v>
      </c>
      <c r="Q408" s="7" t="s">
        <v>8329</v>
      </c>
      <c r="R408" s="7" t="s">
        <v>8334</v>
      </c>
      <c r="S408" s="11">
        <f t="shared" si="26"/>
        <v>40672.040972222218</v>
      </c>
      <c r="T408" s="12">
        <f t="shared" si="27"/>
        <v>40637.95413194444</v>
      </c>
    </row>
    <row r="409" spans="1:20" ht="43.2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>
        <f t="shared" si="24"/>
        <v>101.55000000000001</v>
      </c>
      <c r="P409">
        <f t="shared" si="25"/>
        <v>31</v>
      </c>
      <c r="Q409" s="7" t="s">
        <v>8329</v>
      </c>
      <c r="R409" s="7" t="s">
        <v>8334</v>
      </c>
      <c r="S409" s="11">
        <f t="shared" si="26"/>
        <v>40866.704282407409</v>
      </c>
      <c r="T409" s="12">
        <f t="shared" si="27"/>
        <v>40806.662615740737</v>
      </c>
    </row>
    <row r="410" spans="1:20" ht="43.2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>
        <f t="shared" si="24"/>
        <v>101.43766666666667</v>
      </c>
      <c r="P410">
        <f t="shared" si="25"/>
        <v>86.260000000000218</v>
      </c>
      <c r="Q410" s="7" t="s">
        <v>8329</v>
      </c>
      <c r="R410" s="7" t="s">
        <v>8334</v>
      </c>
      <c r="S410" s="11">
        <f t="shared" si="26"/>
        <v>41583.569328703699</v>
      </c>
      <c r="T410" s="12">
        <f t="shared" si="27"/>
        <v>41543.527662037035</v>
      </c>
    </row>
    <row r="411" spans="1:20" ht="43.2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>
        <f t="shared" si="24"/>
        <v>136.80000000000001</v>
      </c>
      <c r="P411">
        <f t="shared" si="25"/>
        <v>184</v>
      </c>
      <c r="Q411" s="7" t="s">
        <v>8329</v>
      </c>
      <c r="R411" s="7" t="s">
        <v>8334</v>
      </c>
      <c r="S411" s="11">
        <f t="shared" si="26"/>
        <v>42573.654444444437</v>
      </c>
      <c r="T411" s="12">
        <f t="shared" si="27"/>
        <v>42543.654444444437</v>
      </c>
    </row>
    <row r="412" spans="1:20" ht="43.2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>
        <f t="shared" si="24"/>
        <v>128.29999999999998</v>
      </c>
      <c r="P412">
        <f t="shared" si="25"/>
        <v>283</v>
      </c>
      <c r="Q412" s="7" t="s">
        <v>8329</v>
      </c>
      <c r="R412" s="7" t="s">
        <v>8334</v>
      </c>
      <c r="S412" s="11">
        <f t="shared" si="26"/>
        <v>42173.773113425923</v>
      </c>
      <c r="T412" s="12">
        <f t="shared" si="27"/>
        <v>42113.773113425923</v>
      </c>
    </row>
    <row r="413" spans="1:20" ht="43.2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>
        <f t="shared" si="24"/>
        <v>101.05</v>
      </c>
      <c r="P413">
        <f t="shared" si="25"/>
        <v>315</v>
      </c>
      <c r="Q413" s="7" t="s">
        <v>8329</v>
      </c>
      <c r="R413" s="7" t="s">
        <v>8334</v>
      </c>
      <c r="S413" s="11">
        <f t="shared" si="26"/>
        <v>41630</v>
      </c>
      <c r="T413" s="12">
        <f t="shared" si="27"/>
        <v>41597.967638888884</v>
      </c>
    </row>
    <row r="414" spans="1:20" ht="43.2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>
        <f t="shared" si="24"/>
        <v>126.84</v>
      </c>
      <c r="P414">
        <f t="shared" si="25"/>
        <v>671</v>
      </c>
      <c r="Q414" s="7" t="s">
        <v>8329</v>
      </c>
      <c r="R414" s="7" t="s">
        <v>8334</v>
      </c>
      <c r="S414" s="11">
        <f t="shared" si="26"/>
        <v>41115.534467592588</v>
      </c>
      <c r="T414" s="12">
        <f t="shared" si="27"/>
        <v>41099.534467592588</v>
      </c>
    </row>
    <row r="415" spans="1:20" ht="43.2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>
        <f t="shared" si="24"/>
        <v>105.0859375</v>
      </c>
      <c r="P415">
        <f t="shared" si="25"/>
        <v>651</v>
      </c>
      <c r="Q415" s="7" t="s">
        <v>8329</v>
      </c>
      <c r="R415" s="7" t="s">
        <v>8334</v>
      </c>
      <c r="S415" s="11">
        <f t="shared" si="26"/>
        <v>41109.66910879629</v>
      </c>
      <c r="T415" s="12">
        <f t="shared" si="27"/>
        <v>41079.66910879629</v>
      </c>
    </row>
    <row r="416" spans="1:20" ht="43.2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>
        <f t="shared" si="24"/>
        <v>102.85405405405406</v>
      </c>
      <c r="P416">
        <f t="shared" si="25"/>
        <v>528</v>
      </c>
      <c r="Q416" s="7" t="s">
        <v>8329</v>
      </c>
      <c r="R416" s="7" t="s">
        <v>8334</v>
      </c>
      <c r="S416" s="11">
        <f t="shared" si="26"/>
        <v>41558.85491898148</v>
      </c>
      <c r="T416" s="12">
        <f t="shared" si="27"/>
        <v>41528.85491898148</v>
      </c>
    </row>
    <row r="417" spans="1:20" ht="57.6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>
        <f t="shared" si="24"/>
        <v>102.14714285714285</v>
      </c>
      <c r="P417">
        <f t="shared" si="25"/>
        <v>30.059999999999945</v>
      </c>
      <c r="Q417" s="7" t="s">
        <v>8329</v>
      </c>
      <c r="R417" s="7" t="s">
        <v>8334</v>
      </c>
      <c r="S417" s="11">
        <f t="shared" si="26"/>
        <v>41929.291666666664</v>
      </c>
      <c r="T417" s="12">
        <f t="shared" si="27"/>
        <v>41904.643541666665</v>
      </c>
    </row>
    <row r="418" spans="1:20" ht="43.2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>
        <f t="shared" si="24"/>
        <v>120.21700000000001</v>
      </c>
      <c r="P418">
        <f t="shared" si="25"/>
        <v>202.17000000000007</v>
      </c>
      <c r="Q418" s="7" t="s">
        <v>8329</v>
      </c>
      <c r="R418" s="7" t="s">
        <v>8334</v>
      </c>
      <c r="S418" s="11">
        <f t="shared" si="26"/>
        <v>41678.187858796293</v>
      </c>
      <c r="T418" s="12">
        <f t="shared" si="27"/>
        <v>41648.187858796293</v>
      </c>
    </row>
    <row r="419" spans="1:20" ht="43.2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>
        <f t="shared" si="24"/>
        <v>100.24761904761905</v>
      </c>
      <c r="P419">
        <f t="shared" si="25"/>
        <v>26</v>
      </c>
      <c r="Q419" s="7" t="s">
        <v>8329</v>
      </c>
      <c r="R419" s="7" t="s">
        <v>8334</v>
      </c>
      <c r="S419" s="11">
        <f t="shared" si="26"/>
        <v>41371.981249999997</v>
      </c>
      <c r="T419" s="12">
        <f t="shared" si="27"/>
        <v>41360.762268518512</v>
      </c>
    </row>
    <row r="420" spans="1:20" ht="43.2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>
        <f t="shared" si="24"/>
        <v>100.63392857142857</v>
      </c>
      <c r="P420">
        <f t="shared" si="25"/>
        <v>142</v>
      </c>
      <c r="Q420" s="7" t="s">
        <v>8329</v>
      </c>
      <c r="R420" s="7" t="s">
        <v>8334</v>
      </c>
      <c r="S420" s="11">
        <f t="shared" si="26"/>
        <v>42208.07403935185</v>
      </c>
      <c r="T420" s="12">
        <f t="shared" si="27"/>
        <v>42178.07403935185</v>
      </c>
    </row>
    <row r="421" spans="1:20" ht="43.2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>
        <f t="shared" si="24"/>
        <v>100.4375</v>
      </c>
      <c r="P421">
        <f t="shared" si="25"/>
        <v>35</v>
      </c>
      <c r="Q421" s="7" t="s">
        <v>8329</v>
      </c>
      <c r="R421" s="7" t="s">
        <v>8334</v>
      </c>
      <c r="S421" s="11">
        <f t="shared" si="26"/>
        <v>41454.634108796294</v>
      </c>
      <c r="T421" s="12">
        <f t="shared" si="27"/>
        <v>41394.634108796294</v>
      </c>
    </row>
    <row r="422" spans="1:20" ht="43.2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>
        <f t="shared" si="24"/>
        <v>0.43939393939393934</v>
      </c>
      <c r="P422">
        <f t="shared" si="25"/>
        <v>-3285.5</v>
      </c>
      <c r="Q422" s="7" t="s">
        <v>8329</v>
      </c>
      <c r="R422" s="7" t="s">
        <v>8335</v>
      </c>
      <c r="S422" s="11">
        <f t="shared" si="26"/>
        <v>41711.986469907402</v>
      </c>
      <c r="T422" s="12">
        <f t="shared" si="27"/>
        <v>41682.028136574074</v>
      </c>
    </row>
    <row r="423" spans="1:20" ht="43.2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>
        <f t="shared" si="24"/>
        <v>2.0066666666666668</v>
      </c>
      <c r="P423">
        <f t="shared" si="25"/>
        <v>-14699</v>
      </c>
      <c r="Q423" s="7" t="s">
        <v>8329</v>
      </c>
      <c r="R423" s="7" t="s">
        <v>8335</v>
      </c>
      <c r="S423" s="11">
        <f t="shared" si="26"/>
        <v>42237.283055555548</v>
      </c>
      <c r="T423" s="12">
        <f t="shared" si="27"/>
        <v>42177.283055555548</v>
      </c>
    </row>
    <row r="424" spans="1:20" ht="43.2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>
        <f t="shared" si="24"/>
        <v>1.075</v>
      </c>
      <c r="P424">
        <f t="shared" si="25"/>
        <v>-39570</v>
      </c>
      <c r="Q424" s="7" t="s">
        <v>8329</v>
      </c>
      <c r="R424" s="7" t="s">
        <v>8335</v>
      </c>
      <c r="S424" s="11">
        <f t="shared" si="26"/>
        <v>41893.052048611113</v>
      </c>
      <c r="T424" s="12">
        <f t="shared" si="27"/>
        <v>41863.052048611113</v>
      </c>
    </row>
    <row r="425" spans="1:20" ht="43.2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>
        <f t="shared" si="24"/>
        <v>0.76500000000000001</v>
      </c>
      <c r="P425">
        <f t="shared" si="25"/>
        <v>-19847</v>
      </c>
      <c r="Q425" s="7" t="s">
        <v>8329</v>
      </c>
      <c r="R425" s="7" t="s">
        <v>8335</v>
      </c>
      <c r="S425" s="11">
        <f t="shared" si="26"/>
        <v>41430.717939814815</v>
      </c>
      <c r="T425" s="12">
        <f t="shared" si="27"/>
        <v>41400.717939814815</v>
      </c>
    </row>
    <row r="426" spans="1:20" ht="43.2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>
        <f t="shared" si="24"/>
        <v>6.7966666666666677</v>
      </c>
      <c r="P426">
        <f t="shared" si="25"/>
        <v>-2796.1</v>
      </c>
      <c r="Q426" s="7" t="s">
        <v>8329</v>
      </c>
      <c r="R426" s="7" t="s">
        <v>8335</v>
      </c>
      <c r="S426" s="11">
        <f t="shared" si="26"/>
        <v>40994.126145833332</v>
      </c>
      <c r="T426" s="12">
        <f t="shared" si="27"/>
        <v>40934.167812499996</v>
      </c>
    </row>
    <row r="427" spans="1:20" ht="43.2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>
        <f t="shared" si="24"/>
        <v>1.2E-2</v>
      </c>
      <c r="P427">
        <f t="shared" si="25"/>
        <v>-49994</v>
      </c>
      <c r="Q427" s="7" t="s">
        <v>8329</v>
      </c>
      <c r="R427" s="7" t="s">
        <v>8335</v>
      </c>
      <c r="S427" s="11">
        <f t="shared" si="26"/>
        <v>42335.694490740738</v>
      </c>
      <c r="T427" s="12">
        <f t="shared" si="27"/>
        <v>42275.652824074066</v>
      </c>
    </row>
    <row r="428" spans="1:20" ht="43.2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>
        <f t="shared" si="24"/>
        <v>1.3299999999999998</v>
      </c>
      <c r="P428">
        <f t="shared" si="25"/>
        <v>-9867</v>
      </c>
      <c r="Q428" s="7" t="s">
        <v>8329</v>
      </c>
      <c r="R428" s="7" t="s">
        <v>8335</v>
      </c>
      <c r="S428" s="11">
        <f t="shared" si="26"/>
        <v>42430.503634259258</v>
      </c>
      <c r="T428" s="12">
        <f t="shared" si="27"/>
        <v>42400.503634259258</v>
      </c>
    </row>
    <row r="429" spans="1:20" ht="57.6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>
        <f t="shared" si="24"/>
        <v>0</v>
      </c>
      <c r="P429">
        <f t="shared" si="25"/>
        <v>-6500</v>
      </c>
      <c r="Q429" s="7" t="s">
        <v>8329</v>
      </c>
      <c r="R429" s="7" t="s">
        <v>8335</v>
      </c>
      <c r="S429" s="11">
        <f t="shared" si="26"/>
        <v>42299.582638888889</v>
      </c>
      <c r="T429" s="12">
        <f t="shared" si="27"/>
        <v>42285.700694444444</v>
      </c>
    </row>
    <row r="430" spans="1:20" ht="28.8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>
        <f t="shared" si="24"/>
        <v>5.6333333333333329</v>
      </c>
      <c r="P430">
        <f t="shared" si="25"/>
        <v>-11324</v>
      </c>
      <c r="Q430" s="7" t="s">
        <v>8329</v>
      </c>
      <c r="R430" s="7" t="s">
        <v>8335</v>
      </c>
      <c r="S430" s="11">
        <f t="shared" si="26"/>
        <v>41806.708333333328</v>
      </c>
      <c r="T430" s="12">
        <f t="shared" si="27"/>
        <v>41778.558391203704</v>
      </c>
    </row>
    <row r="431" spans="1:20" ht="57.6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>
        <f t="shared" si="24"/>
        <v>0</v>
      </c>
      <c r="P431">
        <f t="shared" si="25"/>
        <v>-5000</v>
      </c>
      <c r="Q431" s="7" t="s">
        <v>8329</v>
      </c>
      <c r="R431" s="7" t="s">
        <v>8335</v>
      </c>
      <c r="S431" s="11">
        <f t="shared" si="26"/>
        <v>40143.999305555553</v>
      </c>
      <c r="T431" s="12">
        <f t="shared" si="27"/>
        <v>40070.693078703705</v>
      </c>
    </row>
    <row r="432" spans="1:20" ht="43.2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>
        <f t="shared" si="24"/>
        <v>2.4</v>
      </c>
      <c r="P432">
        <f t="shared" si="25"/>
        <v>-976</v>
      </c>
      <c r="Q432" s="7" t="s">
        <v>8329</v>
      </c>
      <c r="R432" s="7" t="s">
        <v>8335</v>
      </c>
      <c r="S432" s="11">
        <f t="shared" si="26"/>
        <v>41527.898923611108</v>
      </c>
      <c r="T432" s="12">
        <f t="shared" si="27"/>
        <v>41512.898923611108</v>
      </c>
    </row>
    <row r="433" spans="1:20" ht="43.2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>
        <f t="shared" si="24"/>
        <v>13.833333333333334</v>
      </c>
      <c r="P433">
        <f t="shared" si="25"/>
        <v>-2585</v>
      </c>
      <c r="Q433" s="7" t="s">
        <v>8329</v>
      </c>
      <c r="R433" s="7" t="s">
        <v>8335</v>
      </c>
      <c r="S433" s="11">
        <f t="shared" si="26"/>
        <v>42556.662997685184</v>
      </c>
      <c r="T433" s="12">
        <f t="shared" si="27"/>
        <v>42526.662997685184</v>
      </c>
    </row>
    <row r="434" spans="1:20" ht="57.6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>
        <f t="shared" si="24"/>
        <v>9.5</v>
      </c>
      <c r="P434">
        <f t="shared" si="25"/>
        <v>-5430</v>
      </c>
      <c r="Q434" s="7" t="s">
        <v>8329</v>
      </c>
      <c r="R434" s="7" t="s">
        <v>8335</v>
      </c>
      <c r="S434" s="11">
        <f t="shared" si="26"/>
        <v>42298.51829861111</v>
      </c>
      <c r="T434" s="12">
        <f t="shared" si="27"/>
        <v>42238.51829861111</v>
      </c>
    </row>
    <row r="435" spans="1:20" ht="57.6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>
        <f t="shared" si="24"/>
        <v>0</v>
      </c>
      <c r="P435">
        <f t="shared" si="25"/>
        <v>-3000</v>
      </c>
      <c r="Q435" s="7" t="s">
        <v>8329</v>
      </c>
      <c r="R435" s="7" t="s">
        <v>8335</v>
      </c>
      <c r="S435" s="11">
        <f t="shared" si="26"/>
        <v>42288.421550925923</v>
      </c>
      <c r="T435" s="12">
        <f t="shared" si="27"/>
        <v>42228.421550925923</v>
      </c>
    </row>
    <row r="436" spans="1:20" ht="57.6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>
        <f t="shared" si="24"/>
        <v>5</v>
      </c>
      <c r="P436">
        <f t="shared" si="25"/>
        <v>-2375</v>
      </c>
      <c r="Q436" s="7" t="s">
        <v>8329</v>
      </c>
      <c r="R436" s="7" t="s">
        <v>8335</v>
      </c>
      <c r="S436" s="11">
        <f t="shared" si="26"/>
        <v>41609.667847222219</v>
      </c>
      <c r="T436" s="12">
        <f t="shared" si="27"/>
        <v>41576.626180555555</v>
      </c>
    </row>
    <row r="437" spans="1:20" ht="57.6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>
        <f t="shared" si="24"/>
        <v>2.7272727272727275E-3</v>
      </c>
      <c r="P437">
        <f t="shared" si="25"/>
        <v>-109997</v>
      </c>
      <c r="Q437" s="7" t="s">
        <v>8329</v>
      </c>
      <c r="R437" s="7" t="s">
        <v>8335</v>
      </c>
      <c r="S437" s="11">
        <f t="shared" si="26"/>
        <v>41530.539120370369</v>
      </c>
      <c r="T437" s="12">
        <f t="shared" si="27"/>
        <v>41500.539120370369</v>
      </c>
    </row>
    <row r="438" spans="1:20" ht="43.2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>
        <f t="shared" si="24"/>
        <v>0</v>
      </c>
      <c r="P438">
        <f t="shared" si="25"/>
        <v>-1000</v>
      </c>
      <c r="Q438" s="7" t="s">
        <v>8329</v>
      </c>
      <c r="R438" s="7" t="s">
        <v>8335</v>
      </c>
      <c r="S438" s="11">
        <f t="shared" si="26"/>
        <v>41486.154085648144</v>
      </c>
      <c r="T438" s="12">
        <f t="shared" si="27"/>
        <v>41456.154085648144</v>
      </c>
    </row>
    <row r="439" spans="1:20" ht="43.2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>
        <f t="shared" si="24"/>
        <v>0</v>
      </c>
      <c r="P439">
        <f t="shared" si="25"/>
        <v>-7000</v>
      </c>
      <c r="Q439" s="7" t="s">
        <v>8329</v>
      </c>
      <c r="R439" s="7" t="s">
        <v>8335</v>
      </c>
      <c r="S439" s="11">
        <f t="shared" si="26"/>
        <v>42651.110254629624</v>
      </c>
      <c r="T439" s="12">
        <f t="shared" si="27"/>
        <v>42591.110254629624</v>
      </c>
    </row>
    <row r="440" spans="1:20" ht="43.2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>
        <f t="shared" si="24"/>
        <v>9.379999999999999</v>
      </c>
      <c r="P440">
        <f t="shared" si="25"/>
        <v>-18124</v>
      </c>
      <c r="Q440" s="7" t="s">
        <v>8329</v>
      </c>
      <c r="R440" s="7" t="s">
        <v>8335</v>
      </c>
      <c r="S440" s="11">
        <f t="shared" si="26"/>
        <v>42326.094421296293</v>
      </c>
      <c r="T440" s="12">
        <f t="shared" si="27"/>
        <v>42296.052754629629</v>
      </c>
    </row>
    <row r="441" spans="1:20" ht="43.2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>
        <f t="shared" si="24"/>
        <v>0</v>
      </c>
      <c r="P441">
        <f t="shared" si="25"/>
        <v>-450</v>
      </c>
      <c r="Q441" s="7" t="s">
        <v>8329</v>
      </c>
      <c r="R441" s="7" t="s">
        <v>8335</v>
      </c>
      <c r="S441" s="11">
        <f t="shared" si="26"/>
        <v>41929.553449074076</v>
      </c>
      <c r="T441" s="12">
        <f t="shared" si="27"/>
        <v>41919.553449074076</v>
      </c>
    </row>
    <row r="442" spans="1:20" ht="43.2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>
        <f t="shared" si="24"/>
        <v>0.1</v>
      </c>
      <c r="P442">
        <f t="shared" si="25"/>
        <v>-4995</v>
      </c>
      <c r="Q442" s="7" t="s">
        <v>8329</v>
      </c>
      <c r="R442" s="7" t="s">
        <v>8335</v>
      </c>
      <c r="S442" s="11">
        <f t="shared" si="26"/>
        <v>42453.735567129632</v>
      </c>
      <c r="T442" s="12">
        <f t="shared" si="27"/>
        <v>42423.777233796289</v>
      </c>
    </row>
    <row r="443" spans="1:20" ht="43.2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>
        <f t="shared" si="24"/>
        <v>0</v>
      </c>
      <c r="P443">
        <f t="shared" si="25"/>
        <v>-400</v>
      </c>
      <c r="Q443" s="7" t="s">
        <v>8329</v>
      </c>
      <c r="R443" s="7" t="s">
        <v>8335</v>
      </c>
      <c r="S443" s="11">
        <f t="shared" si="26"/>
        <v>41580.585601851846</v>
      </c>
      <c r="T443" s="12">
        <f t="shared" si="27"/>
        <v>41550.585601851846</v>
      </c>
    </row>
    <row r="444" spans="1:20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>
        <f t="shared" si="24"/>
        <v>39.358823529411765</v>
      </c>
      <c r="P444">
        <f t="shared" si="25"/>
        <v>-10309</v>
      </c>
      <c r="Q444" s="7" t="s">
        <v>8329</v>
      </c>
      <c r="R444" s="7" t="s">
        <v>8335</v>
      </c>
      <c r="S444" s="11">
        <f t="shared" si="26"/>
        <v>42054.680358796293</v>
      </c>
      <c r="T444" s="12">
        <f t="shared" si="27"/>
        <v>42024.680358796293</v>
      </c>
    </row>
    <row r="445" spans="1:20" ht="43.2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>
        <f t="shared" si="24"/>
        <v>0.1</v>
      </c>
      <c r="P445">
        <f t="shared" si="25"/>
        <v>-9990</v>
      </c>
      <c r="Q445" s="7" t="s">
        <v>8329</v>
      </c>
      <c r="R445" s="7" t="s">
        <v>8335</v>
      </c>
      <c r="S445" s="11">
        <f t="shared" si="26"/>
        <v>41679.806724537033</v>
      </c>
      <c r="T445" s="12">
        <f t="shared" si="27"/>
        <v>41649.806724537033</v>
      </c>
    </row>
    <row r="446" spans="1:20" ht="43.2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>
        <f t="shared" si="24"/>
        <v>5</v>
      </c>
      <c r="P446">
        <f t="shared" si="25"/>
        <v>-950</v>
      </c>
      <c r="Q446" s="7" t="s">
        <v>8329</v>
      </c>
      <c r="R446" s="7" t="s">
        <v>8335</v>
      </c>
      <c r="S446" s="11">
        <f t="shared" si="26"/>
        <v>40954.69862268518</v>
      </c>
      <c r="T446" s="12">
        <f t="shared" si="27"/>
        <v>40894.69862268518</v>
      </c>
    </row>
    <row r="447" spans="1:20" ht="43.2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>
        <f t="shared" si="24"/>
        <v>3.3333333333333335E-3</v>
      </c>
      <c r="P447">
        <f t="shared" si="25"/>
        <v>-59998</v>
      </c>
      <c r="Q447" s="7" t="s">
        <v>8329</v>
      </c>
      <c r="R447" s="7" t="s">
        <v>8335</v>
      </c>
      <c r="S447" s="11">
        <f t="shared" si="26"/>
        <v>42145.127025462956</v>
      </c>
      <c r="T447" s="12">
        <f t="shared" si="27"/>
        <v>42130.127025462956</v>
      </c>
    </row>
    <row r="448" spans="1:20" ht="43.2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>
        <f t="shared" si="24"/>
        <v>7.2952380952380951</v>
      </c>
      <c r="P448">
        <f t="shared" si="25"/>
        <v>-9734</v>
      </c>
      <c r="Q448" s="7" t="s">
        <v>8329</v>
      </c>
      <c r="R448" s="7" t="s">
        <v>8335</v>
      </c>
      <c r="S448" s="11">
        <f t="shared" si="26"/>
        <v>42066.875231481477</v>
      </c>
      <c r="T448" s="12">
        <f t="shared" si="27"/>
        <v>42036.875231481477</v>
      </c>
    </row>
    <row r="449" spans="1:20" ht="43.2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>
        <f t="shared" si="24"/>
        <v>1.6666666666666666E-2</v>
      </c>
      <c r="P449">
        <f t="shared" si="25"/>
        <v>-29995</v>
      </c>
      <c r="Q449" s="7" t="s">
        <v>8329</v>
      </c>
      <c r="R449" s="7" t="s">
        <v>8335</v>
      </c>
      <c r="S449" s="11">
        <f t="shared" si="26"/>
        <v>41356.305127314808</v>
      </c>
      <c r="T449" s="12">
        <f t="shared" si="27"/>
        <v>41331.34679398148</v>
      </c>
    </row>
    <row r="450" spans="1:20" ht="43.2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>
        <f t="shared" si="24"/>
        <v>3.2804000000000002</v>
      </c>
      <c r="P450">
        <f t="shared" si="25"/>
        <v>-2417.9899999999998</v>
      </c>
      <c r="Q450" s="7" t="s">
        <v>8329</v>
      </c>
      <c r="R450" s="7" t="s">
        <v>8335</v>
      </c>
      <c r="S450" s="11">
        <f t="shared" si="26"/>
        <v>41773.549710648142</v>
      </c>
      <c r="T450" s="12">
        <f t="shared" si="27"/>
        <v>41753.549710648142</v>
      </c>
    </row>
    <row r="451" spans="1:20" ht="43.2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>
        <f t="shared" ref="O451:O514" si="28">(E451/D451*100)</f>
        <v>2.25</v>
      </c>
      <c r="P451">
        <f t="shared" ref="P451:P514" si="29">AVERAGE(E451-D451)</f>
        <v>-1955</v>
      </c>
      <c r="Q451" s="7" t="s">
        <v>8329</v>
      </c>
      <c r="R451" s="7" t="s">
        <v>8335</v>
      </c>
      <c r="S451" s="11">
        <f t="shared" ref="S451:S514" si="30">(I451/86400)+25569+(-5/24)</f>
        <v>41564.359780092593</v>
      </c>
      <c r="T451" s="12">
        <f t="shared" ref="T451:T514" si="31">(J451/86400)+25569+(-5/24)</f>
        <v>41534.359780092593</v>
      </c>
    </row>
    <row r="452" spans="1:20" ht="43.2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>
        <f t="shared" si="28"/>
        <v>0.79200000000000004</v>
      </c>
      <c r="P452">
        <f t="shared" si="29"/>
        <v>-49604</v>
      </c>
      <c r="Q452" s="7" t="s">
        <v>8329</v>
      </c>
      <c r="R452" s="7" t="s">
        <v>8335</v>
      </c>
      <c r="S452" s="11">
        <f t="shared" si="30"/>
        <v>41684.73842592592</v>
      </c>
      <c r="T452" s="12">
        <f t="shared" si="31"/>
        <v>41654.73842592592</v>
      </c>
    </row>
    <row r="453" spans="1:20" ht="43.2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>
        <f t="shared" si="28"/>
        <v>0</v>
      </c>
      <c r="P453">
        <f t="shared" si="29"/>
        <v>-20000</v>
      </c>
      <c r="Q453" s="7" t="s">
        <v>8329</v>
      </c>
      <c r="R453" s="7" t="s">
        <v>8335</v>
      </c>
      <c r="S453" s="11">
        <f t="shared" si="30"/>
        <v>41664.506840277776</v>
      </c>
      <c r="T453" s="12">
        <f t="shared" si="31"/>
        <v>41634.506840277776</v>
      </c>
    </row>
    <row r="454" spans="1:20" ht="28.8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>
        <f t="shared" si="28"/>
        <v>64</v>
      </c>
      <c r="P454">
        <f t="shared" si="29"/>
        <v>-270</v>
      </c>
      <c r="Q454" s="7" t="s">
        <v>8329</v>
      </c>
      <c r="R454" s="7" t="s">
        <v>8335</v>
      </c>
      <c r="S454" s="11">
        <f t="shared" si="30"/>
        <v>42137.49554398148</v>
      </c>
      <c r="T454" s="12">
        <f t="shared" si="31"/>
        <v>42107.49554398148</v>
      </c>
    </row>
    <row r="455" spans="1:20" ht="43.2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>
        <f t="shared" si="28"/>
        <v>2.7404479578392621E-2</v>
      </c>
      <c r="P455">
        <f t="shared" si="29"/>
        <v>-94849</v>
      </c>
      <c r="Q455" s="7" t="s">
        <v>8329</v>
      </c>
      <c r="R455" s="7" t="s">
        <v>8335</v>
      </c>
      <c r="S455" s="11">
        <f t="shared" si="30"/>
        <v>42054.616655092592</v>
      </c>
      <c r="T455" s="12">
        <f t="shared" si="31"/>
        <v>42038.616655092592</v>
      </c>
    </row>
    <row r="456" spans="1:20" ht="43.2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>
        <f t="shared" si="28"/>
        <v>0.82000000000000006</v>
      </c>
      <c r="P456">
        <f t="shared" si="29"/>
        <v>-9918</v>
      </c>
      <c r="Q456" s="7" t="s">
        <v>8329</v>
      </c>
      <c r="R456" s="7" t="s">
        <v>8335</v>
      </c>
      <c r="S456" s="11">
        <f t="shared" si="30"/>
        <v>41969.343055555553</v>
      </c>
      <c r="T456" s="12">
        <f t="shared" si="31"/>
        <v>41938.508923611109</v>
      </c>
    </row>
    <row r="457" spans="1:20" ht="43.2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>
        <f t="shared" si="28"/>
        <v>6.9230769230769221E-2</v>
      </c>
      <c r="P457">
        <f t="shared" si="29"/>
        <v>-64955</v>
      </c>
      <c r="Q457" s="7" t="s">
        <v>8329</v>
      </c>
      <c r="R457" s="7" t="s">
        <v>8335</v>
      </c>
      <c r="S457" s="11">
        <f t="shared" si="30"/>
        <v>41015.813194444439</v>
      </c>
      <c r="T457" s="12">
        <f t="shared" si="31"/>
        <v>40970.794236111113</v>
      </c>
    </row>
    <row r="458" spans="1:20" ht="43.2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>
        <f t="shared" si="28"/>
        <v>0.68631863186318631</v>
      </c>
      <c r="P458">
        <f t="shared" si="29"/>
        <v>-8827</v>
      </c>
      <c r="Q458" s="7" t="s">
        <v>8329</v>
      </c>
      <c r="R458" s="7" t="s">
        <v>8335</v>
      </c>
      <c r="S458" s="11">
        <f t="shared" si="30"/>
        <v>41568.957638888889</v>
      </c>
      <c r="T458" s="12">
        <f t="shared" si="31"/>
        <v>41547.486122685186</v>
      </c>
    </row>
    <row r="459" spans="1:20" ht="43.2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>
        <f t="shared" si="28"/>
        <v>0</v>
      </c>
      <c r="P459">
        <f t="shared" si="29"/>
        <v>-20000</v>
      </c>
      <c r="Q459" s="7" t="s">
        <v>8329</v>
      </c>
      <c r="R459" s="7" t="s">
        <v>8335</v>
      </c>
      <c r="S459" s="11">
        <f t="shared" si="30"/>
        <v>41867.559166666666</v>
      </c>
      <c r="T459" s="12">
        <f t="shared" si="31"/>
        <v>41837.559166666666</v>
      </c>
    </row>
    <row r="460" spans="1:20" ht="43.2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>
        <f t="shared" si="28"/>
        <v>8.2100000000000009</v>
      </c>
      <c r="P460">
        <f t="shared" si="29"/>
        <v>-9179</v>
      </c>
      <c r="Q460" s="7" t="s">
        <v>8329</v>
      </c>
      <c r="R460" s="7" t="s">
        <v>8335</v>
      </c>
      <c r="S460" s="11">
        <f t="shared" si="30"/>
        <v>41408.491435185184</v>
      </c>
      <c r="T460" s="12">
        <f t="shared" si="31"/>
        <v>41378.491435185184</v>
      </c>
    </row>
    <row r="461" spans="1:20" ht="43.2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>
        <f t="shared" si="28"/>
        <v>6.4102564102564097E-2</v>
      </c>
      <c r="P461">
        <f t="shared" si="29"/>
        <v>-38975</v>
      </c>
      <c r="Q461" s="7" t="s">
        <v>8329</v>
      </c>
      <c r="R461" s="7" t="s">
        <v>8335</v>
      </c>
      <c r="S461" s="11">
        <f t="shared" si="30"/>
        <v>40860.473692129628</v>
      </c>
      <c r="T461" s="12">
        <f t="shared" si="31"/>
        <v>40800.432025462964</v>
      </c>
    </row>
    <row r="462" spans="1:20" ht="28.8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>
        <f t="shared" si="28"/>
        <v>0.29411764705882354</v>
      </c>
      <c r="P462">
        <f t="shared" si="29"/>
        <v>-8475</v>
      </c>
      <c r="Q462" s="7" t="s">
        <v>8329</v>
      </c>
      <c r="R462" s="7" t="s">
        <v>8335</v>
      </c>
      <c r="S462" s="11">
        <f t="shared" si="30"/>
        <v>41790.958333333328</v>
      </c>
      <c r="T462" s="12">
        <f t="shared" si="31"/>
        <v>41759.334201388883</v>
      </c>
    </row>
    <row r="463" spans="1:20" ht="43.2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>
        <f t="shared" si="28"/>
        <v>0</v>
      </c>
      <c r="P463">
        <f t="shared" si="29"/>
        <v>-550</v>
      </c>
      <c r="Q463" s="7" t="s">
        <v>8329</v>
      </c>
      <c r="R463" s="7" t="s">
        <v>8335</v>
      </c>
      <c r="S463" s="11">
        <f t="shared" si="30"/>
        <v>41427.638506944444</v>
      </c>
      <c r="T463" s="12">
        <f t="shared" si="31"/>
        <v>41407.638506944444</v>
      </c>
    </row>
    <row r="464" spans="1:20" ht="43.2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>
        <f t="shared" si="28"/>
        <v>0</v>
      </c>
      <c r="P464">
        <f t="shared" si="29"/>
        <v>-100000</v>
      </c>
      <c r="Q464" s="7" t="s">
        <v>8329</v>
      </c>
      <c r="R464" s="7" t="s">
        <v>8335</v>
      </c>
      <c r="S464" s="11">
        <f t="shared" si="30"/>
        <v>40764.918298611105</v>
      </c>
      <c r="T464" s="12">
        <f t="shared" si="31"/>
        <v>40704.918298611105</v>
      </c>
    </row>
    <row r="465" spans="1:20" ht="43.2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>
        <f t="shared" si="28"/>
        <v>2.2727272727272729</v>
      </c>
      <c r="P465">
        <f t="shared" si="29"/>
        <v>-53750</v>
      </c>
      <c r="Q465" s="7" t="s">
        <v>8329</v>
      </c>
      <c r="R465" s="7" t="s">
        <v>8335</v>
      </c>
      <c r="S465" s="11">
        <f t="shared" si="30"/>
        <v>40810.501770833333</v>
      </c>
      <c r="T465" s="12">
        <f t="shared" si="31"/>
        <v>40750.501770833333</v>
      </c>
    </row>
    <row r="466" spans="1:20" ht="28.8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>
        <f t="shared" si="28"/>
        <v>9.9009900990099015E-2</v>
      </c>
      <c r="P466">
        <f t="shared" si="29"/>
        <v>-1009</v>
      </c>
      <c r="Q466" s="7" t="s">
        <v>8329</v>
      </c>
      <c r="R466" s="7" t="s">
        <v>8335</v>
      </c>
      <c r="S466" s="11">
        <f t="shared" si="30"/>
        <v>42508.640451388885</v>
      </c>
      <c r="T466" s="12">
        <f t="shared" si="31"/>
        <v>42488.640451388885</v>
      </c>
    </row>
    <row r="467" spans="1:20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>
        <f t="shared" si="28"/>
        <v>26.953125</v>
      </c>
      <c r="P467">
        <f t="shared" si="29"/>
        <v>-374</v>
      </c>
      <c r="Q467" s="7" t="s">
        <v>8329</v>
      </c>
      <c r="R467" s="7" t="s">
        <v>8335</v>
      </c>
      <c r="S467" s="11">
        <f t="shared" si="30"/>
        <v>41816.911736111106</v>
      </c>
      <c r="T467" s="12">
        <f t="shared" si="31"/>
        <v>41800.911736111106</v>
      </c>
    </row>
    <row r="468" spans="1:20" ht="43.2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>
        <f t="shared" si="28"/>
        <v>0.76</v>
      </c>
      <c r="P468">
        <f t="shared" si="29"/>
        <v>-9924</v>
      </c>
      <c r="Q468" s="7" t="s">
        <v>8329</v>
      </c>
      <c r="R468" s="7" t="s">
        <v>8335</v>
      </c>
      <c r="S468" s="11">
        <f t="shared" si="30"/>
        <v>41159.734537037039</v>
      </c>
      <c r="T468" s="12">
        <f t="shared" si="31"/>
        <v>41129.734537037039</v>
      </c>
    </row>
    <row r="469" spans="1:20" ht="43.2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>
        <f t="shared" si="28"/>
        <v>21.574999999999999</v>
      </c>
      <c r="P469">
        <f t="shared" si="29"/>
        <v>-15685</v>
      </c>
      <c r="Q469" s="7" t="s">
        <v>8329</v>
      </c>
      <c r="R469" s="7" t="s">
        <v>8335</v>
      </c>
      <c r="S469" s="11">
        <f t="shared" si="30"/>
        <v>41180.471458333333</v>
      </c>
      <c r="T469" s="12">
        <f t="shared" si="31"/>
        <v>41135.471458333333</v>
      </c>
    </row>
    <row r="470" spans="1:20" ht="43.2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>
        <f t="shared" si="28"/>
        <v>0</v>
      </c>
      <c r="P470">
        <f t="shared" si="29"/>
        <v>-7500</v>
      </c>
      <c r="Q470" s="7" t="s">
        <v>8329</v>
      </c>
      <c r="R470" s="7" t="s">
        <v>8335</v>
      </c>
      <c r="S470" s="11">
        <f t="shared" si="30"/>
        <v>41100.952141203699</v>
      </c>
      <c r="T470" s="12">
        <f t="shared" si="31"/>
        <v>41040.959293981483</v>
      </c>
    </row>
    <row r="471" spans="1:20" ht="28.8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>
        <f t="shared" si="28"/>
        <v>0</v>
      </c>
      <c r="P471">
        <f t="shared" si="29"/>
        <v>-6000</v>
      </c>
      <c r="Q471" s="7" t="s">
        <v>8329</v>
      </c>
      <c r="R471" s="7" t="s">
        <v>8335</v>
      </c>
      <c r="S471" s="11">
        <f t="shared" si="30"/>
        <v>41887.781527777777</v>
      </c>
      <c r="T471" s="12">
        <f t="shared" si="31"/>
        <v>41827.781527777777</v>
      </c>
    </row>
    <row r="472" spans="1:20" ht="43.2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>
        <f t="shared" si="28"/>
        <v>1.02</v>
      </c>
      <c r="P472">
        <f t="shared" si="29"/>
        <v>-4949</v>
      </c>
      <c r="Q472" s="7" t="s">
        <v>8329</v>
      </c>
      <c r="R472" s="7" t="s">
        <v>8335</v>
      </c>
      <c r="S472" s="11">
        <f t="shared" si="30"/>
        <v>41654.958333333328</v>
      </c>
      <c r="T472" s="12">
        <f t="shared" si="31"/>
        <v>41604.959363425922</v>
      </c>
    </row>
    <row r="473" spans="1:20" ht="57.6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>
        <f t="shared" si="28"/>
        <v>11.892727272727273</v>
      </c>
      <c r="P473">
        <f t="shared" si="29"/>
        <v>-48459</v>
      </c>
      <c r="Q473" s="7" t="s">
        <v>8329</v>
      </c>
      <c r="R473" s="7" t="s">
        <v>8335</v>
      </c>
      <c r="S473" s="11">
        <f t="shared" si="30"/>
        <v>41748.471979166665</v>
      </c>
      <c r="T473" s="12">
        <f t="shared" si="31"/>
        <v>41703.513645833329</v>
      </c>
    </row>
    <row r="474" spans="1:20" ht="43.2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>
        <f t="shared" si="28"/>
        <v>17.625</v>
      </c>
      <c r="P474">
        <f t="shared" si="29"/>
        <v>-659</v>
      </c>
      <c r="Q474" s="7" t="s">
        <v>8329</v>
      </c>
      <c r="R474" s="7" t="s">
        <v>8335</v>
      </c>
      <c r="S474" s="11">
        <f t="shared" si="30"/>
        <v>41874.714328703703</v>
      </c>
      <c r="T474" s="12">
        <f t="shared" si="31"/>
        <v>41844.714328703703</v>
      </c>
    </row>
    <row r="475" spans="1:20" ht="43.2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>
        <f t="shared" si="28"/>
        <v>2.87</v>
      </c>
      <c r="P475">
        <f t="shared" si="29"/>
        <v>-29139</v>
      </c>
      <c r="Q475" s="7" t="s">
        <v>8329</v>
      </c>
      <c r="R475" s="7" t="s">
        <v>8335</v>
      </c>
      <c r="S475" s="11">
        <f t="shared" si="30"/>
        <v>41899.489803240736</v>
      </c>
      <c r="T475" s="12">
        <f t="shared" si="31"/>
        <v>41869.489803240736</v>
      </c>
    </row>
    <row r="476" spans="1:20" ht="43.2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>
        <f t="shared" si="28"/>
        <v>3.0303030303030304E-2</v>
      </c>
      <c r="P476">
        <f t="shared" si="29"/>
        <v>-3299</v>
      </c>
      <c r="Q476" s="7" t="s">
        <v>8329</v>
      </c>
      <c r="R476" s="7" t="s">
        <v>8335</v>
      </c>
      <c r="S476" s="11">
        <f t="shared" si="30"/>
        <v>42783.120706018519</v>
      </c>
      <c r="T476" s="12">
        <f t="shared" si="31"/>
        <v>42753.120706018519</v>
      </c>
    </row>
    <row r="477" spans="1:20" ht="57.6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>
        <f t="shared" si="28"/>
        <v>0</v>
      </c>
      <c r="P477">
        <f t="shared" si="29"/>
        <v>-2000</v>
      </c>
      <c r="Q477" s="7" t="s">
        <v>8329</v>
      </c>
      <c r="R477" s="7" t="s">
        <v>8335</v>
      </c>
      <c r="S477" s="11">
        <f t="shared" si="30"/>
        <v>42129.877812500003</v>
      </c>
      <c r="T477" s="12">
        <f t="shared" si="31"/>
        <v>42099.877812500003</v>
      </c>
    </row>
    <row r="478" spans="1:20" ht="28.8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>
        <f t="shared" si="28"/>
        <v>2.230268181818182</v>
      </c>
      <c r="P478">
        <f t="shared" si="29"/>
        <v>-215093.41</v>
      </c>
      <c r="Q478" s="7" t="s">
        <v>8329</v>
      </c>
      <c r="R478" s="7" t="s">
        <v>8335</v>
      </c>
      <c r="S478" s="11">
        <f t="shared" si="30"/>
        <v>41792.957638888889</v>
      </c>
      <c r="T478" s="12">
        <f t="shared" si="31"/>
        <v>41757.76667824074</v>
      </c>
    </row>
    <row r="479" spans="1:20" ht="57.6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>
        <f t="shared" si="28"/>
        <v>0</v>
      </c>
      <c r="P479">
        <f t="shared" si="29"/>
        <v>-1500</v>
      </c>
      <c r="Q479" s="7" t="s">
        <v>8329</v>
      </c>
      <c r="R479" s="7" t="s">
        <v>8335</v>
      </c>
      <c r="S479" s="11">
        <f t="shared" si="30"/>
        <v>41047.626550925925</v>
      </c>
      <c r="T479" s="12">
        <f t="shared" si="31"/>
        <v>40987.626550925925</v>
      </c>
    </row>
    <row r="480" spans="1:20" ht="43.2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>
        <f t="shared" si="28"/>
        <v>0</v>
      </c>
      <c r="P480">
        <f t="shared" si="29"/>
        <v>-10000</v>
      </c>
      <c r="Q480" s="7" t="s">
        <v>8329</v>
      </c>
      <c r="R480" s="7" t="s">
        <v>8335</v>
      </c>
      <c r="S480" s="11">
        <f t="shared" si="30"/>
        <v>42095.660983796297</v>
      </c>
      <c r="T480" s="12">
        <f t="shared" si="31"/>
        <v>42065.702650462961</v>
      </c>
    </row>
    <row r="481" spans="1:20" ht="43.2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>
        <f t="shared" si="28"/>
        <v>32.56</v>
      </c>
      <c r="P481">
        <f t="shared" si="29"/>
        <v>-10116</v>
      </c>
      <c r="Q481" s="7" t="s">
        <v>8329</v>
      </c>
      <c r="R481" s="7" t="s">
        <v>8335</v>
      </c>
      <c r="S481" s="11">
        <f t="shared" si="30"/>
        <v>41964.24114583333</v>
      </c>
      <c r="T481" s="12">
        <f t="shared" si="31"/>
        <v>41904.199479166666</v>
      </c>
    </row>
    <row r="482" spans="1:20" ht="43.2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>
        <f t="shared" si="28"/>
        <v>19.41</v>
      </c>
      <c r="P482">
        <f t="shared" si="29"/>
        <v>-32236</v>
      </c>
      <c r="Q482" s="7" t="s">
        <v>8329</v>
      </c>
      <c r="R482" s="7" t="s">
        <v>8335</v>
      </c>
      <c r="S482" s="11">
        <f t="shared" si="30"/>
        <v>41495.29184027778</v>
      </c>
      <c r="T482" s="12">
        <f t="shared" si="31"/>
        <v>41465.29184027778</v>
      </c>
    </row>
    <row r="483" spans="1:20" ht="43.2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>
        <f t="shared" si="28"/>
        <v>6.1</v>
      </c>
      <c r="P483">
        <f t="shared" si="29"/>
        <v>-28170</v>
      </c>
      <c r="Q483" s="7" t="s">
        <v>8329</v>
      </c>
      <c r="R483" s="7" t="s">
        <v>8335</v>
      </c>
      <c r="S483" s="11">
        <f t="shared" si="30"/>
        <v>41192.46399305555</v>
      </c>
      <c r="T483" s="12">
        <f t="shared" si="31"/>
        <v>41162.46399305555</v>
      </c>
    </row>
    <row r="484" spans="1:20" ht="43.2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>
        <f t="shared" si="28"/>
        <v>0.1</v>
      </c>
      <c r="P484">
        <f t="shared" si="29"/>
        <v>-9990</v>
      </c>
      <c r="Q484" s="7" t="s">
        <v>8329</v>
      </c>
      <c r="R484" s="7" t="s">
        <v>8335</v>
      </c>
      <c r="S484" s="11">
        <f t="shared" si="30"/>
        <v>42474.398611111108</v>
      </c>
      <c r="T484" s="12">
        <f t="shared" si="31"/>
        <v>42447.688541666663</v>
      </c>
    </row>
    <row r="485" spans="1:20" ht="57.6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>
        <f t="shared" si="28"/>
        <v>50.2</v>
      </c>
      <c r="P485">
        <f t="shared" si="29"/>
        <v>-7470</v>
      </c>
      <c r="Q485" s="7" t="s">
        <v>8329</v>
      </c>
      <c r="R485" s="7" t="s">
        <v>8335</v>
      </c>
      <c r="S485" s="11">
        <f t="shared" si="30"/>
        <v>41302.989259259259</v>
      </c>
      <c r="T485" s="12">
        <f t="shared" si="31"/>
        <v>41242.989259259259</v>
      </c>
    </row>
    <row r="486" spans="1:20" ht="57.6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>
        <f t="shared" si="28"/>
        <v>0.18625</v>
      </c>
      <c r="P486">
        <f t="shared" si="29"/>
        <v>-79851</v>
      </c>
      <c r="Q486" s="7" t="s">
        <v>8329</v>
      </c>
      <c r="R486" s="7" t="s">
        <v>8335</v>
      </c>
      <c r="S486" s="11">
        <f t="shared" si="30"/>
        <v>42313.772824074076</v>
      </c>
      <c r="T486" s="12">
        <f t="shared" si="31"/>
        <v>42272.731157407405</v>
      </c>
    </row>
    <row r="487" spans="1:20" ht="43.2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>
        <f t="shared" si="28"/>
        <v>21.906971229845084</v>
      </c>
      <c r="P487">
        <f t="shared" si="29"/>
        <v>-29640.989999999998</v>
      </c>
      <c r="Q487" s="7" t="s">
        <v>8329</v>
      </c>
      <c r="R487" s="7" t="s">
        <v>8335</v>
      </c>
      <c r="S487" s="11">
        <f t="shared" si="30"/>
        <v>41411.297442129631</v>
      </c>
      <c r="T487" s="12">
        <f t="shared" si="31"/>
        <v>41381.297442129631</v>
      </c>
    </row>
    <row r="488" spans="1:20" ht="43.2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>
        <f t="shared" si="28"/>
        <v>9.0909090909090905E-3</v>
      </c>
      <c r="P488">
        <f t="shared" si="29"/>
        <v>-549950</v>
      </c>
      <c r="Q488" s="7" t="s">
        <v>8329</v>
      </c>
      <c r="R488" s="7" t="s">
        <v>8335</v>
      </c>
      <c r="S488" s="11">
        <f t="shared" si="30"/>
        <v>41791.734247685185</v>
      </c>
      <c r="T488" s="12">
        <f t="shared" si="31"/>
        <v>41761.734247685185</v>
      </c>
    </row>
    <row r="489" spans="1:20" ht="43.2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>
        <f t="shared" si="28"/>
        <v>0</v>
      </c>
      <c r="P489">
        <f t="shared" si="29"/>
        <v>-50000</v>
      </c>
      <c r="Q489" s="7" t="s">
        <v>8329</v>
      </c>
      <c r="R489" s="7" t="s">
        <v>8335</v>
      </c>
      <c r="S489" s="11">
        <f t="shared" si="30"/>
        <v>42729.428171296291</v>
      </c>
      <c r="T489" s="12">
        <f t="shared" si="31"/>
        <v>42669.386504629627</v>
      </c>
    </row>
    <row r="490" spans="1:20" ht="43.2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>
        <f t="shared" si="28"/>
        <v>0</v>
      </c>
      <c r="P490">
        <f t="shared" si="29"/>
        <v>-12000</v>
      </c>
      <c r="Q490" s="7" t="s">
        <v>8329</v>
      </c>
      <c r="R490" s="7" t="s">
        <v>8335</v>
      </c>
      <c r="S490" s="11">
        <f t="shared" si="30"/>
        <v>42743.84606481481</v>
      </c>
      <c r="T490" s="12">
        <f t="shared" si="31"/>
        <v>42713.84606481481</v>
      </c>
    </row>
    <row r="491" spans="1:20" ht="43.2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>
        <f t="shared" si="28"/>
        <v>0.28667813379201834</v>
      </c>
      <c r="P491">
        <f t="shared" si="29"/>
        <v>-74782</v>
      </c>
      <c r="Q491" s="7" t="s">
        <v>8329</v>
      </c>
      <c r="R491" s="7" t="s">
        <v>8335</v>
      </c>
      <c r="S491" s="11">
        <f t="shared" si="30"/>
        <v>40913.272916666661</v>
      </c>
      <c r="T491" s="12">
        <f t="shared" si="31"/>
        <v>40882.273333333331</v>
      </c>
    </row>
    <row r="492" spans="1:20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>
        <f t="shared" si="28"/>
        <v>0</v>
      </c>
      <c r="P492">
        <f t="shared" si="29"/>
        <v>-1000</v>
      </c>
      <c r="Q492" s="7" t="s">
        <v>8329</v>
      </c>
      <c r="R492" s="7" t="s">
        <v>8335</v>
      </c>
      <c r="S492" s="11">
        <f t="shared" si="30"/>
        <v>41143.760243055549</v>
      </c>
      <c r="T492" s="12">
        <f t="shared" si="31"/>
        <v>41113.760243055549</v>
      </c>
    </row>
    <row r="493" spans="1:20" ht="43.2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>
        <f t="shared" si="28"/>
        <v>0</v>
      </c>
      <c r="P493">
        <f t="shared" si="29"/>
        <v>-10000</v>
      </c>
      <c r="Q493" s="7" t="s">
        <v>8329</v>
      </c>
      <c r="R493" s="7" t="s">
        <v>8335</v>
      </c>
      <c r="S493" s="11">
        <f t="shared" si="30"/>
        <v>42396.774293981478</v>
      </c>
      <c r="T493" s="12">
        <f t="shared" si="31"/>
        <v>42366.774293981478</v>
      </c>
    </row>
    <row r="494" spans="1:20" ht="43.2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>
        <f t="shared" si="28"/>
        <v>0</v>
      </c>
      <c r="P494">
        <f t="shared" si="29"/>
        <v>-10000000</v>
      </c>
      <c r="Q494" s="7" t="s">
        <v>8329</v>
      </c>
      <c r="R494" s="7" t="s">
        <v>8335</v>
      </c>
      <c r="S494" s="11">
        <f t="shared" si="30"/>
        <v>42655.826736111114</v>
      </c>
      <c r="T494" s="12">
        <f t="shared" si="31"/>
        <v>42595.826736111114</v>
      </c>
    </row>
    <row r="495" spans="1:20" ht="43.2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>
        <f t="shared" si="28"/>
        <v>0</v>
      </c>
      <c r="P495">
        <f t="shared" si="29"/>
        <v>-30000</v>
      </c>
      <c r="Q495" s="7" t="s">
        <v>8329</v>
      </c>
      <c r="R495" s="7" t="s">
        <v>8335</v>
      </c>
      <c r="S495" s="11">
        <f t="shared" si="30"/>
        <v>42144.517800925925</v>
      </c>
      <c r="T495" s="12">
        <f t="shared" si="31"/>
        <v>42114.517800925925</v>
      </c>
    </row>
    <row r="496" spans="1:20" ht="43.2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>
        <f t="shared" si="28"/>
        <v>0.155</v>
      </c>
      <c r="P496">
        <f t="shared" si="29"/>
        <v>-19969</v>
      </c>
      <c r="Q496" s="7" t="s">
        <v>8329</v>
      </c>
      <c r="R496" s="7" t="s">
        <v>8335</v>
      </c>
      <c r="S496" s="11">
        <f t="shared" si="30"/>
        <v>41822.916666666664</v>
      </c>
      <c r="T496" s="12">
        <f t="shared" si="31"/>
        <v>41799.62228009259</v>
      </c>
    </row>
    <row r="497" spans="1:20" ht="43.2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>
        <f t="shared" si="28"/>
        <v>0</v>
      </c>
      <c r="P497">
        <f t="shared" si="29"/>
        <v>-7000</v>
      </c>
      <c r="Q497" s="7" t="s">
        <v>8329</v>
      </c>
      <c r="R497" s="7" t="s">
        <v>8335</v>
      </c>
      <c r="S497" s="11">
        <f t="shared" si="30"/>
        <v>42201.619270833333</v>
      </c>
      <c r="T497" s="12">
        <f t="shared" si="31"/>
        <v>42171.619270833333</v>
      </c>
    </row>
    <row r="498" spans="1:20" ht="28.8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>
        <f t="shared" si="28"/>
        <v>1.6666666666666668E-3</v>
      </c>
      <c r="P498">
        <f t="shared" si="29"/>
        <v>-59999</v>
      </c>
      <c r="Q498" s="7" t="s">
        <v>8329</v>
      </c>
      <c r="R498" s="7" t="s">
        <v>8335</v>
      </c>
      <c r="S498" s="11">
        <f t="shared" si="30"/>
        <v>41680.723078703704</v>
      </c>
      <c r="T498" s="12">
        <f t="shared" si="31"/>
        <v>41620.723078703704</v>
      </c>
    </row>
    <row r="499" spans="1:20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>
        <f t="shared" si="28"/>
        <v>0.6696428571428571</v>
      </c>
      <c r="P499">
        <f t="shared" si="29"/>
        <v>-4450</v>
      </c>
      <c r="Q499" s="7" t="s">
        <v>8329</v>
      </c>
      <c r="R499" s="7" t="s">
        <v>8335</v>
      </c>
      <c r="S499" s="11">
        <f t="shared" si="30"/>
        <v>41997.999999999993</v>
      </c>
      <c r="T499" s="12">
        <f t="shared" si="31"/>
        <v>41944.829456018517</v>
      </c>
    </row>
    <row r="500" spans="1:20" ht="43.2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>
        <f t="shared" si="28"/>
        <v>4.5985132395404564</v>
      </c>
      <c r="P500">
        <f t="shared" si="29"/>
        <v>-62114</v>
      </c>
      <c r="Q500" s="7" t="s">
        <v>8329</v>
      </c>
      <c r="R500" s="7" t="s">
        <v>8335</v>
      </c>
      <c r="S500" s="11">
        <f t="shared" si="30"/>
        <v>40900.553807870368</v>
      </c>
      <c r="T500" s="12">
        <f t="shared" si="31"/>
        <v>40858.553807870368</v>
      </c>
    </row>
    <row r="501" spans="1:20" ht="57.6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>
        <f t="shared" si="28"/>
        <v>9.5500000000000007</v>
      </c>
      <c r="P501">
        <f t="shared" si="29"/>
        <v>-18090</v>
      </c>
      <c r="Q501" s="7" t="s">
        <v>8329</v>
      </c>
      <c r="R501" s="7" t="s">
        <v>8335</v>
      </c>
      <c r="S501" s="11">
        <f t="shared" si="30"/>
        <v>40098.665972222218</v>
      </c>
      <c r="T501" s="12">
        <f t="shared" si="31"/>
        <v>40043.687129629623</v>
      </c>
    </row>
    <row r="502" spans="1:20" ht="57.6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>
        <f t="shared" si="28"/>
        <v>3.3076923076923079</v>
      </c>
      <c r="P502">
        <f t="shared" si="29"/>
        <v>-6285</v>
      </c>
      <c r="Q502" s="7" t="s">
        <v>8329</v>
      </c>
      <c r="R502" s="7" t="s">
        <v>8335</v>
      </c>
      <c r="S502" s="11">
        <f t="shared" si="30"/>
        <v>40306.719444444439</v>
      </c>
      <c r="T502" s="12">
        <f t="shared" si="31"/>
        <v>40247.677673611106</v>
      </c>
    </row>
    <row r="503" spans="1:20" ht="43.2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>
        <f t="shared" si="28"/>
        <v>0</v>
      </c>
      <c r="P503">
        <f t="shared" si="29"/>
        <v>-10000</v>
      </c>
      <c r="Q503" s="7" t="s">
        <v>8329</v>
      </c>
      <c r="R503" s="7" t="s">
        <v>8335</v>
      </c>
      <c r="S503" s="11">
        <f t="shared" si="30"/>
        <v>40733.026053240741</v>
      </c>
      <c r="T503" s="12">
        <f t="shared" si="31"/>
        <v>40703.026053240741</v>
      </c>
    </row>
    <row r="504" spans="1:20" ht="57.6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>
        <f t="shared" si="28"/>
        <v>1.1499999999999999</v>
      </c>
      <c r="P504">
        <f t="shared" si="29"/>
        <v>-19770</v>
      </c>
      <c r="Q504" s="7" t="s">
        <v>8329</v>
      </c>
      <c r="R504" s="7" t="s">
        <v>8335</v>
      </c>
      <c r="S504" s="11">
        <f t="shared" si="30"/>
        <v>40986.303530092591</v>
      </c>
      <c r="T504" s="12">
        <f t="shared" si="31"/>
        <v>40956.345196759255</v>
      </c>
    </row>
    <row r="505" spans="1:20" ht="43.2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>
        <f t="shared" si="28"/>
        <v>1.7538461538461538</v>
      </c>
      <c r="P505">
        <f t="shared" si="29"/>
        <v>-6386</v>
      </c>
      <c r="Q505" s="7" t="s">
        <v>8329</v>
      </c>
      <c r="R505" s="7" t="s">
        <v>8335</v>
      </c>
      <c r="S505" s="11">
        <f t="shared" si="30"/>
        <v>42021.318321759252</v>
      </c>
      <c r="T505" s="12">
        <f t="shared" si="31"/>
        <v>41991.318321759252</v>
      </c>
    </row>
    <row r="506" spans="1:20" ht="43.2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>
        <f t="shared" si="28"/>
        <v>1.3673469387755102</v>
      </c>
      <c r="P506">
        <f t="shared" si="29"/>
        <v>-24165</v>
      </c>
      <c r="Q506" s="7" t="s">
        <v>8329</v>
      </c>
      <c r="R506" s="7" t="s">
        <v>8335</v>
      </c>
      <c r="S506" s="11">
        <f t="shared" si="30"/>
        <v>41009.73364583333</v>
      </c>
      <c r="T506" s="12">
        <f t="shared" si="31"/>
        <v>40949.775312499994</v>
      </c>
    </row>
    <row r="507" spans="1:20" ht="43.2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>
        <f t="shared" si="28"/>
        <v>0.43333333333333329</v>
      </c>
      <c r="P507">
        <f t="shared" si="29"/>
        <v>-11948</v>
      </c>
      <c r="Q507" s="7" t="s">
        <v>8329</v>
      </c>
      <c r="R507" s="7" t="s">
        <v>8335</v>
      </c>
      <c r="S507" s="11">
        <f t="shared" si="30"/>
        <v>42362.889884259253</v>
      </c>
      <c r="T507" s="12">
        <f t="shared" si="31"/>
        <v>42317.889884259253</v>
      </c>
    </row>
    <row r="508" spans="1:20" ht="43.2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>
        <f t="shared" si="28"/>
        <v>0.125</v>
      </c>
      <c r="P508">
        <f t="shared" si="29"/>
        <v>-199750</v>
      </c>
      <c r="Q508" s="7" t="s">
        <v>8329</v>
      </c>
      <c r="R508" s="7" t="s">
        <v>8335</v>
      </c>
      <c r="S508" s="11">
        <f t="shared" si="30"/>
        <v>41496.343981481477</v>
      </c>
      <c r="T508" s="12">
        <f t="shared" si="31"/>
        <v>41466.343981481477</v>
      </c>
    </row>
    <row r="509" spans="1:20" ht="43.2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>
        <f t="shared" si="28"/>
        <v>3.2</v>
      </c>
      <c r="P509">
        <f t="shared" si="29"/>
        <v>-19360</v>
      </c>
      <c r="Q509" s="7" t="s">
        <v>8329</v>
      </c>
      <c r="R509" s="7" t="s">
        <v>8335</v>
      </c>
      <c r="S509" s="11">
        <f t="shared" si="30"/>
        <v>41201.750659722216</v>
      </c>
      <c r="T509" s="12">
        <f t="shared" si="31"/>
        <v>41156.750659722216</v>
      </c>
    </row>
    <row r="510" spans="1:20" ht="57.6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>
        <f t="shared" si="28"/>
        <v>0.8</v>
      </c>
      <c r="P510">
        <f t="shared" si="29"/>
        <v>-49600</v>
      </c>
      <c r="Q510" s="7" t="s">
        <v>8329</v>
      </c>
      <c r="R510" s="7" t="s">
        <v>8335</v>
      </c>
      <c r="S510" s="11">
        <f t="shared" si="30"/>
        <v>41054.384722222218</v>
      </c>
      <c r="T510" s="12">
        <f t="shared" si="31"/>
        <v>40994.815983796296</v>
      </c>
    </row>
    <row r="511" spans="1:20" ht="43.2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>
        <f t="shared" si="28"/>
        <v>0.2</v>
      </c>
      <c r="P511">
        <f t="shared" si="29"/>
        <v>-4990</v>
      </c>
      <c r="Q511" s="7" t="s">
        <v>8329</v>
      </c>
      <c r="R511" s="7" t="s">
        <v>8335</v>
      </c>
      <c r="S511" s="11">
        <f t="shared" si="30"/>
        <v>42183.423263888886</v>
      </c>
      <c r="T511" s="12">
        <f t="shared" si="31"/>
        <v>42153.423263888886</v>
      </c>
    </row>
    <row r="512" spans="1:20" ht="43.2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>
        <f t="shared" si="28"/>
        <v>0</v>
      </c>
      <c r="P512">
        <f t="shared" si="29"/>
        <v>-14000</v>
      </c>
      <c r="Q512" s="7" t="s">
        <v>8329</v>
      </c>
      <c r="R512" s="7" t="s">
        <v>8335</v>
      </c>
      <c r="S512" s="11">
        <f t="shared" si="30"/>
        <v>42429.968043981477</v>
      </c>
      <c r="T512" s="12">
        <f t="shared" si="31"/>
        <v>42399.968043981477</v>
      </c>
    </row>
    <row r="513" spans="1:20" ht="43.2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>
        <f t="shared" si="28"/>
        <v>3</v>
      </c>
      <c r="P513">
        <f t="shared" si="29"/>
        <v>-4850</v>
      </c>
      <c r="Q513" s="7" t="s">
        <v>8329</v>
      </c>
      <c r="R513" s="7" t="s">
        <v>8335</v>
      </c>
      <c r="S513" s="11">
        <f t="shared" si="30"/>
        <v>41370.053032407406</v>
      </c>
      <c r="T513" s="12">
        <f t="shared" si="31"/>
        <v>41340.09469907407</v>
      </c>
    </row>
    <row r="514" spans="1:20" ht="43.2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>
        <f t="shared" si="28"/>
        <v>0.13749999999999998</v>
      </c>
      <c r="P514">
        <f t="shared" si="29"/>
        <v>-7989</v>
      </c>
      <c r="Q514" s="7" t="s">
        <v>8329</v>
      </c>
      <c r="R514" s="7" t="s">
        <v>8335</v>
      </c>
      <c r="S514" s="11">
        <f t="shared" si="30"/>
        <v>42694.575543981475</v>
      </c>
      <c r="T514" s="12">
        <f t="shared" si="31"/>
        <v>42649.533877314818</v>
      </c>
    </row>
    <row r="515" spans="1:20" ht="28.8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>
        <f t="shared" ref="O515:O578" si="32">(E515/D515*100)</f>
        <v>13.923999999999999</v>
      </c>
      <c r="P515">
        <f t="shared" ref="P515:P578" si="33">AVERAGE(E515-D515)</f>
        <v>-43038</v>
      </c>
      <c r="Q515" s="7" t="s">
        <v>8329</v>
      </c>
      <c r="R515" s="7" t="s">
        <v>8335</v>
      </c>
      <c r="S515" s="11">
        <f t="shared" ref="S515:S578" si="34">(I515/86400)+25569+(-5/24)</f>
        <v>42597.083333333336</v>
      </c>
      <c r="T515" s="12">
        <f t="shared" ref="T515:T578" si="35">(J515/86400)+25569+(-5/24)</f>
        <v>42552.445659722223</v>
      </c>
    </row>
    <row r="516" spans="1:20" ht="43.2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>
        <f t="shared" si="32"/>
        <v>3.3333333333333335</v>
      </c>
      <c r="P516">
        <f t="shared" si="33"/>
        <v>-1450</v>
      </c>
      <c r="Q516" s="7" t="s">
        <v>8329</v>
      </c>
      <c r="R516" s="7" t="s">
        <v>8335</v>
      </c>
      <c r="S516" s="11">
        <f t="shared" si="34"/>
        <v>41860.405636574069</v>
      </c>
      <c r="T516" s="12">
        <f t="shared" si="35"/>
        <v>41830.405636574069</v>
      </c>
    </row>
    <row r="517" spans="1:20" ht="43.2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>
        <f t="shared" si="32"/>
        <v>25.41340206185567</v>
      </c>
      <c r="P517">
        <f t="shared" si="33"/>
        <v>-72349</v>
      </c>
      <c r="Q517" s="7" t="s">
        <v>8329</v>
      </c>
      <c r="R517" s="7" t="s">
        <v>8335</v>
      </c>
      <c r="S517" s="11">
        <f t="shared" si="34"/>
        <v>42367.282418981478</v>
      </c>
      <c r="T517" s="12">
        <f t="shared" si="35"/>
        <v>42327.282418981478</v>
      </c>
    </row>
    <row r="518" spans="1:20" ht="28.8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>
        <f t="shared" si="32"/>
        <v>0</v>
      </c>
      <c r="P518">
        <f t="shared" si="33"/>
        <v>-5000</v>
      </c>
      <c r="Q518" s="7" t="s">
        <v>8329</v>
      </c>
      <c r="R518" s="7" t="s">
        <v>8335</v>
      </c>
      <c r="S518" s="11">
        <f t="shared" si="34"/>
        <v>42151.570370370369</v>
      </c>
      <c r="T518" s="12">
        <f t="shared" si="35"/>
        <v>42091.570370370369</v>
      </c>
    </row>
    <row r="519" spans="1:20" ht="43.2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>
        <f t="shared" si="32"/>
        <v>1.3666666666666667</v>
      </c>
      <c r="P519">
        <f t="shared" si="33"/>
        <v>-14795</v>
      </c>
      <c r="Q519" s="7" t="s">
        <v>8329</v>
      </c>
      <c r="R519" s="7" t="s">
        <v>8335</v>
      </c>
      <c r="S519" s="11">
        <f t="shared" si="34"/>
        <v>42768.406956018516</v>
      </c>
      <c r="T519" s="12">
        <f t="shared" si="35"/>
        <v>42738.406956018516</v>
      </c>
    </row>
    <row r="520" spans="1:20" ht="43.2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>
        <f t="shared" si="32"/>
        <v>0</v>
      </c>
      <c r="P520">
        <f t="shared" si="33"/>
        <v>-7175</v>
      </c>
      <c r="Q520" s="7" t="s">
        <v>8329</v>
      </c>
      <c r="R520" s="7" t="s">
        <v>8335</v>
      </c>
      <c r="S520" s="11">
        <f t="shared" si="34"/>
        <v>42253.406944444439</v>
      </c>
      <c r="T520" s="12">
        <f t="shared" si="35"/>
        <v>42223.407685185179</v>
      </c>
    </row>
    <row r="521" spans="1:20" ht="43.2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>
        <f t="shared" si="32"/>
        <v>22.881426547787683</v>
      </c>
      <c r="P521">
        <f t="shared" si="33"/>
        <v>-9255</v>
      </c>
      <c r="Q521" s="7" t="s">
        <v>8329</v>
      </c>
      <c r="R521" s="7" t="s">
        <v>8335</v>
      </c>
      <c r="S521" s="11">
        <f t="shared" si="34"/>
        <v>41248.183113425919</v>
      </c>
      <c r="T521" s="12">
        <f t="shared" si="35"/>
        <v>41218.183113425919</v>
      </c>
    </row>
    <row r="522" spans="1:20" ht="43.2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>
        <f t="shared" si="32"/>
        <v>102.1</v>
      </c>
      <c r="P522">
        <f t="shared" si="33"/>
        <v>105</v>
      </c>
      <c r="Q522" s="7" t="s">
        <v>8336</v>
      </c>
      <c r="R522" s="7" t="s">
        <v>8337</v>
      </c>
      <c r="S522" s="11">
        <f t="shared" si="34"/>
        <v>42348.493761574071</v>
      </c>
      <c r="T522" s="12">
        <f t="shared" si="35"/>
        <v>42318.493761574071</v>
      </c>
    </row>
    <row r="523" spans="1:20" ht="43.2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>
        <f t="shared" si="32"/>
        <v>104.64</v>
      </c>
      <c r="P523">
        <f t="shared" si="33"/>
        <v>232</v>
      </c>
      <c r="Q523" s="7" t="s">
        <v>8336</v>
      </c>
      <c r="R523" s="7" t="s">
        <v>8337</v>
      </c>
      <c r="S523" s="11">
        <f t="shared" si="34"/>
        <v>42674.999305555553</v>
      </c>
      <c r="T523" s="12">
        <f t="shared" si="35"/>
        <v>42645.884479166663</v>
      </c>
    </row>
    <row r="524" spans="1:20" ht="43.2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>
        <f t="shared" si="32"/>
        <v>114.66666666666667</v>
      </c>
      <c r="P524">
        <f t="shared" si="33"/>
        <v>440</v>
      </c>
      <c r="Q524" s="7" t="s">
        <v>8336</v>
      </c>
      <c r="R524" s="7" t="s">
        <v>8337</v>
      </c>
      <c r="S524" s="11">
        <f t="shared" si="34"/>
        <v>42449.790798611109</v>
      </c>
      <c r="T524" s="12">
        <f t="shared" si="35"/>
        <v>42429.832465277774</v>
      </c>
    </row>
    <row r="525" spans="1:20" ht="43.2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>
        <f t="shared" si="32"/>
        <v>120.6</v>
      </c>
      <c r="P525">
        <f t="shared" si="33"/>
        <v>1030</v>
      </c>
      <c r="Q525" s="7" t="s">
        <v>8336</v>
      </c>
      <c r="R525" s="7" t="s">
        <v>8337</v>
      </c>
      <c r="S525" s="11">
        <f t="shared" si="34"/>
        <v>42267.924490740734</v>
      </c>
      <c r="T525" s="12">
        <f t="shared" si="35"/>
        <v>42237.924490740734</v>
      </c>
    </row>
    <row r="526" spans="1:20" ht="43.2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>
        <f t="shared" si="32"/>
        <v>108.67285714285715</v>
      </c>
      <c r="P526">
        <f t="shared" si="33"/>
        <v>303.55000000000018</v>
      </c>
      <c r="Q526" s="7" t="s">
        <v>8336</v>
      </c>
      <c r="R526" s="7" t="s">
        <v>8337</v>
      </c>
      <c r="S526" s="11">
        <f t="shared" si="34"/>
        <v>42522.508900462963</v>
      </c>
      <c r="T526" s="12">
        <f t="shared" si="35"/>
        <v>42492.508900462963</v>
      </c>
    </row>
    <row r="527" spans="1:20" ht="57.6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>
        <f t="shared" si="32"/>
        <v>100</v>
      </c>
      <c r="P527">
        <f t="shared" si="33"/>
        <v>0</v>
      </c>
      <c r="Q527" s="7" t="s">
        <v>8336</v>
      </c>
      <c r="R527" s="7" t="s">
        <v>8337</v>
      </c>
      <c r="S527" s="11">
        <f t="shared" si="34"/>
        <v>41895.192604166667</v>
      </c>
      <c r="T527" s="12">
        <f t="shared" si="35"/>
        <v>41850.192604166667</v>
      </c>
    </row>
    <row r="528" spans="1:20" ht="43.2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>
        <f t="shared" si="32"/>
        <v>113.99999999999999</v>
      </c>
      <c r="P528">
        <f t="shared" si="33"/>
        <v>210</v>
      </c>
      <c r="Q528" s="7" t="s">
        <v>8336</v>
      </c>
      <c r="R528" s="7" t="s">
        <v>8337</v>
      </c>
      <c r="S528" s="11">
        <f t="shared" si="34"/>
        <v>42223.499999999993</v>
      </c>
      <c r="T528" s="12">
        <f t="shared" si="35"/>
        <v>42192.383611111109</v>
      </c>
    </row>
    <row r="529" spans="1:20" ht="57.6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>
        <f t="shared" si="32"/>
        <v>100.85</v>
      </c>
      <c r="P529">
        <f t="shared" si="33"/>
        <v>85</v>
      </c>
      <c r="Q529" s="7" t="s">
        <v>8336</v>
      </c>
      <c r="R529" s="7" t="s">
        <v>8337</v>
      </c>
      <c r="S529" s="11">
        <f t="shared" si="34"/>
        <v>42783.461805555555</v>
      </c>
      <c r="T529" s="12">
        <f t="shared" si="35"/>
        <v>42752.997291666667</v>
      </c>
    </row>
    <row r="530" spans="1:20" ht="28.8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>
        <f t="shared" si="32"/>
        <v>115.65217391304347</v>
      </c>
      <c r="P530">
        <f t="shared" si="33"/>
        <v>180</v>
      </c>
      <c r="Q530" s="7" t="s">
        <v>8336</v>
      </c>
      <c r="R530" s="7" t="s">
        <v>8337</v>
      </c>
      <c r="S530" s="11">
        <f t="shared" si="34"/>
        <v>42176.680555555555</v>
      </c>
      <c r="T530" s="12">
        <f t="shared" si="35"/>
        <v>42155.71188657407</v>
      </c>
    </row>
    <row r="531" spans="1:20" ht="43.2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>
        <f t="shared" si="32"/>
        <v>130.41666666666666</v>
      </c>
      <c r="P531">
        <f t="shared" si="33"/>
        <v>365</v>
      </c>
      <c r="Q531" s="7" t="s">
        <v>8336</v>
      </c>
      <c r="R531" s="7" t="s">
        <v>8337</v>
      </c>
      <c r="S531" s="11">
        <f t="shared" si="34"/>
        <v>42745.999999999993</v>
      </c>
      <c r="T531" s="12">
        <f t="shared" si="35"/>
        <v>42724.822847222218</v>
      </c>
    </row>
    <row r="532" spans="1:20" ht="43.2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>
        <f t="shared" si="32"/>
        <v>107.78267254038178</v>
      </c>
      <c r="P532">
        <f t="shared" si="33"/>
        <v>265</v>
      </c>
      <c r="Q532" s="7" t="s">
        <v>8336</v>
      </c>
      <c r="R532" s="7" t="s">
        <v>8337</v>
      </c>
      <c r="S532" s="11">
        <f t="shared" si="34"/>
        <v>42178.874999999993</v>
      </c>
      <c r="T532" s="12">
        <f t="shared" si="35"/>
        <v>42157.382731481477</v>
      </c>
    </row>
    <row r="533" spans="1:20" ht="43.2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>
        <f t="shared" si="32"/>
        <v>100</v>
      </c>
      <c r="P533">
        <f t="shared" si="33"/>
        <v>0</v>
      </c>
      <c r="Q533" s="7" t="s">
        <v>8336</v>
      </c>
      <c r="R533" s="7" t="s">
        <v>8337</v>
      </c>
      <c r="S533" s="11">
        <f t="shared" si="34"/>
        <v>42721.082638888889</v>
      </c>
      <c r="T533" s="12">
        <f t="shared" si="35"/>
        <v>42675.856817129628</v>
      </c>
    </row>
    <row r="534" spans="1:20" ht="43.2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>
        <f t="shared" si="32"/>
        <v>123.25</v>
      </c>
      <c r="P534">
        <f t="shared" si="33"/>
        <v>2325</v>
      </c>
      <c r="Q534" s="7" t="s">
        <v>8336</v>
      </c>
      <c r="R534" s="7" t="s">
        <v>8337</v>
      </c>
      <c r="S534" s="11">
        <f t="shared" si="34"/>
        <v>42502.798703703702</v>
      </c>
      <c r="T534" s="12">
        <f t="shared" si="35"/>
        <v>42472.798703703702</v>
      </c>
    </row>
    <row r="535" spans="1:20" ht="43.2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>
        <f t="shared" si="32"/>
        <v>100.2</v>
      </c>
      <c r="P535">
        <f t="shared" si="33"/>
        <v>4</v>
      </c>
      <c r="Q535" s="7" t="s">
        <v>8336</v>
      </c>
      <c r="R535" s="7" t="s">
        <v>8337</v>
      </c>
      <c r="S535" s="11">
        <f t="shared" si="34"/>
        <v>42506.226446759254</v>
      </c>
      <c r="T535" s="12">
        <f t="shared" si="35"/>
        <v>42482.226446759254</v>
      </c>
    </row>
    <row r="536" spans="1:20" ht="43.2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>
        <f t="shared" si="32"/>
        <v>104.66666666666666</v>
      </c>
      <c r="P536">
        <f t="shared" si="33"/>
        <v>700</v>
      </c>
      <c r="Q536" s="7" t="s">
        <v>8336</v>
      </c>
      <c r="R536" s="7" t="s">
        <v>8337</v>
      </c>
      <c r="S536" s="11">
        <f t="shared" si="34"/>
        <v>42309.749999999993</v>
      </c>
      <c r="T536" s="12">
        <f t="shared" si="35"/>
        <v>42270.602662037032</v>
      </c>
    </row>
    <row r="537" spans="1:20" ht="43.2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>
        <f t="shared" si="32"/>
        <v>102.49999999999999</v>
      </c>
      <c r="P537">
        <f t="shared" si="33"/>
        <v>50</v>
      </c>
      <c r="Q537" s="7" t="s">
        <v>8336</v>
      </c>
      <c r="R537" s="7" t="s">
        <v>8337</v>
      </c>
      <c r="S537" s="11">
        <f t="shared" si="34"/>
        <v>42741.336863425924</v>
      </c>
      <c r="T537" s="12">
        <f t="shared" si="35"/>
        <v>42711.336863425924</v>
      </c>
    </row>
    <row r="538" spans="1:20" ht="57.6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>
        <f t="shared" si="32"/>
        <v>118.25757575757576</v>
      </c>
      <c r="P538">
        <f t="shared" si="33"/>
        <v>602.5</v>
      </c>
      <c r="Q538" s="7" t="s">
        <v>8336</v>
      </c>
      <c r="R538" s="7" t="s">
        <v>8337</v>
      </c>
      <c r="S538" s="11">
        <f t="shared" si="34"/>
        <v>42219.541666666664</v>
      </c>
      <c r="T538" s="12">
        <f t="shared" si="35"/>
        <v>42179.136655092589</v>
      </c>
    </row>
    <row r="539" spans="1:20" ht="43.2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>
        <f t="shared" si="32"/>
        <v>120.5</v>
      </c>
      <c r="P539">
        <f t="shared" si="33"/>
        <v>410</v>
      </c>
      <c r="Q539" s="7" t="s">
        <v>8336</v>
      </c>
      <c r="R539" s="7" t="s">
        <v>8337</v>
      </c>
      <c r="S539" s="11">
        <f t="shared" si="34"/>
        <v>42312.601747685178</v>
      </c>
      <c r="T539" s="12">
        <f t="shared" si="35"/>
        <v>42282.560081018521</v>
      </c>
    </row>
    <row r="540" spans="1:20" ht="43.2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>
        <f t="shared" si="32"/>
        <v>302.42</v>
      </c>
      <c r="P540">
        <f t="shared" si="33"/>
        <v>10121</v>
      </c>
      <c r="Q540" s="7" t="s">
        <v>8336</v>
      </c>
      <c r="R540" s="7" t="s">
        <v>8337</v>
      </c>
      <c r="S540" s="11">
        <f t="shared" si="34"/>
        <v>42503.586377314808</v>
      </c>
      <c r="T540" s="12">
        <f t="shared" si="35"/>
        <v>42473.586377314808</v>
      </c>
    </row>
    <row r="541" spans="1:20" ht="43.2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>
        <f t="shared" si="32"/>
        <v>100.64400000000001</v>
      </c>
      <c r="P541">
        <f t="shared" si="33"/>
        <v>3.2200000000000273</v>
      </c>
      <c r="Q541" s="7" t="s">
        <v>8336</v>
      </c>
      <c r="R541" s="7" t="s">
        <v>8337</v>
      </c>
      <c r="S541" s="11">
        <f t="shared" si="34"/>
        <v>42555.841516203705</v>
      </c>
      <c r="T541" s="12">
        <f t="shared" si="35"/>
        <v>42534.841516203705</v>
      </c>
    </row>
    <row r="542" spans="1:20" ht="57.6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>
        <f t="shared" si="32"/>
        <v>6.6666666666666671E-3</v>
      </c>
      <c r="P542">
        <f t="shared" si="33"/>
        <v>-14999</v>
      </c>
      <c r="Q542" s="7" t="s">
        <v>8338</v>
      </c>
      <c r="R542" s="7" t="s">
        <v>8339</v>
      </c>
      <c r="S542" s="11">
        <f t="shared" si="34"/>
        <v>42039.608865740738</v>
      </c>
      <c r="T542" s="12">
        <f t="shared" si="35"/>
        <v>42009.608865740738</v>
      </c>
    </row>
    <row r="543" spans="1:20" ht="43.2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>
        <f t="shared" si="32"/>
        <v>0.55555555555555558</v>
      </c>
      <c r="P543">
        <f t="shared" si="33"/>
        <v>-4475</v>
      </c>
      <c r="Q543" s="7" t="s">
        <v>8338</v>
      </c>
      <c r="R543" s="7" t="s">
        <v>8339</v>
      </c>
      <c r="S543" s="11">
        <f t="shared" si="34"/>
        <v>42305.838356481479</v>
      </c>
      <c r="T543" s="12">
        <f t="shared" si="35"/>
        <v>42275.838356481479</v>
      </c>
    </row>
    <row r="544" spans="1:20" ht="43.2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>
        <f t="shared" si="32"/>
        <v>3.9999999999999996E-4</v>
      </c>
      <c r="P544">
        <f t="shared" si="33"/>
        <v>-249999</v>
      </c>
      <c r="Q544" s="7" t="s">
        <v>8338</v>
      </c>
      <c r="R544" s="7" t="s">
        <v>8339</v>
      </c>
      <c r="S544" s="11">
        <f t="shared" si="34"/>
        <v>42493.487453703703</v>
      </c>
      <c r="T544" s="12">
        <f t="shared" si="35"/>
        <v>42433.529120370367</v>
      </c>
    </row>
    <row r="545" spans="1:20" ht="43.2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>
        <f t="shared" si="32"/>
        <v>0.31818181818181818</v>
      </c>
      <c r="P545">
        <f t="shared" si="33"/>
        <v>-21930</v>
      </c>
      <c r="Q545" s="7" t="s">
        <v>8338</v>
      </c>
      <c r="R545" s="7" t="s">
        <v>8339</v>
      </c>
      <c r="S545" s="11">
        <f t="shared" si="34"/>
        <v>41943.88381944444</v>
      </c>
      <c r="T545" s="12">
        <f t="shared" si="35"/>
        <v>41913.88381944444</v>
      </c>
    </row>
    <row r="546" spans="1:20" ht="43.2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>
        <f t="shared" si="32"/>
        <v>1.2</v>
      </c>
      <c r="P546">
        <f t="shared" si="33"/>
        <v>-494</v>
      </c>
      <c r="Q546" s="7" t="s">
        <v>8338</v>
      </c>
      <c r="R546" s="7" t="s">
        <v>8339</v>
      </c>
      <c r="S546" s="11">
        <f t="shared" si="34"/>
        <v>42555.448611111111</v>
      </c>
      <c r="T546" s="12">
        <f t="shared" si="35"/>
        <v>42525.448611111111</v>
      </c>
    </row>
    <row r="547" spans="1:20" ht="43.2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>
        <f t="shared" si="32"/>
        <v>27.383999999999997</v>
      </c>
      <c r="P547">
        <f t="shared" si="33"/>
        <v>-36308</v>
      </c>
      <c r="Q547" s="7" t="s">
        <v>8338</v>
      </c>
      <c r="R547" s="7" t="s">
        <v>8339</v>
      </c>
      <c r="S547" s="11">
        <f t="shared" si="34"/>
        <v>42323.425798611112</v>
      </c>
      <c r="T547" s="12">
        <f t="shared" si="35"/>
        <v>42283.38413194444</v>
      </c>
    </row>
    <row r="548" spans="1:20" ht="43.2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>
        <f t="shared" si="32"/>
        <v>8.666666666666667E-2</v>
      </c>
      <c r="P548">
        <f t="shared" si="33"/>
        <v>-59948</v>
      </c>
      <c r="Q548" s="7" t="s">
        <v>8338</v>
      </c>
      <c r="R548" s="7" t="s">
        <v>8339</v>
      </c>
      <c r="S548" s="11">
        <f t="shared" si="34"/>
        <v>42294.459664351853</v>
      </c>
      <c r="T548" s="12">
        <f t="shared" si="35"/>
        <v>42249.459664351853</v>
      </c>
    </row>
    <row r="549" spans="1:20" ht="57.6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>
        <f t="shared" si="32"/>
        <v>0</v>
      </c>
      <c r="P549">
        <f t="shared" si="33"/>
        <v>-7500</v>
      </c>
      <c r="Q549" s="7" t="s">
        <v>8338</v>
      </c>
      <c r="R549" s="7" t="s">
        <v>8339</v>
      </c>
      <c r="S549" s="11">
        <f t="shared" si="34"/>
        <v>42410.488009259258</v>
      </c>
      <c r="T549" s="12">
        <f t="shared" si="35"/>
        <v>42380.488009259258</v>
      </c>
    </row>
    <row r="550" spans="1:20" ht="43.2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>
        <f t="shared" si="32"/>
        <v>0.09</v>
      </c>
      <c r="P550">
        <f t="shared" si="33"/>
        <v>-9991</v>
      </c>
      <c r="Q550" s="7" t="s">
        <v>8338</v>
      </c>
      <c r="R550" s="7" t="s">
        <v>8339</v>
      </c>
      <c r="S550" s="11">
        <f t="shared" si="34"/>
        <v>42306.695</v>
      </c>
      <c r="T550" s="12">
        <f t="shared" si="35"/>
        <v>42276.695</v>
      </c>
    </row>
    <row r="551" spans="1:20" ht="57.6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>
        <f t="shared" si="32"/>
        <v>2.7199999999999998</v>
      </c>
      <c r="P551">
        <f t="shared" si="33"/>
        <v>-2432</v>
      </c>
      <c r="Q551" s="7" t="s">
        <v>8338</v>
      </c>
      <c r="R551" s="7" t="s">
        <v>8339</v>
      </c>
      <c r="S551" s="11">
        <f t="shared" si="34"/>
        <v>42193.428495370368</v>
      </c>
      <c r="T551" s="12">
        <f t="shared" si="35"/>
        <v>42163.428495370368</v>
      </c>
    </row>
    <row r="552" spans="1:20" ht="43.2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>
        <f t="shared" si="32"/>
        <v>0.70000000000000007</v>
      </c>
      <c r="P552">
        <f t="shared" si="33"/>
        <v>-4965</v>
      </c>
      <c r="Q552" s="7" t="s">
        <v>8338</v>
      </c>
      <c r="R552" s="7" t="s">
        <v>8339</v>
      </c>
      <c r="S552" s="11">
        <f t="shared" si="34"/>
        <v>42765.999999999993</v>
      </c>
      <c r="T552" s="12">
        <f t="shared" si="35"/>
        <v>42753.47042824074</v>
      </c>
    </row>
    <row r="553" spans="1:20" ht="43.2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>
        <f t="shared" si="32"/>
        <v>5.0413333333333332</v>
      </c>
      <c r="P553">
        <f t="shared" si="33"/>
        <v>-71219</v>
      </c>
      <c r="Q553" s="7" t="s">
        <v>8338</v>
      </c>
      <c r="R553" s="7" t="s">
        <v>8339</v>
      </c>
      <c r="S553" s="11">
        <f t="shared" si="34"/>
        <v>42217.536805555552</v>
      </c>
      <c r="T553" s="12">
        <f t="shared" si="35"/>
        <v>42173.067407407405</v>
      </c>
    </row>
    <row r="554" spans="1:20" ht="43.2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>
        <f t="shared" si="32"/>
        <v>0</v>
      </c>
      <c r="P554">
        <f t="shared" si="33"/>
        <v>-45000</v>
      </c>
      <c r="Q554" s="7" t="s">
        <v>8338</v>
      </c>
      <c r="R554" s="7" t="s">
        <v>8339</v>
      </c>
      <c r="S554" s="11">
        <f t="shared" si="34"/>
        <v>42378.408518518518</v>
      </c>
      <c r="T554" s="12">
        <f t="shared" si="35"/>
        <v>42318.408518518518</v>
      </c>
    </row>
    <row r="555" spans="1:20" ht="43.2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>
        <f t="shared" si="32"/>
        <v>0.49199999999999999</v>
      </c>
      <c r="P555">
        <f t="shared" si="33"/>
        <v>-24877</v>
      </c>
      <c r="Q555" s="7" t="s">
        <v>8338</v>
      </c>
      <c r="R555" s="7" t="s">
        <v>8339</v>
      </c>
      <c r="S555" s="11">
        <f t="shared" si="34"/>
        <v>41957.553136574068</v>
      </c>
      <c r="T555" s="12">
        <f t="shared" si="35"/>
        <v>41927.511469907404</v>
      </c>
    </row>
    <row r="556" spans="1:20" ht="43.2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>
        <f t="shared" si="32"/>
        <v>36.589147286821706</v>
      </c>
      <c r="P556">
        <f t="shared" si="33"/>
        <v>-2454</v>
      </c>
      <c r="Q556" s="7" t="s">
        <v>8338</v>
      </c>
      <c r="R556" s="7" t="s">
        <v>8339</v>
      </c>
      <c r="S556" s="11">
        <f t="shared" si="34"/>
        <v>41931.476527777777</v>
      </c>
      <c r="T556" s="12">
        <f t="shared" si="35"/>
        <v>41901.476527777777</v>
      </c>
    </row>
    <row r="557" spans="1:20" ht="43.2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>
        <f t="shared" si="32"/>
        <v>0</v>
      </c>
      <c r="P557">
        <f t="shared" si="33"/>
        <v>-7500</v>
      </c>
      <c r="Q557" s="7" t="s">
        <v>8338</v>
      </c>
      <c r="R557" s="7" t="s">
        <v>8339</v>
      </c>
      <c r="S557" s="11">
        <f t="shared" si="34"/>
        <v>42533.145173611112</v>
      </c>
      <c r="T557" s="12">
        <f t="shared" si="35"/>
        <v>42503.145173611112</v>
      </c>
    </row>
    <row r="558" spans="1:20" ht="28.8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>
        <f t="shared" si="32"/>
        <v>2.5</v>
      </c>
      <c r="P558">
        <f t="shared" si="33"/>
        <v>-7800</v>
      </c>
      <c r="Q558" s="7" t="s">
        <v>8338</v>
      </c>
      <c r="R558" s="7" t="s">
        <v>8339</v>
      </c>
      <c r="S558" s="11">
        <f t="shared" si="34"/>
        <v>42375.651817129627</v>
      </c>
      <c r="T558" s="12">
        <f t="shared" si="35"/>
        <v>42345.651817129627</v>
      </c>
    </row>
    <row r="559" spans="1:20" ht="43.2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>
        <f t="shared" si="32"/>
        <v>0.91066666666666674</v>
      </c>
      <c r="P559">
        <f t="shared" si="33"/>
        <v>-148634</v>
      </c>
      <c r="Q559" s="7" t="s">
        <v>8338</v>
      </c>
      <c r="R559" s="7" t="s">
        <v>8339</v>
      </c>
      <c r="S559" s="11">
        <f t="shared" si="34"/>
        <v>42706.775497685179</v>
      </c>
      <c r="T559" s="12">
        <f t="shared" si="35"/>
        <v>42676.733831018515</v>
      </c>
    </row>
    <row r="560" spans="1:20" ht="43.2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>
        <f t="shared" si="32"/>
        <v>0</v>
      </c>
      <c r="P560">
        <f t="shared" si="33"/>
        <v>-750</v>
      </c>
      <c r="Q560" s="7" t="s">
        <v>8338</v>
      </c>
      <c r="R560" s="7" t="s">
        <v>8339</v>
      </c>
      <c r="S560" s="11">
        <f t="shared" si="34"/>
        <v>42087.633159722223</v>
      </c>
      <c r="T560" s="12">
        <f t="shared" si="35"/>
        <v>42057.674826388888</v>
      </c>
    </row>
    <row r="561" spans="1:20" ht="43.2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>
        <f t="shared" si="32"/>
        <v>2.0833333333333336E-2</v>
      </c>
      <c r="P561">
        <f t="shared" si="33"/>
        <v>-239950</v>
      </c>
      <c r="Q561" s="7" t="s">
        <v>8338</v>
      </c>
      <c r="R561" s="7" t="s">
        <v>8339</v>
      </c>
      <c r="S561" s="11">
        <f t="shared" si="34"/>
        <v>42351.074768518512</v>
      </c>
      <c r="T561" s="12">
        <f t="shared" si="35"/>
        <v>42321.074768518512</v>
      </c>
    </row>
    <row r="562" spans="1:20" ht="43.2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>
        <f t="shared" si="32"/>
        <v>1.2E-2</v>
      </c>
      <c r="P562">
        <f t="shared" si="33"/>
        <v>-99988</v>
      </c>
      <c r="Q562" s="7" t="s">
        <v>8338</v>
      </c>
      <c r="R562" s="7" t="s">
        <v>8339</v>
      </c>
      <c r="S562" s="11">
        <f t="shared" si="34"/>
        <v>41990.563020833331</v>
      </c>
      <c r="T562" s="12">
        <f t="shared" si="35"/>
        <v>41960.563020833331</v>
      </c>
    </row>
    <row r="563" spans="1:20" ht="43.2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>
        <f t="shared" si="32"/>
        <v>0.36666666666666664</v>
      </c>
      <c r="P563">
        <f t="shared" si="33"/>
        <v>-14945</v>
      </c>
      <c r="Q563" s="7" t="s">
        <v>8338</v>
      </c>
      <c r="R563" s="7" t="s">
        <v>8339</v>
      </c>
      <c r="S563" s="11">
        <f t="shared" si="34"/>
        <v>42303.450381944444</v>
      </c>
      <c r="T563" s="12">
        <f t="shared" si="35"/>
        <v>42268.450381944444</v>
      </c>
    </row>
    <row r="564" spans="1:20" ht="43.2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>
        <f t="shared" si="32"/>
        <v>0</v>
      </c>
      <c r="P564">
        <f t="shared" si="33"/>
        <v>-50000</v>
      </c>
      <c r="Q564" s="7" t="s">
        <v>8338</v>
      </c>
      <c r="R564" s="7" t="s">
        <v>8339</v>
      </c>
      <c r="S564" s="11">
        <f t="shared" si="34"/>
        <v>42722.180729166663</v>
      </c>
      <c r="T564" s="12">
        <f t="shared" si="35"/>
        <v>42692.180729166663</v>
      </c>
    </row>
    <row r="565" spans="1:20" ht="43.2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>
        <f t="shared" si="32"/>
        <v>9.0666666666666659E-2</v>
      </c>
      <c r="P565">
        <f t="shared" si="33"/>
        <v>-74932</v>
      </c>
      <c r="Q565" s="7" t="s">
        <v>8338</v>
      </c>
      <c r="R565" s="7" t="s">
        <v>8339</v>
      </c>
      <c r="S565" s="11">
        <f t="shared" si="34"/>
        <v>42051.861655092587</v>
      </c>
      <c r="T565" s="12">
        <f t="shared" si="35"/>
        <v>42021.861655092587</v>
      </c>
    </row>
    <row r="566" spans="1:20" ht="57.6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>
        <f t="shared" si="32"/>
        <v>5.5555555555555558E-3</v>
      </c>
      <c r="P566">
        <f t="shared" si="33"/>
        <v>-17999</v>
      </c>
      <c r="Q566" s="7" t="s">
        <v>8338</v>
      </c>
      <c r="R566" s="7" t="s">
        <v>8339</v>
      </c>
      <c r="S566" s="11">
        <f t="shared" si="34"/>
        <v>42441.734664351847</v>
      </c>
      <c r="T566" s="12">
        <f t="shared" si="35"/>
        <v>42411.734664351847</v>
      </c>
    </row>
    <row r="567" spans="1:20" ht="43.2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>
        <f t="shared" si="32"/>
        <v>0</v>
      </c>
      <c r="P567">
        <f t="shared" si="33"/>
        <v>-25000</v>
      </c>
      <c r="Q567" s="7" t="s">
        <v>8338</v>
      </c>
      <c r="R567" s="7" t="s">
        <v>8339</v>
      </c>
      <c r="S567" s="11">
        <f t="shared" si="34"/>
        <v>42195.576956018514</v>
      </c>
      <c r="T567" s="12">
        <f t="shared" si="35"/>
        <v>42165.576956018514</v>
      </c>
    </row>
    <row r="568" spans="1:20" ht="43.2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>
        <f t="shared" si="32"/>
        <v>0.02</v>
      </c>
      <c r="P568">
        <f t="shared" si="33"/>
        <v>-4999</v>
      </c>
      <c r="Q568" s="7" t="s">
        <v>8338</v>
      </c>
      <c r="R568" s="7" t="s">
        <v>8339</v>
      </c>
      <c r="S568" s="11">
        <f t="shared" si="34"/>
        <v>42565.476076388884</v>
      </c>
      <c r="T568" s="12">
        <f t="shared" si="35"/>
        <v>42535.476076388884</v>
      </c>
    </row>
    <row r="569" spans="1:20" ht="43.2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>
        <f t="shared" si="32"/>
        <v>0</v>
      </c>
      <c r="P569">
        <f t="shared" si="33"/>
        <v>-10000</v>
      </c>
      <c r="Q569" s="7" t="s">
        <v>8338</v>
      </c>
      <c r="R569" s="7" t="s">
        <v>8339</v>
      </c>
      <c r="S569" s="11">
        <f t="shared" si="34"/>
        <v>42005.634189814817</v>
      </c>
      <c r="T569" s="12">
        <f t="shared" si="35"/>
        <v>41975.634189814817</v>
      </c>
    </row>
    <row r="570" spans="1:20" ht="57.6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>
        <f t="shared" si="32"/>
        <v>1</v>
      </c>
      <c r="P570">
        <f t="shared" si="33"/>
        <v>-24255</v>
      </c>
      <c r="Q570" s="7" t="s">
        <v>8338</v>
      </c>
      <c r="R570" s="7" t="s">
        <v>8339</v>
      </c>
      <c r="S570" s="11">
        <f t="shared" si="34"/>
        <v>42385.249999999993</v>
      </c>
      <c r="T570" s="12">
        <f t="shared" si="35"/>
        <v>42348.713229166664</v>
      </c>
    </row>
    <row r="571" spans="1:20" ht="43.2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>
        <f t="shared" si="32"/>
        <v>0.8</v>
      </c>
      <c r="P571">
        <f t="shared" si="33"/>
        <v>-2480</v>
      </c>
      <c r="Q571" s="7" t="s">
        <v>8338</v>
      </c>
      <c r="R571" s="7" t="s">
        <v>8339</v>
      </c>
      <c r="S571" s="11">
        <f t="shared" si="34"/>
        <v>42370.639027777775</v>
      </c>
      <c r="T571" s="12">
        <f t="shared" si="35"/>
        <v>42340.639027777775</v>
      </c>
    </row>
    <row r="572" spans="1:20" ht="28.8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>
        <f t="shared" si="32"/>
        <v>0.16705882352941176</v>
      </c>
      <c r="P572">
        <f t="shared" si="33"/>
        <v>-84858</v>
      </c>
      <c r="Q572" s="7" t="s">
        <v>8338</v>
      </c>
      <c r="R572" s="7" t="s">
        <v>8339</v>
      </c>
      <c r="S572" s="11">
        <f t="shared" si="34"/>
        <v>42418.589918981474</v>
      </c>
      <c r="T572" s="12">
        <f t="shared" si="35"/>
        <v>42388.589918981474</v>
      </c>
    </row>
    <row r="573" spans="1:20" ht="43.2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>
        <f t="shared" si="32"/>
        <v>0.42399999999999999</v>
      </c>
      <c r="P573">
        <f t="shared" si="33"/>
        <v>-24894</v>
      </c>
      <c r="Q573" s="7" t="s">
        <v>8338</v>
      </c>
      <c r="R573" s="7" t="s">
        <v>8339</v>
      </c>
      <c r="S573" s="11">
        <f t="shared" si="34"/>
        <v>42211.957638888889</v>
      </c>
      <c r="T573" s="12">
        <f t="shared" si="35"/>
        <v>42192.607905092591</v>
      </c>
    </row>
    <row r="574" spans="1:20" ht="43.2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>
        <f t="shared" si="32"/>
        <v>0</v>
      </c>
      <c r="P574">
        <f t="shared" si="33"/>
        <v>-2500</v>
      </c>
      <c r="Q574" s="7" t="s">
        <v>8338</v>
      </c>
      <c r="R574" s="7" t="s">
        <v>8339</v>
      </c>
      <c r="S574" s="11">
        <f t="shared" si="34"/>
        <v>42312.549629629626</v>
      </c>
      <c r="T574" s="12">
        <f t="shared" si="35"/>
        <v>42282.507962962962</v>
      </c>
    </row>
    <row r="575" spans="1:20" ht="57.6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>
        <f t="shared" si="32"/>
        <v>0.38925389253892539</v>
      </c>
      <c r="P575">
        <f t="shared" si="33"/>
        <v>-88542</v>
      </c>
      <c r="Q575" s="7" t="s">
        <v>8338</v>
      </c>
      <c r="R575" s="7" t="s">
        <v>8339</v>
      </c>
      <c r="S575" s="11">
        <f t="shared" si="34"/>
        <v>42021.841666666667</v>
      </c>
      <c r="T575" s="12">
        <f t="shared" si="35"/>
        <v>41962.841793981475</v>
      </c>
    </row>
    <row r="576" spans="1:20" ht="43.2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>
        <f t="shared" si="32"/>
        <v>0.7155635062611807</v>
      </c>
      <c r="P576">
        <f t="shared" si="33"/>
        <v>-11100</v>
      </c>
      <c r="Q576" s="7" t="s">
        <v>8338</v>
      </c>
      <c r="R576" s="7" t="s">
        <v>8339</v>
      </c>
      <c r="S576" s="11">
        <f t="shared" si="34"/>
        <v>42662.235034722216</v>
      </c>
      <c r="T576" s="12">
        <f t="shared" si="35"/>
        <v>42632.235034722216</v>
      </c>
    </row>
    <row r="577" spans="1:20" ht="57.6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>
        <f t="shared" si="32"/>
        <v>0.43166666666666664</v>
      </c>
      <c r="P577">
        <f t="shared" si="33"/>
        <v>-59741</v>
      </c>
      <c r="Q577" s="7" t="s">
        <v>8338</v>
      </c>
      <c r="R577" s="7" t="s">
        <v>8339</v>
      </c>
      <c r="S577" s="11">
        <f t="shared" si="34"/>
        <v>42168.484293981477</v>
      </c>
      <c r="T577" s="12">
        <f t="shared" si="35"/>
        <v>42138.484293981477</v>
      </c>
    </row>
    <row r="578" spans="1:20" ht="43.2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>
        <f t="shared" si="32"/>
        <v>1.25E-3</v>
      </c>
      <c r="P578">
        <f t="shared" si="33"/>
        <v>-79999</v>
      </c>
      <c r="Q578" s="7" t="s">
        <v>8338</v>
      </c>
      <c r="R578" s="7" t="s">
        <v>8339</v>
      </c>
      <c r="S578" s="11">
        <f t="shared" si="34"/>
        <v>42091.221666666665</v>
      </c>
      <c r="T578" s="12">
        <f t="shared" si="35"/>
        <v>42031.263333333329</v>
      </c>
    </row>
    <row r="579" spans="1:20" ht="43.2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>
        <f t="shared" ref="O579:O642" si="36">(E579/D579*100)</f>
        <v>0.2</v>
      </c>
      <c r="P579">
        <f t="shared" ref="P579:P642" si="37">AVERAGE(E579-D579)</f>
        <v>-4990</v>
      </c>
      <c r="Q579" s="7" t="s">
        <v>8338</v>
      </c>
      <c r="R579" s="7" t="s">
        <v>8339</v>
      </c>
      <c r="S579" s="11">
        <f t="shared" ref="S579:S642" si="38">(I579/86400)+25569+(-5/24)</f>
        <v>42510.380810185183</v>
      </c>
      <c r="T579" s="12">
        <f t="shared" ref="T579:T642" si="39">(J579/86400)+25569+(-5/24)</f>
        <v>42450.380810185183</v>
      </c>
    </row>
    <row r="580" spans="1:20" ht="28.8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>
        <f t="shared" si="36"/>
        <v>1.12E-2</v>
      </c>
      <c r="P580">
        <f t="shared" si="37"/>
        <v>-124986</v>
      </c>
      <c r="Q580" s="7" t="s">
        <v>8338</v>
      </c>
      <c r="R580" s="7" t="s">
        <v>8339</v>
      </c>
      <c r="S580" s="11">
        <f t="shared" si="38"/>
        <v>42254.370289351849</v>
      </c>
      <c r="T580" s="12">
        <f t="shared" si="39"/>
        <v>42230.370289351849</v>
      </c>
    </row>
    <row r="581" spans="1:20" ht="28.8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>
        <f t="shared" si="36"/>
        <v>1.4583333333333333</v>
      </c>
      <c r="P581">
        <f t="shared" si="37"/>
        <v>-11825</v>
      </c>
      <c r="Q581" s="7" t="s">
        <v>8338</v>
      </c>
      <c r="R581" s="7" t="s">
        <v>8339</v>
      </c>
      <c r="S581" s="11">
        <f t="shared" si="38"/>
        <v>41998.643784722219</v>
      </c>
      <c r="T581" s="12">
        <f t="shared" si="39"/>
        <v>41968.643784722219</v>
      </c>
    </row>
    <row r="582" spans="1:20" ht="43.2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>
        <f t="shared" si="36"/>
        <v>3.3333333333333333E-2</v>
      </c>
      <c r="P582">
        <f t="shared" si="37"/>
        <v>-2999</v>
      </c>
      <c r="Q582" s="7" t="s">
        <v>8338</v>
      </c>
      <c r="R582" s="7" t="s">
        <v>8339</v>
      </c>
      <c r="S582" s="11">
        <f t="shared" si="38"/>
        <v>42635.699849537035</v>
      </c>
      <c r="T582" s="12">
        <f t="shared" si="39"/>
        <v>42605.699849537035</v>
      </c>
    </row>
    <row r="583" spans="1:20" ht="43.2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>
        <f t="shared" si="36"/>
        <v>0</v>
      </c>
      <c r="P583">
        <f t="shared" si="37"/>
        <v>-400</v>
      </c>
      <c r="Q583" s="7" t="s">
        <v>8338</v>
      </c>
      <c r="R583" s="7" t="s">
        <v>8339</v>
      </c>
      <c r="S583" s="11">
        <f t="shared" si="38"/>
        <v>42217.804444444446</v>
      </c>
      <c r="T583" s="12">
        <f t="shared" si="39"/>
        <v>42187.804444444446</v>
      </c>
    </row>
    <row r="584" spans="1:20" ht="43.2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>
        <f t="shared" si="36"/>
        <v>0</v>
      </c>
      <c r="P584">
        <f t="shared" si="37"/>
        <v>-100000</v>
      </c>
      <c r="Q584" s="7" t="s">
        <v>8338</v>
      </c>
      <c r="R584" s="7" t="s">
        <v>8339</v>
      </c>
      <c r="S584" s="11">
        <f t="shared" si="38"/>
        <v>42078.541666666664</v>
      </c>
      <c r="T584" s="12">
        <f t="shared" si="39"/>
        <v>42055.531469907401</v>
      </c>
    </row>
    <row r="585" spans="1:20" ht="43.2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>
        <f t="shared" si="36"/>
        <v>1.1111111111111112E-2</v>
      </c>
      <c r="P585">
        <f t="shared" si="37"/>
        <v>-8999</v>
      </c>
      <c r="Q585" s="7" t="s">
        <v>8338</v>
      </c>
      <c r="R585" s="7" t="s">
        <v>8339</v>
      </c>
      <c r="S585" s="11">
        <f t="shared" si="38"/>
        <v>42082.688506944447</v>
      </c>
      <c r="T585" s="12">
        <f t="shared" si="39"/>
        <v>42052.730173611104</v>
      </c>
    </row>
    <row r="586" spans="1:20" ht="43.2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>
        <f t="shared" si="36"/>
        <v>1</v>
      </c>
      <c r="P586">
        <f t="shared" si="37"/>
        <v>-990</v>
      </c>
      <c r="Q586" s="7" t="s">
        <v>8338</v>
      </c>
      <c r="R586" s="7" t="s">
        <v>8339</v>
      </c>
      <c r="S586" s="11">
        <f t="shared" si="38"/>
        <v>42079.466620370367</v>
      </c>
      <c r="T586" s="12">
        <f t="shared" si="39"/>
        <v>42049.508287037032</v>
      </c>
    </row>
    <row r="587" spans="1:20" ht="43.2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>
        <f t="shared" si="36"/>
        <v>0</v>
      </c>
      <c r="P587">
        <f t="shared" si="37"/>
        <v>-9000</v>
      </c>
      <c r="Q587" s="7" t="s">
        <v>8338</v>
      </c>
      <c r="R587" s="7" t="s">
        <v>8339</v>
      </c>
      <c r="S587" s="11">
        <f t="shared" si="38"/>
        <v>42338.791666666664</v>
      </c>
      <c r="T587" s="12">
        <f t="shared" si="39"/>
        <v>42283.182604166665</v>
      </c>
    </row>
    <row r="588" spans="1:20" ht="43.2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>
        <f t="shared" si="36"/>
        <v>0.55999999999999994</v>
      </c>
      <c r="P588">
        <f t="shared" si="37"/>
        <v>-9944</v>
      </c>
      <c r="Q588" s="7" t="s">
        <v>8338</v>
      </c>
      <c r="R588" s="7" t="s">
        <v>8339</v>
      </c>
      <c r="S588" s="11">
        <f t="shared" si="38"/>
        <v>42050.645914351851</v>
      </c>
      <c r="T588" s="12">
        <f t="shared" si="39"/>
        <v>42020.645914351851</v>
      </c>
    </row>
    <row r="589" spans="1:20" ht="72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>
        <f t="shared" si="36"/>
        <v>9.0833333333333339</v>
      </c>
      <c r="P589">
        <f t="shared" si="37"/>
        <v>-27275</v>
      </c>
      <c r="Q589" s="7" t="s">
        <v>8338</v>
      </c>
      <c r="R589" s="7" t="s">
        <v>8339</v>
      </c>
      <c r="S589" s="11">
        <f t="shared" si="38"/>
        <v>42110.548993055556</v>
      </c>
      <c r="T589" s="12">
        <f t="shared" si="39"/>
        <v>42080.548993055556</v>
      </c>
    </row>
    <row r="590" spans="1:20" ht="43.2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>
        <f t="shared" si="36"/>
        <v>3.3444444444444441</v>
      </c>
      <c r="P590">
        <f t="shared" si="37"/>
        <v>-8699</v>
      </c>
      <c r="Q590" s="7" t="s">
        <v>8338</v>
      </c>
      <c r="R590" s="7" t="s">
        <v>8339</v>
      </c>
      <c r="S590" s="11">
        <f t="shared" si="38"/>
        <v>42691.602847222217</v>
      </c>
      <c r="T590" s="12">
        <f t="shared" si="39"/>
        <v>42631.561180555553</v>
      </c>
    </row>
    <row r="591" spans="1:20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>
        <f t="shared" si="36"/>
        <v>1.3333333333333334E-2</v>
      </c>
      <c r="P591">
        <f t="shared" si="37"/>
        <v>-7499</v>
      </c>
      <c r="Q591" s="7" t="s">
        <v>8338</v>
      </c>
      <c r="R591" s="7" t="s">
        <v>8339</v>
      </c>
      <c r="S591" s="11">
        <f t="shared" si="38"/>
        <v>42193.406238425923</v>
      </c>
      <c r="T591" s="12">
        <f t="shared" si="39"/>
        <v>42178.406238425923</v>
      </c>
    </row>
    <row r="592" spans="1:20" ht="57.6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>
        <f t="shared" si="36"/>
        <v>4.46</v>
      </c>
      <c r="P592">
        <f t="shared" si="37"/>
        <v>-4777</v>
      </c>
      <c r="Q592" s="7" t="s">
        <v>8338</v>
      </c>
      <c r="R592" s="7" t="s">
        <v>8339</v>
      </c>
      <c r="S592" s="11">
        <f t="shared" si="38"/>
        <v>42408.334027777775</v>
      </c>
      <c r="T592" s="12">
        <f t="shared" si="39"/>
        <v>42377.34642361111</v>
      </c>
    </row>
    <row r="593" spans="1:20" ht="43.2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>
        <f t="shared" si="36"/>
        <v>6.0999999999999999E-2</v>
      </c>
      <c r="P593">
        <f t="shared" si="37"/>
        <v>-99939</v>
      </c>
      <c r="Q593" s="7" t="s">
        <v>8338</v>
      </c>
      <c r="R593" s="7" t="s">
        <v>8339</v>
      </c>
      <c r="S593" s="11">
        <f t="shared" si="38"/>
        <v>42207.334837962961</v>
      </c>
      <c r="T593" s="12">
        <f t="shared" si="39"/>
        <v>42177.334837962961</v>
      </c>
    </row>
    <row r="594" spans="1:20" ht="43.2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>
        <f t="shared" si="36"/>
        <v>3.3333333333333335</v>
      </c>
      <c r="P594">
        <f t="shared" si="37"/>
        <v>-7250</v>
      </c>
      <c r="Q594" s="7" t="s">
        <v>8338</v>
      </c>
      <c r="R594" s="7" t="s">
        <v>8339</v>
      </c>
      <c r="S594" s="11">
        <f t="shared" si="38"/>
        <v>41976.023842592585</v>
      </c>
      <c r="T594" s="12">
        <f t="shared" si="39"/>
        <v>41946.023842592593</v>
      </c>
    </row>
    <row r="595" spans="1:20" ht="57.6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>
        <f t="shared" si="36"/>
        <v>23</v>
      </c>
      <c r="P595">
        <f t="shared" si="37"/>
        <v>-385</v>
      </c>
      <c r="Q595" s="7" t="s">
        <v>8338</v>
      </c>
      <c r="R595" s="7" t="s">
        <v>8339</v>
      </c>
      <c r="S595" s="11">
        <f t="shared" si="38"/>
        <v>42100.427604166667</v>
      </c>
      <c r="T595" s="12">
        <f t="shared" si="39"/>
        <v>42070.469270833331</v>
      </c>
    </row>
    <row r="596" spans="1:20" ht="28.8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>
        <f t="shared" si="36"/>
        <v>0.104</v>
      </c>
      <c r="P596">
        <f t="shared" si="37"/>
        <v>-24974</v>
      </c>
      <c r="Q596" s="7" t="s">
        <v>8338</v>
      </c>
      <c r="R596" s="7" t="s">
        <v>8339</v>
      </c>
      <c r="S596" s="11">
        <f t="shared" si="38"/>
        <v>42476.571828703702</v>
      </c>
      <c r="T596" s="12">
        <f t="shared" si="39"/>
        <v>42446.571828703702</v>
      </c>
    </row>
    <row r="597" spans="1:20" ht="43.2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>
        <f t="shared" si="36"/>
        <v>0.42599999999999999</v>
      </c>
      <c r="P597">
        <f t="shared" si="37"/>
        <v>-99574</v>
      </c>
      <c r="Q597" s="7" t="s">
        <v>8338</v>
      </c>
      <c r="R597" s="7" t="s">
        <v>8339</v>
      </c>
      <c r="S597" s="11">
        <f t="shared" si="38"/>
        <v>42127.861550925925</v>
      </c>
      <c r="T597" s="12">
        <f t="shared" si="39"/>
        <v>42082.861550925925</v>
      </c>
    </row>
    <row r="598" spans="1:20" ht="28.8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>
        <f t="shared" si="36"/>
        <v>0.03</v>
      </c>
      <c r="P598">
        <f t="shared" si="37"/>
        <v>-19994</v>
      </c>
      <c r="Q598" s="7" t="s">
        <v>8338</v>
      </c>
      <c r="R598" s="7" t="s">
        <v>8339</v>
      </c>
      <c r="S598" s="11">
        <f t="shared" si="38"/>
        <v>42676.688564814809</v>
      </c>
      <c r="T598" s="12">
        <f t="shared" si="39"/>
        <v>42646.688564814809</v>
      </c>
    </row>
    <row r="599" spans="1:20" ht="43.2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>
        <f t="shared" si="36"/>
        <v>0.26666666666666666</v>
      </c>
      <c r="P599">
        <f t="shared" si="37"/>
        <v>-7480</v>
      </c>
      <c r="Q599" s="7" t="s">
        <v>8338</v>
      </c>
      <c r="R599" s="7" t="s">
        <v>8339</v>
      </c>
      <c r="S599" s="11">
        <f t="shared" si="38"/>
        <v>42582.458333333336</v>
      </c>
      <c r="T599" s="12">
        <f t="shared" si="39"/>
        <v>42545.496932870366</v>
      </c>
    </row>
    <row r="600" spans="1:20" ht="28.8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>
        <f t="shared" si="36"/>
        <v>34</v>
      </c>
      <c r="P600">
        <f t="shared" si="37"/>
        <v>-1650</v>
      </c>
      <c r="Q600" s="7" t="s">
        <v>8338</v>
      </c>
      <c r="R600" s="7" t="s">
        <v>8339</v>
      </c>
      <c r="S600" s="11">
        <f t="shared" si="38"/>
        <v>41977.793761574074</v>
      </c>
      <c r="T600" s="12">
        <f t="shared" si="39"/>
        <v>41947.793761574074</v>
      </c>
    </row>
    <row r="601" spans="1:20" ht="43.2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>
        <f t="shared" si="36"/>
        <v>6.2E-2</v>
      </c>
      <c r="P601">
        <f t="shared" si="37"/>
        <v>-49969</v>
      </c>
      <c r="Q601" s="7" t="s">
        <v>8338</v>
      </c>
      <c r="R601" s="7" t="s">
        <v>8339</v>
      </c>
      <c r="S601" s="11">
        <f t="shared" si="38"/>
        <v>42071.427777777775</v>
      </c>
      <c r="T601" s="12">
        <f t="shared" si="39"/>
        <v>42047.604189814818</v>
      </c>
    </row>
    <row r="602" spans="1:20" ht="28.8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>
        <f t="shared" si="36"/>
        <v>2</v>
      </c>
      <c r="P602">
        <f t="shared" si="37"/>
        <v>-4900</v>
      </c>
      <c r="Q602" s="7" t="s">
        <v>8338</v>
      </c>
      <c r="R602" s="7" t="s">
        <v>8339</v>
      </c>
      <c r="S602" s="11">
        <f t="shared" si="38"/>
        <v>42133.589837962958</v>
      </c>
      <c r="T602" s="12">
        <f t="shared" si="39"/>
        <v>42073.589837962958</v>
      </c>
    </row>
    <row r="603" spans="1:20" ht="43.2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>
        <f t="shared" si="36"/>
        <v>1.4000000000000001</v>
      </c>
      <c r="P603">
        <f t="shared" si="37"/>
        <v>-9860</v>
      </c>
      <c r="Q603" s="7" t="s">
        <v>8338</v>
      </c>
      <c r="R603" s="7" t="s">
        <v>8339</v>
      </c>
      <c r="S603" s="11">
        <f t="shared" si="38"/>
        <v>41999.64975694444</v>
      </c>
      <c r="T603" s="12">
        <f t="shared" si="39"/>
        <v>41969.64975694444</v>
      </c>
    </row>
    <row r="604" spans="1:20" ht="43.2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>
        <f t="shared" si="36"/>
        <v>0</v>
      </c>
      <c r="P604">
        <f t="shared" si="37"/>
        <v>-70000</v>
      </c>
      <c r="Q604" s="7" t="s">
        <v>8338</v>
      </c>
      <c r="R604" s="7" t="s">
        <v>8339</v>
      </c>
      <c r="S604" s="11">
        <f t="shared" si="38"/>
        <v>42173.585821759254</v>
      </c>
      <c r="T604" s="12">
        <f t="shared" si="39"/>
        <v>42143.585821759254</v>
      </c>
    </row>
    <row r="605" spans="1:20" ht="43.2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>
        <f t="shared" si="36"/>
        <v>3.9334666666666664</v>
      </c>
      <c r="P605">
        <f t="shared" si="37"/>
        <v>-14409.98</v>
      </c>
      <c r="Q605" s="7" t="s">
        <v>8338</v>
      </c>
      <c r="R605" s="7" t="s">
        <v>8339</v>
      </c>
      <c r="S605" s="11">
        <f t="shared" si="38"/>
        <v>41865.430821759255</v>
      </c>
      <c r="T605" s="12">
        <f t="shared" si="39"/>
        <v>41835.430821759255</v>
      </c>
    </row>
    <row r="606" spans="1:20" ht="43.2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>
        <f t="shared" si="36"/>
        <v>0</v>
      </c>
      <c r="P606">
        <f t="shared" si="37"/>
        <v>-1500</v>
      </c>
      <c r="Q606" s="7" t="s">
        <v>8338</v>
      </c>
      <c r="R606" s="7" t="s">
        <v>8339</v>
      </c>
      <c r="S606" s="11">
        <f t="shared" si="38"/>
        <v>41878.827037037037</v>
      </c>
      <c r="T606" s="12">
        <f t="shared" si="39"/>
        <v>41848.827037037037</v>
      </c>
    </row>
    <row r="607" spans="1:20" ht="28.8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>
        <f t="shared" si="36"/>
        <v>2.62</v>
      </c>
      <c r="P607">
        <f t="shared" si="37"/>
        <v>-4869</v>
      </c>
      <c r="Q607" s="7" t="s">
        <v>8338</v>
      </c>
      <c r="R607" s="7" t="s">
        <v>8339</v>
      </c>
      <c r="S607" s="11">
        <f t="shared" si="38"/>
        <v>42239.149398148147</v>
      </c>
      <c r="T607" s="12">
        <f t="shared" si="39"/>
        <v>42194.149398148147</v>
      </c>
    </row>
    <row r="608" spans="1:20" ht="57.6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>
        <f t="shared" si="36"/>
        <v>0.2</v>
      </c>
      <c r="P608">
        <f t="shared" si="37"/>
        <v>-4990</v>
      </c>
      <c r="Q608" s="7" t="s">
        <v>8338</v>
      </c>
      <c r="R608" s="7" t="s">
        <v>8339</v>
      </c>
      <c r="S608" s="11">
        <f t="shared" si="38"/>
        <v>42148.416666666664</v>
      </c>
      <c r="T608" s="12">
        <f t="shared" si="39"/>
        <v>42102.442233796297</v>
      </c>
    </row>
    <row r="609" spans="1:20" ht="43.2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>
        <f t="shared" si="36"/>
        <v>0</v>
      </c>
      <c r="P609">
        <f t="shared" si="37"/>
        <v>-250</v>
      </c>
      <c r="Q609" s="7" t="s">
        <v>8338</v>
      </c>
      <c r="R609" s="7" t="s">
        <v>8339</v>
      </c>
      <c r="S609" s="11">
        <f t="shared" si="38"/>
        <v>42330.65898148148</v>
      </c>
      <c r="T609" s="12">
        <f t="shared" si="39"/>
        <v>42300.617314814815</v>
      </c>
    </row>
    <row r="610" spans="1:20" ht="43.2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>
        <f t="shared" si="36"/>
        <v>0.97400000000000009</v>
      </c>
      <c r="P610">
        <f t="shared" si="37"/>
        <v>-148539</v>
      </c>
      <c r="Q610" s="7" t="s">
        <v>8338</v>
      </c>
      <c r="R610" s="7" t="s">
        <v>8339</v>
      </c>
      <c r="S610" s="11">
        <f t="shared" si="38"/>
        <v>42170.712731481479</v>
      </c>
      <c r="T610" s="12">
        <f t="shared" si="39"/>
        <v>42140.712731481479</v>
      </c>
    </row>
    <row r="611" spans="1:20" ht="43.2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>
        <f t="shared" si="36"/>
        <v>0.64102564102564097</v>
      </c>
      <c r="P611">
        <f t="shared" si="37"/>
        <v>-775</v>
      </c>
      <c r="Q611" s="7" t="s">
        <v>8338</v>
      </c>
      <c r="R611" s="7" t="s">
        <v>8339</v>
      </c>
      <c r="S611" s="11">
        <f t="shared" si="38"/>
        <v>42336.867407407401</v>
      </c>
      <c r="T611" s="12">
        <f t="shared" si="39"/>
        <v>42306.825740740744</v>
      </c>
    </row>
    <row r="612" spans="1:20" ht="43.2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>
        <f t="shared" si="36"/>
        <v>0</v>
      </c>
      <c r="P612">
        <f t="shared" si="37"/>
        <v>-13803</v>
      </c>
      <c r="Q612" s="7" t="s">
        <v>8338</v>
      </c>
      <c r="R612" s="7" t="s">
        <v>8339</v>
      </c>
      <c r="S612" s="11">
        <f t="shared" si="38"/>
        <v>42116.622523148144</v>
      </c>
      <c r="T612" s="12">
        <f t="shared" si="39"/>
        <v>42086.622523148144</v>
      </c>
    </row>
    <row r="613" spans="1:20" ht="43.2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>
        <f t="shared" si="36"/>
        <v>0</v>
      </c>
      <c r="P613">
        <f t="shared" si="37"/>
        <v>-80000</v>
      </c>
      <c r="Q613" s="7" t="s">
        <v>8338</v>
      </c>
      <c r="R613" s="7" t="s">
        <v>8339</v>
      </c>
      <c r="S613" s="11">
        <f t="shared" si="38"/>
        <v>42388.352280092593</v>
      </c>
      <c r="T613" s="12">
        <f t="shared" si="39"/>
        <v>42328.352280092593</v>
      </c>
    </row>
    <row r="614" spans="1:20" ht="28.8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>
        <f t="shared" si="36"/>
        <v>0</v>
      </c>
      <c r="P614">
        <f t="shared" si="37"/>
        <v>-10000</v>
      </c>
      <c r="Q614" s="7" t="s">
        <v>8338</v>
      </c>
      <c r="R614" s="7" t="s">
        <v>8339</v>
      </c>
      <c r="S614" s="11">
        <f t="shared" si="38"/>
        <v>42614.823449074072</v>
      </c>
      <c r="T614" s="12">
        <f t="shared" si="39"/>
        <v>42584.823449074072</v>
      </c>
    </row>
    <row r="615" spans="1:20" ht="43.2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>
        <f t="shared" si="36"/>
        <v>21.363333333333333</v>
      </c>
      <c r="P615">
        <f t="shared" si="37"/>
        <v>-47182</v>
      </c>
      <c r="Q615" s="7" t="s">
        <v>8338</v>
      </c>
      <c r="R615" s="7" t="s">
        <v>8339</v>
      </c>
      <c r="S615" s="11">
        <f t="shared" si="38"/>
        <v>42277.999305555553</v>
      </c>
      <c r="T615" s="12">
        <f t="shared" si="39"/>
        <v>42247.288425925923</v>
      </c>
    </row>
    <row r="616" spans="1:20" ht="43.2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>
        <f t="shared" si="36"/>
        <v>0</v>
      </c>
      <c r="P616">
        <f t="shared" si="37"/>
        <v>-10000</v>
      </c>
      <c r="Q616" s="7" t="s">
        <v>8338</v>
      </c>
      <c r="R616" s="7" t="s">
        <v>8339</v>
      </c>
      <c r="S616" s="11">
        <f t="shared" si="38"/>
        <v>42544.853472222218</v>
      </c>
      <c r="T616" s="12">
        <f t="shared" si="39"/>
        <v>42514.853472222218</v>
      </c>
    </row>
    <row r="617" spans="1:20" ht="43.2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>
        <f t="shared" si="36"/>
        <v>0</v>
      </c>
      <c r="P617">
        <f t="shared" si="37"/>
        <v>-515</v>
      </c>
      <c r="Q617" s="7" t="s">
        <v>8338</v>
      </c>
      <c r="R617" s="7" t="s">
        <v>8339</v>
      </c>
      <c r="S617" s="11">
        <f t="shared" si="38"/>
        <v>42271.913877314808</v>
      </c>
      <c r="T617" s="12">
        <f t="shared" si="39"/>
        <v>42241.913877314808</v>
      </c>
    </row>
    <row r="618" spans="1:20" ht="43.2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>
        <f t="shared" si="36"/>
        <v>0</v>
      </c>
      <c r="P618">
        <f t="shared" si="37"/>
        <v>-5000</v>
      </c>
      <c r="Q618" s="7" t="s">
        <v>8338</v>
      </c>
      <c r="R618" s="7" t="s">
        <v>8339</v>
      </c>
      <c r="S618" s="11">
        <f t="shared" si="38"/>
        <v>42791.167905092589</v>
      </c>
      <c r="T618" s="12">
        <f t="shared" si="39"/>
        <v>42761.167905092589</v>
      </c>
    </row>
    <row r="619" spans="1:20" ht="57.6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>
        <f t="shared" si="36"/>
        <v>3</v>
      </c>
      <c r="P619">
        <f t="shared" si="37"/>
        <v>-1940</v>
      </c>
      <c r="Q619" s="7" t="s">
        <v>8338</v>
      </c>
      <c r="R619" s="7" t="s">
        <v>8339</v>
      </c>
      <c r="S619" s="11">
        <f t="shared" si="38"/>
        <v>42132.134756944441</v>
      </c>
      <c r="T619" s="12">
        <f t="shared" si="39"/>
        <v>42087.134756944441</v>
      </c>
    </row>
    <row r="620" spans="1:20" ht="43.2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>
        <f t="shared" si="36"/>
        <v>0</v>
      </c>
      <c r="P620">
        <f t="shared" si="37"/>
        <v>-400</v>
      </c>
      <c r="Q620" s="7" t="s">
        <v>8338</v>
      </c>
      <c r="R620" s="7" t="s">
        <v>8339</v>
      </c>
      <c r="S620" s="11">
        <f t="shared" si="38"/>
        <v>42347.60188657407</v>
      </c>
      <c r="T620" s="12">
        <f t="shared" si="39"/>
        <v>42317.60188657407</v>
      </c>
    </row>
    <row r="621" spans="1:20" ht="28.8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>
        <f t="shared" si="36"/>
        <v>3.9999999999999996E-5</v>
      </c>
      <c r="P621">
        <f t="shared" si="37"/>
        <v>-2499999</v>
      </c>
      <c r="Q621" s="7" t="s">
        <v>8338</v>
      </c>
      <c r="R621" s="7" t="s">
        <v>8339</v>
      </c>
      <c r="S621" s="11">
        <f t="shared" si="38"/>
        <v>41968.483680555553</v>
      </c>
      <c r="T621" s="12">
        <f t="shared" si="39"/>
        <v>41908.442013888889</v>
      </c>
    </row>
    <row r="622" spans="1:20" ht="43.2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>
        <f t="shared" si="36"/>
        <v>1</v>
      </c>
      <c r="P622">
        <f t="shared" si="37"/>
        <v>-29700</v>
      </c>
      <c r="Q622" s="7" t="s">
        <v>8338</v>
      </c>
      <c r="R622" s="7" t="s">
        <v>8339</v>
      </c>
      <c r="S622" s="11">
        <f t="shared" si="38"/>
        <v>41876.508541666662</v>
      </c>
      <c r="T622" s="12">
        <f t="shared" si="39"/>
        <v>41831.508541666662</v>
      </c>
    </row>
    <row r="623" spans="1:20" ht="43.2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>
        <f t="shared" si="36"/>
        <v>1.044</v>
      </c>
      <c r="P623">
        <f t="shared" si="37"/>
        <v>-24739</v>
      </c>
      <c r="Q623" s="7" t="s">
        <v>8338</v>
      </c>
      <c r="R623" s="7" t="s">
        <v>8339</v>
      </c>
      <c r="S623" s="11">
        <f t="shared" si="38"/>
        <v>42558.779363425921</v>
      </c>
      <c r="T623" s="12">
        <f t="shared" si="39"/>
        <v>42528.779363425921</v>
      </c>
    </row>
    <row r="624" spans="1:20" ht="43.2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>
        <f t="shared" si="36"/>
        <v>5.6833333333333336</v>
      </c>
      <c r="P624">
        <f t="shared" si="37"/>
        <v>-5659</v>
      </c>
      <c r="Q624" s="7" t="s">
        <v>8338</v>
      </c>
      <c r="R624" s="7" t="s">
        <v>8339</v>
      </c>
      <c r="S624" s="11">
        <f t="shared" si="38"/>
        <v>42552.566412037035</v>
      </c>
      <c r="T624" s="12">
        <f t="shared" si="39"/>
        <v>42532.566412037035</v>
      </c>
    </row>
    <row r="625" spans="1:20" ht="57.6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>
        <f t="shared" si="36"/>
        <v>0</v>
      </c>
      <c r="P625">
        <f t="shared" si="37"/>
        <v>-75000</v>
      </c>
      <c r="Q625" s="7" t="s">
        <v>8338</v>
      </c>
      <c r="R625" s="7" t="s">
        <v>8339</v>
      </c>
      <c r="S625" s="11">
        <f t="shared" si="38"/>
        <v>42151.800891203697</v>
      </c>
      <c r="T625" s="12">
        <f t="shared" si="39"/>
        <v>42121.800891203697</v>
      </c>
    </row>
    <row r="626" spans="1:20" ht="43.2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>
        <f t="shared" si="36"/>
        <v>0</v>
      </c>
      <c r="P626">
        <f t="shared" si="37"/>
        <v>-5000</v>
      </c>
      <c r="Q626" s="7" t="s">
        <v>8338</v>
      </c>
      <c r="R626" s="7" t="s">
        <v>8339</v>
      </c>
      <c r="S626" s="11">
        <f t="shared" si="38"/>
        <v>42138.78056712963</v>
      </c>
      <c r="T626" s="12">
        <f t="shared" si="39"/>
        <v>42108.78056712963</v>
      </c>
    </row>
    <row r="627" spans="1:20" ht="43.2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>
        <f t="shared" si="36"/>
        <v>0</v>
      </c>
      <c r="P627">
        <f t="shared" si="37"/>
        <v>-25000</v>
      </c>
      <c r="Q627" s="7" t="s">
        <v>8338</v>
      </c>
      <c r="R627" s="7" t="s">
        <v>8339</v>
      </c>
      <c r="S627" s="11">
        <f t="shared" si="38"/>
        <v>42820.645567129628</v>
      </c>
      <c r="T627" s="12">
        <f t="shared" si="39"/>
        <v>42790.687233796292</v>
      </c>
    </row>
    <row r="628" spans="1:20" ht="43.2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>
        <f t="shared" si="36"/>
        <v>17.380000000000003</v>
      </c>
      <c r="P628">
        <f t="shared" si="37"/>
        <v>-20655</v>
      </c>
      <c r="Q628" s="7" t="s">
        <v>8338</v>
      </c>
      <c r="R628" s="7" t="s">
        <v>8339</v>
      </c>
      <c r="S628" s="11">
        <f t="shared" si="38"/>
        <v>42231.348611111105</v>
      </c>
      <c r="T628" s="12">
        <f t="shared" si="39"/>
        <v>42198.351145833331</v>
      </c>
    </row>
    <row r="629" spans="1:20" ht="43.2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>
        <f t="shared" si="36"/>
        <v>0.02</v>
      </c>
      <c r="P629">
        <f t="shared" si="37"/>
        <v>-449910</v>
      </c>
      <c r="Q629" s="7" t="s">
        <v>8338</v>
      </c>
      <c r="R629" s="7" t="s">
        <v>8339</v>
      </c>
      <c r="S629" s="11">
        <f t="shared" si="38"/>
        <v>42443.749999999993</v>
      </c>
      <c r="T629" s="12">
        <f t="shared" si="39"/>
        <v>42384.098506944443</v>
      </c>
    </row>
    <row r="630" spans="1:20" ht="43.2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>
        <f t="shared" si="36"/>
        <v>0</v>
      </c>
      <c r="P630">
        <f t="shared" si="37"/>
        <v>-5000</v>
      </c>
      <c r="Q630" s="7" t="s">
        <v>8338</v>
      </c>
      <c r="R630" s="7" t="s">
        <v>8339</v>
      </c>
      <c r="S630" s="11">
        <f t="shared" si="38"/>
        <v>41833.484456018516</v>
      </c>
      <c r="T630" s="12">
        <f t="shared" si="39"/>
        <v>41803.484456018516</v>
      </c>
    </row>
    <row r="631" spans="1:20" ht="43.2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>
        <f t="shared" si="36"/>
        <v>0.17500000000000002</v>
      </c>
      <c r="P631">
        <f t="shared" si="37"/>
        <v>-199650</v>
      </c>
      <c r="Q631" s="7" t="s">
        <v>8338</v>
      </c>
      <c r="R631" s="7" t="s">
        <v>8339</v>
      </c>
      <c r="S631" s="11">
        <f t="shared" si="38"/>
        <v>42504.429490740738</v>
      </c>
      <c r="T631" s="12">
        <f t="shared" si="39"/>
        <v>42474.429490740738</v>
      </c>
    </row>
    <row r="632" spans="1:20" ht="57.6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>
        <f t="shared" si="36"/>
        <v>8.3340278356529712E-2</v>
      </c>
      <c r="P632">
        <f t="shared" si="37"/>
        <v>-11989</v>
      </c>
      <c r="Q632" s="7" t="s">
        <v>8338</v>
      </c>
      <c r="R632" s="7" t="s">
        <v>8339</v>
      </c>
      <c r="S632" s="11">
        <f t="shared" si="38"/>
        <v>42253.006944444445</v>
      </c>
      <c r="T632" s="12">
        <f t="shared" si="39"/>
        <v>42223.411122685182</v>
      </c>
    </row>
    <row r="633" spans="1:20" ht="28.8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>
        <f t="shared" si="36"/>
        <v>1.38</v>
      </c>
      <c r="P633">
        <f t="shared" si="37"/>
        <v>-49310</v>
      </c>
      <c r="Q633" s="7" t="s">
        <v>8338</v>
      </c>
      <c r="R633" s="7" t="s">
        <v>8339</v>
      </c>
      <c r="S633" s="11">
        <f t="shared" si="38"/>
        <v>42518.563993055555</v>
      </c>
      <c r="T633" s="12">
        <f t="shared" si="39"/>
        <v>42489.563993055555</v>
      </c>
    </row>
    <row r="634" spans="1:20" ht="28.8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>
        <f t="shared" si="36"/>
        <v>0</v>
      </c>
      <c r="P634">
        <f t="shared" si="37"/>
        <v>-20000</v>
      </c>
      <c r="Q634" s="7" t="s">
        <v>8338</v>
      </c>
      <c r="R634" s="7" t="s">
        <v>8339</v>
      </c>
      <c r="S634" s="11">
        <f t="shared" si="38"/>
        <v>42333.492650462962</v>
      </c>
      <c r="T634" s="12">
        <f t="shared" si="39"/>
        <v>42303.450983796291</v>
      </c>
    </row>
    <row r="635" spans="1:20" ht="43.2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>
        <f t="shared" si="36"/>
        <v>12.45</v>
      </c>
      <c r="P635">
        <f t="shared" si="37"/>
        <v>-8755</v>
      </c>
      <c r="Q635" s="7" t="s">
        <v>8338</v>
      </c>
      <c r="R635" s="7" t="s">
        <v>8339</v>
      </c>
      <c r="S635" s="11">
        <f t="shared" si="38"/>
        <v>42538.749999999993</v>
      </c>
      <c r="T635" s="12">
        <f t="shared" si="39"/>
        <v>42507.090995370367</v>
      </c>
    </row>
    <row r="636" spans="1:20" ht="28.8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>
        <f t="shared" si="36"/>
        <v>0.02</v>
      </c>
      <c r="P636">
        <f t="shared" si="37"/>
        <v>-4999</v>
      </c>
      <c r="Q636" s="7" t="s">
        <v>8338</v>
      </c>
      <c r="R636" s="7" t="s">
        <v>8339</v>
      </c>
      <c r="S636" s="11">
        <f t="shared" si="38"/>
        <v>42061.720243055555</v>
      </c>
      <c r="T636" s="12">
        <f t="shared" si="39"/>
        <v>42031.720243055555</v>
      </c>
    </row>
    <row r="637" spans="1:20" ht="28.8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>
        <f t="shared" si="36"/>
        <v>8.0000000000000002E-3</v>
      </c>
      <c r="P637">
        <f t="shared" si="37"/>
        <v>-24998</v>
      </c>
      <c r="Q637" s="7" t="s">
        <v>8338</v>
      </c>
      <c r="R637" s="7" t="s">
        <v>8339</v>
      </c>
      <c r="S637" s="11">
        <f t="shared" si="38"/>
        <v>42105.883819444447</v>
      </c>
      <c r="T637" s="12">
        <f t="shared" si="39"/>
        <v>42075.883819444447</v>
      </c>
    </row>
    <row r="638" spans="1:20" ht="43.2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>
        <f t="shared" si="36"/>
        <v>0.2</v>
      </c>
      <c r="P638">
        <f t="shared" si="37"/>
        <v>-1996</v>
      </c>
      <c r="Q638" s="7" t="s">
        <v>8338</v>
      </c>
      <c r="R638" s="7" t="s">
        <v>8339</v>
      </c>
      <c r="S638" s="11">
        <f t="shared" si="38"/>
        <v>42161.240972222215</v>
      </c>
      <c r="T638" s="12">
        <f t="shared" si="39"/>
        <v>42131.247106481482</v>
      </c>
    </row>
    <row r="639" spans="1:20" ht="43.2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>
        <f t="shared" si="36"/>
        <v>0</v>
      </c>
      <c r="P639">
        <f t="shared" si="37"/>
        <v>-100000</v>
      </c>
      <c r="Q639" s="7" t="s">
        <v>8338</v>
      </c>
      <c r="R639" s="7" t="s">
        <v>8339</v>
      </c>
      <c r="S639" s="11">
        <f t="shared" si="38"/>
        <v>42791.75277777778</v>
      </c>
      <c r="T639" s="12">
        <f t="shared" si="39"/>
        <v>42762.75368055555</v>
      </c>
    </row>
    <row r="640" spans="1:20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>
        <f t="shared" si="36"/>
        <v>9.0000000000000011E-3</v>
      </c>
      <c r="P640">
        <f t="shared" si="37"/>
        <v>-199982</v>
      </c>
      <c r="Q640" s="7" t="s">
        <v>8338</v>
      </c>
      <c r="R640" s="7" t="s">
        <v>8339</v>
      </c>
      <c r="S640" s="11">
        <f t="shared" si="38"/>
        <v>42819.343310185184</v>
      </c>
      <c r="T640" s="12">
        <f t="shared" si="39"/>
        <v>42759.384976851848</v>
      </c>
    </row>
    <row r="641" spans="1:20" ht="28.8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>
        <f t="shared" si="36"/>
        <v>9.9999999999999991E-5</v>
      </c>
      <c r="P641">
        <f t="shared" si="37"/>
        <v>-999999</v>
      </c>
      <c r="Q641" s="7" t="s">
        <v>8338</v>
      </c>
      <c r="R641" s="7" t="s">
        <v>8339</v>
      </c>
      <c r="S641" s="11">
        <f t="shared" si="38"/>
        <v>41925.374942129631</v>
      </c>
      <c r="T641" s="12">
        <f t="shared" si="39"/>
        <v>41865.374942129631</v>
      </c>
    </row>
    <row r="642" spans="1:20" ht="43.2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>
        <f t="shared" si="36"/>
        <v>144.28571428571428</v>
      </c>
      <c r="P642">
        <f t="shared" si="37"/>
        <v>31</v>
      </c>
      <c r="Q642" s="7" t="s">
        <v>8338</v>
      </c>
      <c r="R642" s="7" t="s">
        <v>8340</v>
      </c>
      <c r="S642" s="11">
        <f t="shared" si="38"/>
        <v>42698.749999999993</v>
      </c>
      <c r="T642" s="12">
        <f t="shared" si="39"/>
        <v>42683.211979166663</v>
      </c>
    </row>
    <row r="643" spans="1:20" ht="43.2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>
        <f t="shared" ref="O643:O706" si="40">(E643/D643*100)</f>
        <v>119.16249999999999</v>
      </c>
      <c r="P643">
        <f t="shared" ref="P643:P706" si="41">AVERAGE(E643-D643)</f>
        <v>7665</v>
      </c>
      <c r="Q643" s="7" t="s">
        <v>8338</v>
      </c>
      <c r="R643" s="7" t="s">
        <v>8340</v>
      </c>
      <c r="S643" s="11">
        <f t="shared" ref="S643:S706" si="42">(I643/86400)+25569+(-5/24)</f>
        <v>42229.361666666664</v>
      </c>
      <c r="T643" s="12">
        <f t="shared" ref="T643:T706" si="43">(J643/86400)+25569+(-5/24)</f>
        <v>42199.361666666664</v>
      </c>
    </row>
    <row r="644" spans="1:20" ht="43.2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>
        <f t="shared" si="40"/>
        <v>1460.4850000000001</v>
      </c>
      <c r="P644">
        <f t="shared" si="41"/>
        <v>272097</v>
      </c>
      <c r="Q644" s="7" t="s">
        <v>8338</v>
      </c>
      <c r="R644" s="7" t="s">
        <v>8340</v>
      </c>
      <c r="S644" s="11">
        <f t="shared" si="42"/>
        <v>42235.442986111106</v>
      </c>
      <c r="T644" s="12">
        <f t="shared" si="43"/>
        <v>42199.442986111106</v>
      </c>
    </row>
    <row r="645" spans="1:20" ht="43.2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>
        <f t="shared" si="40"/>
        <v>105.80799999999999</v>
      </c>
      <c r="P645">
        <f t="shared" si="41"/>
        <v>1452</v>
      </c>
      <c r="Q645" s="7" t="s">
        <v>8338</v>
      </c>
      <c r="R645" s="7" t="s">
        <v>8340</v>
      </c>
      <c r="S645" s="11">
        <f t="shared" si="42"/>
        <v>42155.43373842592</v>
      </c>
      <c r="T645" s="12">
        <f t="shared" si="43"/>
        <v>42100.43373842592</v>
      </c>
    </row>
    <row r="646" spans="1:20" ht="43.2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>
        <f t="shared" si="40"/>
        <v>300.11791999999997</v>
      </c>
      <c r="P646">
        <f t="shared" si="41"/>
        <v>50029.479999999996</v>
      </c>
      <c r="Q646" s="7" t="s">
        <v>8338</v>
      </c>
      <c r="R646" s="7" t="s">
        <v>8340</v>
      </c>
      <c r="S646" s="11">
        <f t="shared" si="42"/>
        <v>41940.833333333328</v>
      </c>
      <c r="T646" s="12">
        <f t="shared" si="43"/>
        <v>41898.457627314812</v>
      </c>
    </row>
    <row r="647" spans="1:20" ht="28.8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>
        <f t="shared" si="40"/>
        <v>278.7</v>
      </c>
      <c r="P647">
        <f t="shared" si="41"/>
        <v>3574</v>
      </c>
      <c r="Q647" s="7" t="s">
        <v>8338</v>
      </c>
      <c r="R647" s="7" t="s">
        <v>8340</v>
      </c>
      <c r="S647" s="11">
        <f t="shared" si="42"/>
        <v>42593.817986111106</v>
      </c>
      <c r="T647" s="12">
        <f t="shared" si="43"/>
        <v>42563.817986111106</v>
      </c>
    </row>
    <row r="648" spans="1:20" ht="43.2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>
        <f t="shared" si="40"/>
        <v>131.87625</v>
      </c>
      <c r="P648">
        <f t="shared" si="41"/>
        <v>255.01</v>
      </c>
      <c r="Q648" s="7" t="s">
        <v>8338</v>
      </c>
      <c r="R648" s="7" t="s">
        <v>8340</v>
      </c>
      <c r="S648" s="11">
        <f t="shared" si="42"/>
        <v>41862.644293981481</v>
      </c>
      <c r="T648" s="12">
        <f t="shared" si="43"/>
        <v>41832.644293981481</v>
      </c>
    </row>
    <row r="649" spans="1:20" ht="43.2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>
        <f t="shared" si="40"/>
        <v>107.05</v>
      </c>
      <c r="P649">
        <f t="shared" si="41"/>
        <v>141</v>
      </c>
      <c r="Q649" s="7" t="s">
        <v>8338</v>
      </c>
      <c r="R649" s="7" t="s">
        <v>8340</v>
      </c>
      <c r="S649" s="11">
        <f t="shared" si="42"/>
        <v>42446.517928240741</v>
      </c>
      <c r="T649" s="12">
        <f t="shared" si="43"/>
        <v>42416.559594907405</v>
      </c>
    </row>
    <row r="650" spans="1:20" ht="28.8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>
        <f t="shared" si="40"/>
        <v>126.82285714285715</v>
      </c>
      <c r="P650">
        <f t="shared" si="41"/>
        <v>9388</v>
      </c>
      <c r="Q650" s="7" t="s">
        <v>8338</v>
      </c>
      <c r="R650" s="7" t="s">
        <v>8340</v>
      </c>
      <c r="S650" s="11">
        <f t="shared" si="42"/>
        <v>41926.485046296293</v>
      </c>
      <c r="T650" s="12">
        <f t="shared" si="43"/>
        <v>41891.485046296293</v>
      </c>
    </row>
    <row r="651" spans="1:20" ht="43.2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>
        <f t="shared" si="40"/>
        <v>139.96</v>
      </c>
      <c r="P651">
        <f t="shared" si="41"/>
        <v>999</v>
      </c>
      <c r="Q651" s="7" t="s">
        <v>8338</v>
      </c>
      <c r="R651" s="7" t="s">
        <v>8340</v>
      </c>
      <c r="S651" s="11">
        <f t="shared" si="42"/>
        <v>41898.703854166662</v>
      </c>
      <c r="T651" s="12">
        <f t="shared" si="43"/>
        <v>41877.703854166662</v>
      </c>
    </row>
    <row r="652" spans="1:20" ht="43.2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>
        <f t="shared" si="40"/>
        <v>112.4</v>
      </c>
      <c r="P652">
        <f t="shared" si="41"/>
        <v>186</v>
      </c>
      <c r="Q652" s="7" t="s">
        <v>8338</v>
      </c>
      <c r="R652" s="7" t="s">
        <v>8340</v>
      </c>
      <c r="S652" s="11">
        <f t="shared" si="42"/>
        <v>41991.870185185187</v>
      </c>
      <c r="T652" s="12">
        <f t="shared" si="43"/>
        <v>41931.828518518516</v>
      </c>
    </row>
    <row r="653" spans="1:20" ht="43.2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>
        <f t="shared" si="40"/>
        <v>100.52799999999999</v>
      </c>
      <c r="P653">
        <f t="shared" si="41"/>
        <v>132</v>
      </c>
      <c r="Q653" s="7" t="s">
        <v>8338</v>
      </c>
      <c r="R653" s="7" t="s">
        <v>8340</v>
      </c>
      <c r="S653" s="11">
        <f t="shared" si="42"/>
        <v>41985.809155092589</v>
      </c>
      <c r="T653" s="12">
        <f t="shared" si="43"/>
        <v>41955.809155092589</v>
      </c>
    </row>
    <row r="654" spans="1:20" ht="57.6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>
        <f t="shared" si="40"/>
        <v>100.46666666666665</v>
      </c>
      <c r="P654">
        <f t="shared" si="41"/>
        <v>14</v>
      </c>
      <c r="Q654" s="7" t="s">
        <v>8338</v>
      </c>
      <c r="R654" s="7" t="s">
        <v>8340</v>
      </c>
      <c r="S654" s="11">
        <f t="shared" si="42"/>
        <v>42705.523726851847</v>
      </c>
      <c r="T654" s="12">
        <f t="shared" si="43"/>
        <v>42675.482060185182</v>
      </c>
    </row>
    <row r="655" spans="1:20" ht="57.6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>
        <f t="shared" si="40"/>
        <v>141.446</v>
      </c>
      <c r="P655">
        <f t="shared" si="41"/>
        <v>31084.5</v>
      </c>
      <c r="Q655" s="7" t="s">
        <v>8338</v>
      </c>
      <c r="R655" s="7" t="s">
        <v>8340</v>
      </c>
      <c r="S655" s="11">
        <f t="shared" si="42"/>
        <v>42236.410185185181</v>
      </c>
      <c r="T655" s="12">
        <f t="shared" si="43"/>
        <v>42199.410185185181</v>
      </c>
    </row>
    <row r="656" spans="1:20" ht="43.2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>
        <f t="shared" si="40"/>
        <v>267.29166666666669</v>
      </c>
      <c r="P656">
        <f t="shared" si="41"/>
        <v>20075</v>
      </c>
      <c r="Q656" s="7" t="s">
        <v>8338</v>
      </c>
      <c r="R656" s="7" t="s">
        <v>8340</v>
      </c>
      <c r="S656" s="11">
        <f t="shared" si="42"/>
        <v>42193.748993055553</v>
      </c>
      <c r="T656" s="12">
        <f t="shared" si="43"/>
        <v>42163.748993055553</v>
      </c>
    </row>
    <row r="657" spans="1:20" ht="43.2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>
        <f t="shared" si="40"/>
        <v>146.88749999999999</v>
      </c>
      <c r="P657">
        <f t="shared" si="41"/>
        <v>3751</v>
      </c>
      <c r="Q657" s="7" t="s">
        <v>8338</v>
      </c>
      <c r="R657" s="7" t="s">
        <v>8340</v>
      </c>
      <c r="S657" s="11">
        <f t="shared" si="42"/>
        <v>42075.707314814812</v>
      </c>
      <c r="T657" s="12">
        <f t="shared" si="43"/>
        <v>42045.748981481483</v>
      </c>
    </row>
    <row r="658" spans="1:20" ht="43.2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>
        <f t="shared" si="40"/>
        <v>213.56</v>
      </c>
      <c r="P658">
        <f t="shared" si="41"/>
        <v>5678</v>
      </c>
      <c r="Q658" s="7" t="s">
        <v>8338</v>
      </c>
      <c r="R658" s="7" t="s">
        <v>8340</v>
      </c>
      <c r="S658" s="11">
        <f t="shared" si="42"/>
        <v>42477.554618055554</v>
      </c>
      <c r="T658" s="12">
        <f t="shared" si="43"/>
        <v>42417.596284722218</v>
      </c>
    </row>
    <row r="659" spans="1:20" ht="43.2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>
        <f t="shared" si="40"/>
        <v>125.69999999999999</v>
      </c>
      <c r="P659">
        <f t="shared" si="41"/>
        <v>3855</v>
      </c>
      <c r="Q659" s="7" t="s">
        <v>8338</v>
      </c>
      <c r="R659" s="7" t="s">
        <v>8340</v>
      </c>
      <c r="S659" s="11">
        <f t="shared" si="42"/>
        <v>42361.637407407405</v>
      </c>
      <c r="T659" s="12">
        <f t="shared" si="43"/>
        <v>42331.637407407405</v>
      </c>
    </row>
    <row r="660" spans="1:20" ht="43.2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>
        <f t="shared" si="40"/>
        <v>104.46206037108834</v>
      </c>
      <c r="P660">
        <f t="shared" si="41"/>
        <v>1289</v>
      </c>
      <c r="Q660" s="7" t="s">
        <v>8338</v>
      </c>
      <c r="R660" s="7" t="s">
        <v>8340</v>
      </c>
      <c r="S660" s="11">
        <f t="shared" si="42"/>
        <v>42211.541666666664</v>
      </c>
      <c r="T660" s="12">
        <f t="shared" si="43"/>
        <v>42178.952418981477</v>
      </c>
    </row>
    <row r="661" spans="1:20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>
        <f t="shared" si="40"/>
        <v>100.56666666666668</v>
      </c>
      <c r="P661">
        <f t="shared" si="41"/>
        <v>17</v>
      </c>
      <c r="Q661" s="7" t="s">
        <v>8338</v>
      </c>
      <c r="R661" s="7" t="s">
        <v>8340</v>
      </c>
      <c r="S661" s="11">
        <f t="shared" si="42"/>
        <v>42239.385358796295</v>
      </c>
      <c r="T661" s="12">
        <f t="shared" si="43"/>
        <v>42209.385358796295</v>
      </c>
    </row>
    <row r="662" spans="1:20" ht="43.2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>
        <f t="shared" si="40"/>
        <v>3.0579999999999998</v>
      </c>
      <c r="P662">
        <f t="shared" si="41"/>
        <v>-48471</v>
      </c>
      <c r="Q662" s="7" t="s">
        <v>8338</v>
      </c>
      <c r="R662" s="7" t="s">
        <v>8340</v>
      </c>
      <c r="S662" s="11">
        <f t="shared" si="42"/>
        <v>41952.57498842592</v>
      </c>
      <c r="T662" s="12">
        <f t="shared" si="43"/>
        <v>41922.533321759256</v>
      </c>
    </row>
    <row r="663" spans="1:20" ht="43.2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>
        <f t="shared" si="40"/>
        <v>0.95</v>
      </c>
      <c r="P663">
        <f t="shared" si="41"/>
        <v>-9905</v>
      </c>
      <c r="Q663" s="7" t="s">
        <v>8338</v>
      </c>
      <c r="R663" s="7" t="s">
        <v>8340</v>
      </c>
      <c r="S663" s="11">
        <f t="shared" si="42"/>
        <v>42666.437025462961</v>
      </c>
      <c r="T663" s="12">
        <f t="shared" si="43"/>
        <v>42636.437025462961</v>
      </c>
    </row>
    <row r="664" spans="1:20" ht="43.2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>
        <f t="shared" si="40"/>
        <v>0.4</v>
      </c>
      <c r="P664">
        <f t="shared" si="41"/>
        <v>-38844</v>
      </c>
      <c r="Q664" s="7" t="s">
        <v>8338</v>
      </c>
      <c r="R664" s="7" t="s">
        <v>8340</v>
      </c>
      <c r="S664" s="11">
        <f t="shared" si="42"/>
        <v>42020.229710648149</v>
      </c>
      <c r="T664" s="12">
        <f t="shared" si="43"/>
        <v>41990.229710648149</v>
      </c>
    </row>
    <row r="665" spans="1:20" ht="43.2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>
        <f t="shared" si="40"/>
        <v>0.35000000000000003</v>
      </c>
      <c r="P665">
        <f t="shared" si="41"/>
        <v>-199300</v>
      </c>
      <c r="Q665" s="7" t="s">
        <v>8338</v>
      </c>
      <c r="R665" s="7" t="s">
        <v>8340</v>
      </c>
      <c r="S665" s="11">
        <f t="shared" si="42"/>
        <v>42203.634907407402</v>
      </c>
      <c r="T665" s="12">
        <f t="shared" si="43"/>
        <v>42173.634907407402</v>
      </c>
    </row>
    <row r="666" spans="1:20" ht="43.2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>
        <f t="shared" si="40"/>
        <v>7.5333333333333332</v>
      </c>
      <c r="P666">
        <f t="shared" si="41"/>
        <v>-11096</v>
      </c>
      <c r="Q666" s="7" t="s">
        <v>8338</v>
      </c>
      <c r="R666" s="7" t="s">
        <v>8340</v>
      </c>
      <c r="S666" s="11">
        <f t="shared" si="42"/>
        <v>42107.458043981482</v>
      </c>
      <c r="T666" s="12">
        <f t="shared" si="43"/>
        <v>42077.458043981482</v>
      </c>
    </row>
    <row r="667" spans="1:20" ht="43.2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>
        <f t="shared" si="40"/>
        <v>18.64</v>
      </c>
      <c r="P667">
        <f t="shared" si="41"/>
        <v>-8136</v>
      </c>
      <c r="Q667" s="7" t="s">
        <v>8338</v>
      </c>
      <c r="R667" s="7" t="s">
        <v>8340</v>
      </c>
      <c r="S667" s="11">
        <f t="shared" si="42"/>
        <v>42748.503020833326</v>
      </c>
      <c r="T667" s="12">
        <f t="shared" si="43"/>
        <v>42688.503020833326</v>
      </c>
    </row>
    <row r="668" spans="1:20" ht="43.2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>
        <f t="shared" si="40"/>
        <v>4.0000000000000001E-3</v>
      </c>
      <c r="P668">
        <f t="shared" si="41"/>
        <v>-199992</v>
      </c>
      <c r="Q668" s="7" t="s">
        <v>8338</v>
      </c>
      <c r="R668" s="7" t="s">
        <v>8340</v>
      </c>
      <c r="S668" s="11">
        <f t="shared" si="42"/>
        <v>41868.623819444438</v>
      </c>
      <c r="T668" s="12">
        <f t="shared" si="43"/>
        <v>41838.623819444438</v>
      </c>
    </row>
    <row r="669" spans="1:20" ht="43.2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>
        <f t="shared" si="40"/>
        <v>10.02</v>
      </c>
      <c r="P669">
        <f t="shared" si="41"/>
        <v>-44990</v>
      </c>
      <c r="Q669" s="7" t="s">
        <v>8338</v>
      </c>
      <c r="R669" s="7" t="s">
        <v>8340</v>
      </c>
      <c r="S669" s="11">
        <f t="shared" si="42"/>
        <v>42672.165081018517</v>
      </c>
      <c r="T669" s="12">
        <f t="shared" si="43"/>
        <v>42632.165081018517</v>
      </c>
    </row>
    <row r="670" spans="1:20" ht="43.2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>
        <f t="shared" si="40"/>
        <v>4.5600000000000005</v>
      </c>
      <c r="P670">
        <f t="shared" si="41"/>
        <v>-14316</v>
      </c>
      <c r="Q670" s="7" t="s">
        <v>8338</v>
      </c>
      <c r="R670" s="7" t="s">
        <v>8340</v>
      </c>
      <c r="S670" s="11">
        <f t="shared" si="42"/>
        <v>42135.622939814813</v>
      </c>
      <c r="T670" s="12">
        <f t="shared" si="43"/>
        <v>42090.622939814813</v>
      </c>
    </row>
    <row r="671" spans="1:20" ht="57.6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>
        <f t="shared" si="40"/>
        <v>21.5075</v>
      </c>
      <c r="P671">
        <f t="shared" si="41"/>
        <v>-156985</v>
      </c>
      <c r="Q671" s="7" t="s">
        <v>8338</v>
      </c>
      <c r="R671" s="7" t="s">
        <v>8340</v>
      </c>
      <c r="S671" s="11">
        <f t="shared" si="42"/>
        <v>42557.417337962957</v>
      </c>
      <c r="T671" s="12">
        <f t="shared" si="43"/>
        <v>42527.417337962957</v>
      </c>
    </row>
    <row r="672" spans="1:20" ht="57.6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>
        <f t="shared" si="40"/>
        <v>29.276666666666667</v>
      </c>
      <c r="P672">
        <f t="shared" si="41"/>
        <v>-63651</v>
      </c>
      <c r="Q672" s="7" t="s">
        <v>8338</v>
      </c>
      <c r="R672" s="7" t="s">
        <v>8340</v>
      </c>
      <c r="S672" s="11">
        <f t="shared" si="42"/>
        <v>42540.131944444445</v>
      </c>
      <c r="T672" s="12">
        <f t="shared" si="43"/>
        <v>42506.501388888886</v>
      </c>
    </row>
    <row r="673" spans="1:20" ht="57.6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>
        <f t="shared" si="40"/>
        <v>39.426666666666662</v>
      </c>
      <c r="P673">
        <f t="shared" si="41"/>
        <v>-18172</v>
      </c>
      <c r="Q673" s="7" t="s">
        <v>8338</v>
      </c>
      <c r="R673" s="7" t="s">
        <v>8340</v>
      </c>
      <c r="S673" s="11">
        <f t="shared" si="42"/>
        <v>42017.958333333336</v>
      </c>
      <c r="T673" s="12">
        <f t="shared" si="43"/>
        <v>41984.484398148146</v>
      </c>
    </row>
    <row r="674" spans="1:20" ht="43.2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>
        <f t="shared" si="40"/>
        <v>21.628</v>
      </c>
      <c r="P674">
        <f t="shared" si="41"/>
        <v>-39186</v>
      </c>
      <c r="Q674" s="7" t="s">
        <v>8338</v>
      </c>
      <c r="R674" s="7" t="s">
        <v>8340</v>
      </c>
      <c r="S674" s="11">
        <f t="shared" si="42"/>
        <v>42004.999305555553</v>
      </c>
      <c r="T674" s="12">
        <f t="shared" si="43"/>
        <v>41974.011157407404</v>
      </c>
    </row>
    <row r="675" spans="1:20" ht="57.6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>
        <f t="shared" si="40"/>
        <v>0.20500000000000002</v>
      </c>
      <c r="P675">
        <f t="shared" si="41"/>
        <v>-99795</v>
      </c>
      <c r="Q675" s="7" t="s">
        <v>8338</v>
      </c>
      <c r="R675" s="7" t="s">
        <v>8340</v>
      </c>
      <c r="S675" s="11">
        <f t="shared" si="42"/>
        <v>41883.6321412037</v>
      </c>
      <c r="T675" s="12">
        <f t="shared" si="43"/>
        <v>41838.6321412037</v>
      </c>
    </row>
    <row r="676" spans="1:20" ht="28.8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>
        <f t="shared" si="40"/>
        <v>0.03</v>
      </c>
      <c r="P676">
        <f t="shared" si="41"/>
        <v>-49985</v>
      </c>
      <c r="Q676" s="7" t="s">
        <v>8338</v>
      </c>
      <c r="R676" s="7" t="s">
        <v>8340</v>
      </c>
      <c r="S676" s="11">
        <f t="shared" si="42"/>
        <v>41862.907719907402</v>
      </c>
      <c r="T676" s="12">
        <f t="shared" si="43"/>
        <v>41802.907719907402</v>
      </c>
    </row>
    <row r="677" spans="1:20" ht="43.2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>
        <f t="shared" si="40"/>
        <v>14.85</v>
      </c>
      <c r="P677">
        <f t="shared" si="41"/>
        <v>-5109</v>
      </c>
      <c r="Q677" s="7" t="s">
        <v>8338</v>
      </c>
      <c r="R677" s="7" t="s">
        <v>8340</v>
      </c>
      <c r="S677" s="11">
        <f t="shared" si="42"/>
        <v>42005.082638888889</v>
      </c>
      <c r="T677" s="12">
        <f t="shared" si="43"/>
        <v>41975.722268518519</v>
      </c>
    </row>
    <row r="678" spans="1:20" ht="57.6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>
        <f t="shared" si="40"/>
        <v>1.4710000000000001</v>
      </c>
      <c r="P678">
        <f t="shared" si="41"/>
        <v>-98529</v>
      </c>
      <c r="Q678" s="7" t="s">
        <v>8338</v>
      </c>
      <c r="R678" s="7" t="s">
        <v>8340</v>
      </c>
      <c r="S678" s="11">
        <f t="shared" si="42"/>
        <v>42042.559965277775</v>
      </c>
      <c r="T678" s="12">
        <f t="shared" si="43"/>
        <v>42012.559965277775</v>
      </c>
    </row>
    <row r="679" spans="1:20" ht="57.6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>
        <f t="shared" si="40"/>
        <v>25.584</v>
      </c>
      <c r="P679">
        <f t="shared" si="41"/>
        <v>-37208</v>
      </c>
      <c r="Q679" s="7" t="s">
        <v>8338</v>
      </c>
      <c r="R679" s="7" t="s">
        <v>8340</v>
      </c>
      <c r="S679" s="11">
        <f t="shared" si="42"/>
        <v>42549.195543981477</v>
      </c>
      <c r="T679" s="12">
        <f t="shared" si="43"/>
        <v>42504.195543981477</v>
      </c>
    </row>
    <row r="680" spans="1:20" ht="43.2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>
        <f t="shared" si="40"/>
        <v>3.8206896551724134</v>
      </c>
      <c r="P680">
        <f t="shared" si="41"/>
        <v>-27892</v>
      </c>
      <c r="Q680" s="7" t="s">
        <v>8338</v>
      </c>
      <c r="R680" s="7" t="s">
        <v>8340</v>
      </c>
      <c r="S680" s="11">
        <f t="shared" si="42"/>
        <v>42511.168263888881</v>
      </c>
      <c r="T680" s="12">
        <f t="shared" si="43"/>
        <v>42481.168263888881</v>
      </c>
    </row>
    <row r="681" spans="1:20" ht="43.2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>
        <f t="shared" si="40"/>
        <v>15.485964912280703</v>
      </c>
      <c r="P681">
        <f t="shared" si="41"/>
        <v>-48173</v>
      </c>
      <c r="Q681" s="7" t="s">
        <v>8338</v>
      </c>
      <c r="R681" s="7" t="s">
        <v>8340</v>
      </c>
      <c r="S681" s="11">
        <f t="shared" si="42"/>
        <v>42616.487372685187</v>
      </c>
      <c r="T681" s="12">
        <f t="shared" si="43"/>
        <v>42556.487372685187</v>
      </c>
    </row>
    <row r="682" spans="1:20" ht="43.2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>
        <f t="shared" si="40"/>
        <v>25.912000000000003</v>
      </c>
      <c r="P682">
        <f t="shared" si="41"/>
        <v>-55566</v>
      </c>
      <c r="Q682" s="7" t="s">
        <v>8338</v>
      </c>
      <c r="R682" s="7" t="s">
        <v>8340</v>
      </c>
      <c r="S682" s="11">
        <f t="shared" si="42"/>
        <v>41899.293182870366</v>
      </c>
      <c r="T682" s="12">
        <f t="shared" si="43"/>
        <v>41864.293182870366</v>
      </c>
    </row>
    <row r="683" spans="1:20" ht="43.2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>
        <f t="shared" si="40"/>
        <v>0.04</v>
      </c>
      <c r="P683">
        <f t="shared" si="41"/>
        <v>-2499</v>
      </c>
      <c r="Q683" s="7" t="s">
        <v>8338</v>
      </c>
      <c r="R683" s="7" t="s">
        <v>8340</v>
      </c>
      <c r="S683" s="11">
        <f t="shared" si="42"/>
        <v>42669.597268518519</v>
      </c>
      <c r="T683" s="12">
        <f t="shared" si="43"/>
        <v>42639.597268518519</v>
      </c>
    </row>
    <row r="684" spans="1:20" ht="43.2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>
        <f t="shared" si="40"/>
        <v>0.106</v>
      </c>
      <c r="P684">
        <f t="shared" si="41"/>
        <v>-49947</v>
      </c>
      <c r="Q684" s="7" t="s">
        <v>8338</v>
      </c>
      <c r="R684" s="7" t="s">
        <v>8340</v>
      </c>
      <c r="S684" s="11">
        <f t="shared" si="42"/>
        <v>42808.515300925923</v>
      </c>
      <c r="T684" s="12">
        <f t="shared" si="43"/>
        <v>42778.556967592587</v>
      </c>
    </row>
    <row r="685" spans="1:20" ht="43.2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>
        <f t="shared" si="40"/>
        <v>0.85142857142857142</v>
      </c>
      <c r="P685">
        <f t="shared" si="41"/>
        <v>-34702</v>
      </c>
      <c r="Q685" s="7" t="s">
        <v>8338</v>
      </c>
      <c r="R685" s="7" t="s">
        <v>8340</v>
      </c>
      <c r="S685" s="11">
        <f t="shared" si="42"/>
        <v>42674.691712962966</v>
      </c>
      <c r="T685" s="12">
        <f t="shared" si="43"/>
        <v>42634.691712962966</v>
      </c>
    </row>
    <row r="686" spans="1:20" ht="28.8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>
        <f t="shared" si="40"/>
        <v>7.4837500000000006</v>
      </c>
      <c r="P686">
        <f t="shared" si="41"/>
        <v>-296052</v>
      </c>
      <c r="Q686" s="7" t="s">
        <v>8338</v>
      </c>
      <c r="R686" s="7" t="s">
        <v>8340</v>
      </c>
      <c r="S686" s="11">
        <f t="shared" si="42"/>
        <v>41844.916666666664</v>
      </c>
      <c r="T686" s="12">
        <f t="shared" si="43"/>
        <v>41809.26494212963</v>
      </c>
    </row>
    <row r="687" spans="1:20" ht="43.2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>
        <f t="shared" si="40"/>
        <v>27.650000000000002</v>
      </c>
      <c r="P687">
        <f t="shared" si="41"/>
        <v>-1447</v>
      </c>
      <c r="Q687" s="7" t="s">
        <v>8338</v>
      </c>
      <c r="R687" s="7" t="s">
        <v>8340</v>
      </c>
      <c r="S687" s="11">
        <f t="shared" si="42"/>
        <v>42016.658240740733</v>
      </c>
      <c r="T687" s="12">
        <f t="shared" si="43"/>
        <v>41971.658240740733</v>
      </c>
    </row>
    <row r="688" spans="1:20" ht="57.6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>
        <f t="shared" si="40"/>
        <v>0</v>
      </c>
      <c r="P688">
        <f t="shared" si="41"/>
        <v>-500000</v>
      </c>
      <c r="Q688" s="7" t="s">
        <v>8338</v>
      </c>
      <c r="R688" s="7" t="s">
        <v>8340</v>
      </c>
      <c r="S688" s="11">
        <f t="shared" si="42"/>
        <v>42219.464930555558</v>
      </c>
      <c r="T688" s="12">
        <f t="shared" si="43"/>
        <v>42189.464930555558</v>
      </c>
    </row>
    <row r="689" spans="1:20" ht="43.2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>
        <f t="shared" si="40"/>
        <v>3.55</v>
      </c>
      <c r="P689">
        <f t="shared" si="41"/>
        <v>-96450</v>
      </c>
      <c r="Q689" s="7" t="s">
        <v>8338</v>
      </c>
      <c r="R689" s="7" t="s">
        <v>8340</v>
      </c>
      <c r="S689" s="11">
        <f t="shared" si="42"/>
        <v>42771.542280092595</v>
      </c>
      <c r="T689" s="12">
        <f t="shared" si="43"/>
        <v>42711.542280092595</v>
      </c>
    </row>
    <row r="690" spans="1:20" ht="43.2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>
        <f t="shared" si="40"/>
        <v>72.989999999999995</v>
      </c>
      <c r="P690">
        <f t="shared" si="41"/>
        <v>-5402</v>
      </c>
      <c r="Q690" s="7" t="s">
        <v>8338</v>
      </c>
      <c r="R690" s="7" t="s">
        <v>8340</v>
      </c>
      <c r="S690" s="11">
        <f t="shared" si="42"/>
        <v>42291.896446759252</v>
      </c>
      <c r="T690" s="12">
        <f t="shared" si="43"/>
        <v>42261.896446759252</v>
      </c>
    </row>
    <row r="691" spans="1:20" ht="43.2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>
        <f t="shared" si="40"/>
        <v>57.648750000000007</v>
      </c>
      <c r="P691">
        <f t="shared" si="41"/>
        <v>-84702.5</v>
      </c>
      <c r="Q691" s="7" t="s">
        <v>8338</v>
      </c>
      <c r="R691" s="7" t="s">
        <v>8340</v>
      </c>
      <c r="S691" s="11">
        <f t="shared" si="42"/>
        <v>42711.999305555553</v>
      </c>
      <c r="T691" s="12">
        <f t="shared" si="43"/>
        <v>42675.459456018514</v>
      </c>
    </row>
    <row r="692" spans="1:20" ht="28.8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>
        <f t="shared" si="40"/>
        <v>12.34</v>
      </c>
      <c r="P692">
        <f t="shared" si="41"/>
        <v>-17532</v>
      </c>
      <c r="Q692" s="7" t="s">
        <v>8338</v>
      </c>
      <c r="R692" s="7" t="s">
        <v>8340</v>
      </c>
      <c r="S692" s="11">
        <f t="shared" si="42"/>
        <v>42622.041666666664</v>
      </c>
      <c r="T692" s="12">
        <f t="shared" si="43"/>
        <v>42579.426400462959</v>
      </c>
    </row>
    <row r="693" spans="1:20" ht="43.2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>
        <f t="shared" si="40"/>
        <v>0.52</v>
      </c>
      <c r="P693">
        <f t="shared" si="41"/>
        <v>-49740</v>
      </c>
      <c r="Q693" s="7" t="s">
        <v>8338</v>
      </c>
      <c r="R693" s="7" t="s">
        <v>8340</v>
      </c>
      <c r="S693" s="11">
        <f t="shared" si="42"/>
        <v>42185.819976851846</v>
      </c>
      <c r="T693" s="12">
        <f t="shared" si="43"/>
        <v>42157.819976851846</v>
      </c>
    </row>
    <row r="694" spans="1:20" ht="43.2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>
        <f t="shared" si="40"/>
        <v>6.5299999999999994</v>
      </c>
      <c r="P694">
        <f t="shared" si="41"/>
        <v>-18694</v>
      </c>
      <c r="Q694" s="7" t="s">
        <v>8338</v>
      </c>
      <c r="R694" s="7" t="s">
        <v>8340</v>
      </c>
      <c r="S694" s="11">
        <f t="shared" si="42"/>
        <v>42726.167395833334</v>
      </c>
      <c r="T694" s="12">
        <f t="shared" si="43"/>
        <v>42696.167395833334</v>
      </c>
    </row>
    <row r="695" spans="1:20" ht="43.2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>
        <f t="shared" si="40"/>
        <v>35.338000000000001</v>
      </c>
      <c r="P695">
        <f t="shared" si="41"/>
        <v>-64662</v>
      </c>
      <c r="Q695" s="7" t="s">
        <v>8338</v>
      </c>
      <c r="R695" s="7" t="s">
        <v>8340</v>
      </c>
      <c r="S695" s="11">
        <f t="shared" si="42"/>
        <v>42124.599849537037</v>
      </c>
      <c r="T695" s="12">
        <f t="shared" si="43"/>
        <v>42094.599849537037</v>
      </c>
    </row>
    <row r="696" spans="1:20" ht="43.2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>
        <f t="shared" si="40"/>
        <v>0.39333333333333331</v>
      </c>
      <c r="P696">
        <f t="shared" si="41"/>
        <v>-149410</v>
      </c>
      <c r="Q696" s="7" t="s">
        <v>8338</v>
      </c>
      <c r="R696" s="7" t="s">
        <v>8340</v>
      </c>
      <c r="S696" s="11">
        <f t="shared" si="42"/>
        <v>42767.455543981479</v>
      </c>
      <c r="T696" s="12">
        <f t="shared" si="43"/>
        <v>42737.455543981479</v>
      </c>
    </row>
    <row r="697" spans="1:20" ht="57.6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>
        <f t="shared" si="40"/>
        <v>1.06</v>
      </c>
      <c r="P697">
        <f t="shared" si="41"/>
        <v>-59364</v>
      </c>
      <c r="Q697" s="7" t="s">
        <v>8338</v>
      </c>
      <c r="R697" s="7" t="s">
        <v>8340</v>
      </c>
      <c r="S697" s="11">
        <f t="shared" si="42"/>
        <v>41943.312731481477</v>
      </c>
      <c r="T697" s="12">
        <f t="shared" si="43"/>
        <v>41913.312731481477</v>
      </c>
    </row>
    <row r="698" spans="1:20" ht="28.8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>
        <f t="shared" si="40"/>
        <v>5.7142857142857147E-4</v>
      </c>
      <c r="P698">
        <f t="shared" si="41"/>
        <v>-174999</v>
      </c>
      <c r="Q698" s="7" t="s">
        <v>8338</v>
      </c>
      <c r="R698" s="7" t="s">
        <v>8340</v>
      </c>
      <c r="S698" s="11">
        <f t="shared" si="42"/>
        <v>41845.718773148146</v>
      </c>
      <c r="T698" s="12">
        <f t="shared" si="43"/>
        <v>41815.718773148146</v>
      </c>
    </row>
    <row r="699" spans="1:20" ht="43.2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>
        <f t="shared" si="40"/>
        <v>46.379999999999995</v>
      </c>
      <c r="P699">
        <f t="shared" si="41"/>
        <v>-2681</v>
      </c>
      <c r="Q699" s="7" t="s">
        <v>8338</v>
      </c>
      <c r="R699" s="7" t="s">
        <v>8340</v>
      </c>
      <c r="S699" s="11">
        <f t="shared" si="42"/>
        <v>42403.314687500002</v>
      </c>
      <c r="T699" s="12">
        <f t="shared" si="43"/>
        <v>42388.314687500002</v>
      </c>
    </row>
    <row r="700" spans="1:20" ht="43.2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>
        <f t="shared" si="40"/>
        <v>15.39</v>
      </c>
      <c r="P700">
        <f t="shared" si="41"/>
        <v>-84610</v>
      </c>
      <c r="Q700" s="7" t="s">
        <v>8338</v>
      </c>
      <c r="R700" s="7" t="s">
        <v>8340</v>
      </c>
      <c r="S700" s="11">
        <f t="shared" si="42"/>
        <v>41899.875</v>
      </c>
      <c r="T700" s="12">
        <f t="shared" si="43"/>
        <v>41866.722743055558</v>
      </c>
    </row>
    <row r="701" spans="1:20" ht="43.2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>
        <f t="shared" si="40"/>
        <v>82.422107692307705</v>
      </c>
      <c r="P701">
        <f t="shared" si="41"/>
        <v>-22851.259999999995</v>
      </c>
      <c r="Q701" s="7" t="s">
        <v>8338</v>
      </c>
      <c r="R701" s="7" t="s">
        <v>8340</v>
      </c>
      <c r="S701" s="11">
        <f t="shared" si="42"/>
        <v>41600.458333333328</v>
      </c>
      <c r="T701" s="12">
        <f t="shared" si="43"/>
        <v>41563.277175925927</v>
      </c>
    </row>
    <row r="702" spans="1:20" ht="43.2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>
        <f t="shared" si="40"/>
        <v>2.6866666666666665</v>
      </c>
      <c r="P702">
        <f t="shared" si="41"/>
        <v>-14597</v>
      </c>
      <c r="Q702" s="7" t="s">
        <v>8338</v>
      </c>
      <c r="R702" s="7" t="s">
        <v>8340</v>
      </c>
      <c r="S702" s="11">
        <f t="shared" si="42"/>
        <v>42745.480104166665</v>
      </c>
      <c r="T702" s="12">
        <f t="shared" si="43"/>
        <v>42715.480104166665</v>
      </c>
    </row>
    <row r="703" spans="1:20" ht="43.2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>
        <f t="shared" si="40"/>
        <v>26.6</v>
      </c>
      <c r="P703">
        <f t="shared" si="41"/>
        <v>-16882</v>
      </c>
      <c r="Q703" s="7" t="s">
        <v>8338</v>
      </c>
      <c r="R703" s="7" t="s">
        <v>8340</v>
      </c>
      <c r="S703" s="11">
        <f t="shared" si="42"/>
        <v>41843.454629629625</v>
      </c>
      <c r="T703" s="12">
        <f t="shared" si="43"/>
        <v>41813.454629629625</v>
      </c>
    </row>
    <row r="704" spans="1:20" ht="43.2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>
        <f t="shared" si="40"/>
        <v>30.813400000000001</v>
      </c>
      <c r="P704">
        <f t="shared" si="41"/>
        <v>-10377.99</v>
      </c>
      <c r="Q704" s="7" t="s">
        <v>8338</v>
      </c>
      <c r="R704" s="7" t="s">
        <v>8340</v>
      </c>
      <c r="S704" s="11">
        <f t="shared" si="42"/>
        <v>42698.560034722221</v>
      </c>
      <c r="T704" s="12">
        <f t="shared" si="43"/>
        <v>42668.518368055556</v>
      </c>
    </row>
    <row r="705" spans="1:20" ht="43.2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>
        <f t="shared" si="40"/>
        <v>5.58</v>
      </c>
      <c r="P705">
        <f t="shared" si="41"/>
        <v>-14163</v>
      </c>
      <c r="Q705" s="7" t="s">
        <v>8338</v>
      </c>
      <c r="R705" s="7" t="s">
        <v>8340</v>
      </c>
      <c r="S705" s="11">
        <f t="shared" si="42"/>
        <v>42766.772222222215</v>
      </c>
      <c r="T705" s="12">
        <f t="shared" si="43"/>
        <v>42711.742465277777</v>
      </c>
    </row>
    <row r="706" spans="1:20" ht="43.2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>
        <f t="shared" si="40"/>
        <v>0.87454545454545463</v>
      </c>
      <c r="P706">
        <f t="shared" si="41"/>
        <v>-54519</v>
      </c>
      <c r="Q706" s="7" t="s">
        <v>8338</v>
      </c>
      <c r="R706" s="7" t="s">
        <v>8340</v>
      </c>
      <c r="S706" s="11">
        <f t="shared" si="42"/>
        <v>42785.984583333331</v>
      </c>
      <c r="T706" s="12">
        <f t="shared" si="43"/>
        <v>42725.984583333331</v>
      </c>
    </row>
    <row r="707" spans="1:20" ht="28.8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>
        <f t="shared" ref="O707:O770" si="44">(E707/D707*100)</f>
        <v>0.97699999999999987</v>
      </c>
      <c r="P707">
        <f t="shared" ref="P707:P770" si="45">AVERAGE(E707-D707)</f>
        <v>-99023</v>
      </c>
      <c r="Q707" s="7" t="s">
        <v>8338</v>
      </c>
      <c r="R707" s="7" t="s">
        <v>8340</v>
      </c>
      <c r="S707" s="11">
        <f t="shared" ref="S707:S770" si="46">(I707/86400)+25569+(-5/24)</f>
        <v>42756.283310185179</v>
      </c>
      <c r="T707" s="12">
        <f t="shared" ref="T707:T770" si="47">(J707/86400)+25569+(-5/24)</f>
        <v>42726.283310185179</v>
      </c>
    </row>
    <row r="708" spans="1:20" ht="43.2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>
        <f t="shared" si="44"/>
        <v>0</v>
      </c>
      <c r="P708">
        <f t="shared" si="45"/>
        <v>-100000</v>
      </c>
      <c r="Q708" s="7" t="s">
        <v>8338</v>
      </c>
      <c r="R708" s="7" t="s">
        <v>8340</v>
      </c>
      <c r="S708" s="11">
        <f t="shared" si="46"/>
        <v>42718.568749999999</v>
      </c>
      <c r="T708" s="12">
        <f t="shared" si="47"/>
        <v>42676.786840277775</v>
      </c>
    </row>
    <row r="709" spans="1:20" ht="43.2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>
        <f t="shared" si="44"/>
        <v>78.927352941176466</v>
      </c>
      <c r="P709">
        <f t="shared" si="45"/>
        <v>-14329.400000000001</v>
      </c>
      <c r="Q709" s="7" t="s">
        <v>8338</v>
      </c>
      <c r="R709" s="7" t="s">
        <v>8340</v>
      </c>
      <c r="S709" s="11">
        <f t="shared" si="46"/>
        <v>42736.45517361111</v>
      </c>
      <c r="T709" s="12">
        <f t="shared" si="47"/>
        <v>42696.45517361111</v>
      </c>
    </row>
    <row r="710" spans="1:20" ht="43.2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>
        <f t="shared" si="44"/>
        <v>22.092500000000001</v>
      </c>
      <c r="P710">
        <f t="shared" si="45"/>
        <v>-31163</v>
      </c>
      <c r="Q710" s="7" t="s">
        <v>8338</v>
      </c>
      <c r="R710" s="7" t="s">
        <v>8340</v>
      </c>
      <c r="S710" s="11">
        <f t="shared" si="46"/>
        <v>41895.372685185182</v>
      </c>
      <c r="T710" s="12">
        <f t="shared" si="47"/>
        <v>41835.372685185182</v>
      </c>
    </row>
    <row r="711" spans="1:20" ht="28.8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>
        <f t="shared" si="44"/>
        <v>0.40666666666666662</v>
      </c>
      <c r="P711">
        <f t="shared" si="45"/>
        <v>-14939</v>
      </c>
      <c r="Q711" s="7" t="s">
        <v>8338</v>
      </c>
      <c r="R711" s="7" t="s">
        <v>8340</v>
      </c>
      <c r="S711" s="11">
        <f t="shared" si="46"/>
        <v>41977.832858796297</v>
      </c>
      <c r="T711" s="12">
        <f t="shared" si="47"/>
        <v>41947.832858796297</v>
      </c>
    </row>
    <row r="712" spans="1:20" ht="28.8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>
        <f t="shared" si="44"/>
        <v>0</v>
      </c>
      <c r="P712">
        <f t="shared" si="45"/>
        <v>-1200</v>
      </c>
      <c r="Q712" s="7" t="s">
        <v>8338</v>
      </c>
      <c r="R712" s="7" t="s">
        <v>8340</v>
      </c>
      <c r="S712" s="11">
        <f t="shared" si="46"/>
        <v>41870.822222222218</v>
      </c>
      <c r="T712" s="12">
        <f t="shared" si="47"/>
        <v>41837.776643518519</v>
      </c>
    </row>
    <row r="713" spans="1:20" ht="57.6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>
        <f t="shared" si="44"/>
        <v>33.790999999999997</v>
      </c>
      <c r="P713">
        <f t="shared" si="45"/>
        <v>-66209</v>
      </c>
      <c r="Q713" s="7" t="s">
        <v>8338</v>
      </c>
      <c r="R713" s="7" t="s">
        <v>8340</v>
      </c>
      <c r="S713" s="11">
        <f t="shared" si="46"/>
        <v>42718.292453703696</v>
      </c>
      <c r="T713" s="12">
        <f t="shared" si="47"/>
        <v>42678.250787037039</v>
      </c>
    </row>
    <row r="714" spans="1:20" ht="57.6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>
        <f t="shared" si="44"/>
        <v>0.21649484536082475</v>
      </c>
      <c r="P714">
        <f t="shared" si="45"/>
        <v>-48395</v>
      </c>
      <c r="Q714" s="7" t="s">
        <v>8338</v>
      </c>
      <c r="R714" s="7" t="s">
        <v>8340</v>
      </c>
      <c r="S714" s="11">
        <f t="shared" si="46"/>
        <v>42414.472592592589</v>
      </c>
      <c r="T714" s="12">
        <f t="shared" si="47"/>
        <v>42384.472592592589</v>
      </c>
    </row>
    <row r="715" spans="1:20" ht="43.2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>
        <f t="shared" si="44"/>
        <v>0.79600000000000004</v>
      </c>
      <c r="P715">
        <f t="shared" si="45"/>
        <v>-24801</v>
      </c>
      <c r="Q715" s="7" t="s">
        <v>8338</v>
      </c>
      <c r="R715" s="7" t="s">
        <v>8340</v>
      </c>
      <c r="S715" s="11">
        <f t="shared" si="46"/>
        <v>42526.320972222216</v>
      </c>
      <c r="T715" s="12">
        <f t="shared" si="47"/>
        <v>42496.320972222216</v>
      </c>
    </row>
    <row r="716" spans="1:20" ht="43.2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>
        <f t="shared" si="44"/>
        <v>14.993333333333334</v>
      </c>
      <c r="P716">
        <f t="shared" si="45"/>
        <v>-12751</v>
      </c>
      <c r="Q716" s="7" t="s">
        <v>8338</v>
      </c>
      <c r="R716" s="7" t="s">
        <v>8340</v>
      </c>
      <c r="S716" s="11">
        <f t="shared" si="46"/>
        <v>42794.579652777778</v>
      </c>
      <c r="T716" s="12">
        <f t="shared" si="47"/>
        <v>42734.579652777778</v>
      </c>
    </row>
    <row r="717" spans="1:20" ht="57.6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>
        <f t="shared" si="44"/>
        <v>5.0509090909090908</v>
      </c>
      <c r="P717">
        <f t="shared" si="45"/>
        <v>-26111</v>
      </c>
      <c r="Q717" s="7" t="s">
        <v>8338</v>
      </c>
      <c r="R717" s="7" t="s">
        <v>8340</v>
      </c>
      <c r="S717" s="11">
        <f t="shared" si="46"/>
        <v>42312.924074074072</v>
      </c>
      <c r="T717" s="12">
        <f t="shared" si="47"/>
        <v>42272.8824074074</v>
      </c>
    </row>
    <row r="718" spans="1:20" ht="43.2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>
        <f t="shared" si="44"/>
        <v>10.214285714285715</v>
      </c>
      <c r="P718">
        <f t="shared" si="45"/>
        <v>-6285</v>
      </c>
      <c r="Q718" s="7" t="s">
        <v>8338</v>
      </c>
      <c r="R718" s="7" t="s">
        <v>8340</v>
      </c>
      <c r="S718" s="11">
        <f t="shared" si="46"/>
        <v>41973.791666666664</v>
      </c>
      <c r="T718" s="12">
        <f t="shared" si="47"/>
        <v>41940.450312499997</v>
      </c>
    </row>
    <row r="719" spans="1:20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>
        <f t="shared" si="44"/>
        <v>0.30499999999999999</v>
      </c>
      <c r="P719">
        <f t="shared" si="45"/>
        <v>-99695</v>
      </c>
      <c r="Q719" s="7" t="s">
        <v>8338</v>
      </c>
      <c r="R719" s="7" t="s">
        <v>8340</v>
      </c>
      <c r="S719" s="11">
        <f t="shared" si="46"/>
        <v>41887.645856481475</v>
      </c>
      <c r="T719" s="12">
        <f t="shared" si="47"/>
        <v>41857.645856481475</v>
      </c>
    </row>
    <row r="720" spans="1:20" ht="43.2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>
        <f t="shared" si="44"/>
        <v>0.75</v>
      </c>
      <c r="P720">
        <f t="shared" si="45"/>
        <v>-11910</v>
      </c>
      <c r="Q720" s="7" t="s">
        <v>8338</v>
      </c>
      <c r="R720" s="7" t="s">
        <v>8340</v>
      </c>
      <c r="S720" s="11">
        <f t="shared" si="46"/>
        <v>42784.040972222218</v>
      </c>
      <c r="T720" s="12">
        <f t="shared" si="47"/>
        <v>42752.637118055551</v>
      </c>
    </row>
    <row r="721" spans="1:20" ht="43.2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>
        <f t="shared" si="44"/>
        <v>1.2933333333333332</v>
      </c>
      <c r="P721">
        <f t="shared" si="45"/>
        <v>-14806</v>
      </c>
      <c r="Q721" s="7" t="s">
        <v>8338</v>
      </c>
      <c r="R721" s="7" t="s">
        <v>8340</v>
      </c>
      <c r="S721" s="11">
        <f t="shared" si="46"/>
        <v>42422.83189814815</v>
      </c>
      <c r="T721" s="12">
        <f t="shared" si="47"/>
        <v>42408.83189814815</v>
      </c>
    </row>
    <row r="722" spans="1:20" ht="43.2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>
        <f t="shared" si="44"/>
        <v>143.94736842105263</v>
      </c>
      <c r="P722">
        <f t="shared" si="45"/>
        <v>835</v>
      </c>
      <c r="Q722" s="7" t="s">
        <v>8341</v>
      </c>
      <c r="R722" s="7" t="s">
        <v>8342</v>
      </c>
      <c r="S722" s="11">
        <f t="shared" si="46"/>
        <v>40937.440868055557</v>
      </c>
      <c r="T722" s="12">
        <f t="shared" si="47"/>
        <v>40909.440868055557</v>
      </c>
    </row>
    <row r="723" spans="1:20" ht="57.6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>
        <f t="shared" si="44"/>
        <v>122.10975609756099</v>
      </c>
      <c r="P723">
        <f t="shared" si="45"/>
        <v>1813</v>
      </c>
      <c r="Q723" s="7" t="s">
        <v>8341</v>
      </c>
      <c r="R723" s="7" t="s">
        <v>8342</v>
      </c>
      <c r="S723" s="11">
        <f t="shared" si="46"/>
        <v>41852.363506944443</v>
      </c>
      <c r="T723" s="12">
        <f t="shared" si="47"/>
        <v>41807.363506944443</v>
      </c>
    </row>
    <row r="724" spans="1:20" ht="43.2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>
        <f t="shared" si="44"/>
        <v>132.024</v>
      </c>
      <c r="P724">
        <f t="shared" si="45"/>
        <v>8006</v>
      </c>
      <c r="Q724" s="7" t="s">
        <v>8341</v>
      </c>
      <c r="R724" s="7" t="s">
        <v>8342</v>
      </c>
      <c r="S724" s="11">
        <f t="shared" si="46"/>
        <v>41007.555300925924</v>
      </c>
      <c r="T724" s="12">
        <f t="shared" si="47"/>
        <v>40977.596967592588</v>
      </c>
    </row>
    <row r="725" spans="1:20" ht="28.8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>
        <f t="shared" si="44"/>
        <v>109.38000000000001</v>
      </c>
      <c r="P725">
        <f t="shared" si="45"/>
        <v>469</v>
      </c>
      <c r="Q725" s="7" t="s">
        <v>8341</v>
      </c>
      <c r="R725" s="7" t="s">
        <v>8342</v>
      </c>
      <c r="S725" s="11">
        <f t="shared" si="46"/>
        <v>42214.957638888889</v>
      </c>
      <c r="T725" s="12">
        <f t="shared" si="47"/>
        <v>42184.608206018514</v>
      </c>
    </row>
    <row r="726" spans="1:20" ht="43.2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>
        <f t="shared" si="44"/>
        <v>105.47157142857144</v>
      </c>
      <c r="P726">
        <f t="shared" si="45"/>
        <v>383.01000000000022</v>
      </c>
      <c r="Q726" s="7" t="s">
        <v>8341</v>
      </c>
      <c r="R726" s="7" t="s">
        <v>8342</v>
      </c>
      <c r="S726" s="11">
        <f t="shared" si="46"/>
        <v>40724.430127314808</v>
      </c>
      <c r="T726" s="12">
        <f t="shared" si="47"/>
        <v>40694.430127314808</v>
      </c>
    </row>
    <row r="727" spans="1:20" ht="43.2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>
        <f t="shared" si="44"/>
        <v>100.35000000000001</v>
      </c>
      <c r="P727">
        <f t="shared" si="45"/>
        <v>70</v>
      </c>
      <c r="Q727" s="7" t="s">
        <v>8341</v>
      </c>
      <c r="R727" s="7" t="s">
        <v>8342</v>
      </c>
      <c r="S727" s="11">
        <f t="shared" si="46"/>
        <v>42351.417962962958</v>
      </c>
      <c r="T727" s="12">
        <f t="shared" si="47"/>
        <v>42321.417962962958</v>
      </c>
    </row>
    <row r="728" spans="1:20" ht="43.2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>
        <f t="shared" si="44"/>
        <v>101.4</v>
      </c>
      <c r="P728">
        <f t="shared" si="45"/>
        <v>35</v>
      </c>
      <c r="Q728" s="7" t="s">
        <v>8341</v>
      </c>
      <c r="R728" s="7" t="s">
        <v>8342</v>
      </c>
      <c r="S728" s="11">
        <f t="shared" si="46"/>
        <v>41375.834340277775</v>
      </c>
      <c r="T728" s="12">
        <f t="shared" si="47"/>
        <v>41345.834340277775</v>
      </c>
    </row>
    <row r="729" spans="1:20" ht="57.6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>
        <f t="shared" si="44"/>
        <v>155.51428571428571</v>
      </c>
      <c r="P729">
        <f t="shared" si="45"/>
        <v>1943</v>
      </c>
      <c r="Q729" s="7" t="s">
        <v>8341</v>
      </c>
      <c r="R729" s="7" t="s">
        <v>8342</v>
      </c>
      <c r="S729" s="11">
        <f t="shared" si="46"/>
        <v>41288.680555555555</v>
      </c>
      <c r="T729" s="12">
        <f t="shared" si="47"/>
        <v>41246.811909722222</v>
      </c>
    </row>
    <row r="730" spans="1:20" ht="43.2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>
        <f t="shared" si="44"/>
        <v>105.566</v>
      </c>
      <c r="P730">
        <f t="shared" si="45"/>
        <v>417.44999999999982</v>
      </c>
      <c r="Q730" s="7" t="s">
        <v>8341</v>
      </c>
      <c r="R730" s="7" t="s">
        <v>8342</v>
      </c>
      <c r="S730" s="11">
        <f t="shared" si="46"/>
        <v>40776.629131944443</v>
      </c>
      <c r="T730" s="12">
        <f t="shared" si="47"/>
        <v>40731.629131944443</v>
      </c>
    </row>
    <row r="731" spans="1:20" ht="43.2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>
        <f t="shared" si="44"/>
        <v>130.65</v>
      </c>
      <c r="P731">
        <f t="shared" si="45"/>
        <v>1226</v>
      </c>
      <c r="Q731" s="7" t="s">
        <v>8341</v>
      </c>
      <c r="R731" s="7" t="s">
        <v>8342</v>
      </c>
      <c r="S731" s="11">
        <f t="shared" si="46"/>
        <v>41170.97755787037</v>
      </c>
      <c r="T731" s="12">
        <f t="shared" si="47"/>
        <v>41110.97755787037</v>
      </c>
    </row>
    <row r="732" spans="1:20" ht="28.8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>
        <f t="shared" si="44"/>
        <v>132.19</v>
      </c>
      <c r="P732">
        <f t="shared" si="45"/>
        <v>6438</v>
      </c>
      <c r="Q732" s="7" t="s">
        <v>8341</v>
      </c>
      <c r="R732" s="7" t="s">
        <v>8342</v>
      </c>
      <c r="S732" s="11">
        <f t="shared" si="46"/>
        <v>40884.536932870367</v>
      </c>
      <c r="T732" s="12">
        <f t="shared" si="47"/>
        <v>40854.536932870367</v>
      </c>
    </row>
    <row r="733" spans="1:20" ht="43.2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>
        <f t="shared" si="44"/>
        <v>126</v>
      </c>
      <c r="P733">
        <f t="shared" si="45"/>
        <v>1300</v>
      </c>
      <c r="Q733" s="7" t="s">
        <v>8341</v>
      </c>
      <c r="R733" s="7" t="s">
        <v>8342</v>
      </c>
      <c r="S733" s="11">
        <f t="shared" si="46"/>
        <v>40930.041666666664</v>
      </c>
      <c r="T733" s="12">
        <f t="shared" si="47"/>
        <v>40879.587349537032</v>
      </c>
    </row>
    <row r="734" spans="1:20" ht="43.2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>
        <f t="shared" si="44"/>
        <v>160</v>
      </c>
      <c r="P734">
        <f t="shared" si="45"/>
        <v>24</v>
      </c>
      <c r="Q734" s="7" t="s">
        <v>8341</v>
      </c>
      <c r="R734" s="7" t="s">
        <v>8342</v>
      </c>
      <c r="S734" s="11">
        <f t="shared" si="46"/>
        <v>41546.21598379629</v>
      </c>
      <c r="T734" s="12">
        <f t="shared" si="47"/>
        <v>41486.21598379629</v>
      </c>
    </row>
    <row r="735" spans="1:20" ht="57.6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>
        <f t="shared" si="44"/>
        <v>120.48</v>
      </c>
      <c r="P735">
        <f t="shared" si="45"/>
        <v>512</v>
      </c>
      <c r="Q735" s="7" t="s">
        <v>8341</v>
      </c>
      <c r="R735" s="7" t="s">
        <v>8342</v>
      </c>
      <c r="S735" s="11">
        <f t="shared" si="46"/>
        <v>41628.211712962962</v>
      </c>
      <c r="T735" s="12">
        <f t="shared" si="47"/>
        <v>41598.211712962962</v>
      </c>
    </row>
    <row r="736" spans="1:20" ht="43.2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>
        <f t="shared" si="44"/>
        <v>125.52941176470588</v>
      </c>
      <c r="P736">
        <f t="shared" si="45"/>
        <v>2170</v>
      </c>
      <c r="Q736" s="7" t="s">
        <v>8341</v>
      </c>
      <c r="R736" s="7" t="s">
        <v>8342</v>
      </c>
      <c r="S736" s="11">
        <f t="shared" si="46"/>
        <v>42132.999999999993</v>
      </c>
      <c r="T736" s="12">
        <f t="shared" si="47"/>
        <v>42101.956249999996</v>
      </c>
    </row>
    <row r="737" spans="1:20" ht="43.2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>
        <f t="shared" si="44"/>
        <v>114.40638297872341</v>
      </c>
      <c r="P737">
        <f t="shared" si="45"/>
        <v>6771</v>
      </c>
      <c r="Q737" s="7" t="s">
        <v>8341</v>
      </c>
      <c r="R737" s="7" t="s">
        <v>8342</v>
      </c>
      <c r="S737" s="11">
        <f t="shared" si="46"/>
        <v>41976.818749999999</v>
      </c>
      <c r="T737" s="12">
        <f t="shared" si="47"/>
        <v>41945.821134259255</v>
      </c>
    </row>
    <row r="738" spans="1:20" ht="43.2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>
        <f t="shared" si="44"/>
        <v>315.13888888888891</v>
      </c>
      <c r="P738">
        <f t="shared" si="45"/>
        <v>7745</v>
      </c>
      <c r="Q738" s="7" t="s">
        <v>8341</v>
      </c>
      <c r="R738" s="7" t="s">
        <v>8342</v>
      </c>
      <c r="S738" s="11">
        <f t="shared" si="46"/>
        <v>41598.999305555553</v>
      </c>
      <c r="T738" s="12">
        <f t="shared" si="47"/>
        <v>41579.525925925926</v>
      </c>
    </row>
    <row r="739" spans="1:20" ht="43.2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>
        <f t="shared" si="44"/>
        <v>122.39999999999999</v>
      </c>
      <c r="P739">
        <f t="shared" si="45"/>
        <v>1120</v>
      </c>
      <c r="Q739" s="7" t="s">
        <v>8341</v>
      </c>
      <c r="R739" s="7" t="s">
        <v>8342</v>
      </c>
      <c r="S739" s="11">
        <f t="shared" si="46"/>
        <v>41684.625</v>
      </c>
      <c r="T739" s="12">
        <f t="shared" si="47"/>
        <v>41667.066979166666</v>
      </c>
    </row>
    <row r="740" spans="1:20" ht="28.8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>
        <f t="shared" si="44"/>
        <v>106.73333333333332</v>
      </c>
      <c r="P740">
        <f t="shared" si="45"/>
        <v>101</v>
      </c>
      <c r="Q740" s="7" t="s">
        <v>8341</v>
      </c>
      <c r="R740" s="7" t="s">
        <v>8342</v>
      </c>
      <c r="S740" s="11">
        <f t="shared" si="46"/>
        <v>41973.999305555553</v>
      </c>
      <c r="T740" s="12">
        <f t="shared" si="47"/>
        <v>41943.39576388889</v>
      </c>
    </row>
    <row r="741" spans="1:20" ht="43.2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>
        <f t="shared" si="44"/>
        <v>158.33333333333331</v>
      </c>
      <c r="P741">
        <f t="shared" si="45"/>
        <v>3500</v>
      </c>
      <c r="Q741" s="7" t="s">
        <v>8341</v>
      </c>
      <c r="R741" s="7" t="s">
        <v>8342</v>
      </c>
      <c r="S741" s="11">
        <f t="shared" si="46"/>
        <v>41862.294317129628</v>
      </c>
      <c r="T741" s="12">
        <f t="shared" si="47"/>
        <v>41829.294317129628</v>
      </c>
    </row>
    <row r="742" spans="1:20" ht="57.6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>
        <f t="shared" si="44"/>
        <v>107.4</v>
      </c>
      <c r="P742">
        <f t="shared" si="45"/>
        <v>222</v>
      </c>
      <c r="Q742" s="7" t="s">
        <v>8341</v>
      </c>
      <c r="R742" s="7" t="s">
        <v>8342</v>
      </c>
      <c r="S742" s="11">
        <f t="shared" si="46"/>
        <v>42175.93844907407</v>
      </c>
      <c r="T742" s="12">
        <f t="shared" si="47"/>
        <v>42161.93844907407</v>
      </c>
    </row>
    <row r="743" spans="1:20" ht="28.8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>
        <f t="shared" si="44"/>
        <v>102.25999999999999</v>
      </c>
      <c r="P743">
        <f t="shared" si="45"/>
        <v>293.79999999999927</v>
      </c>
      <c r="Q743" s="7" t="s">
        <v>8341</v>
      </c>
      <c r="R743" s="7" t="s">
        <v>8342</v>
      </c>
      <c r="S743" s="11">
        <f t="shared" si="46"/>
        <v>41436.439884259256</v>
      </c>
      <c r="T743" s="12">
        <f t="shared" si="47"/>
        <v>41401.439884259256</v>
      </c>
    </row>
    <row r="744" spans="1:20" ht="57.6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>
        <f t="shared" si="44"/>
        <v>110.71428571428572</v>
      </c>
      <c r="P744">
        <f t="shared" si="45"/>
        <v>150</v>
      </c>
      <c r="Q744" s="7" t="s">
        <v>8341</v>
      </c>
      <c r="R744" s="7" t="s">
        <v>8342</v>
      </c>
      <c r="S744" s="11">
        <f t="shared" si="46"/>
        <v>41719.667962962958</v>
      </c>
      <c r="T744" s="12">
        <f t="shared" si="47"/>
        <v>41689.709629629629</v>
      </c>
    </row>
    <row r="745" spans="1:20" ht="43.2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>
        <f t="shared" si="44"/>
        <v>148</v>
      </c>
      <c r="P745">
        <f t="shared" si="45"/>
        <v>264</v>
      </c>
      <c r="Q745" s="7" t="s">
        <v>8341</v>
      </c>
      <c r="R745" s="7" t="s">
        <v>8342</v>
      </c>
      <c r="S745" s="11">
        <f t="shared" si="46"/>
        <v>41015.666666666664</v>
      </c>
      <c r="T745" s="12">
        <f t="shared" si="47"/>
        <v>40990.500983796293</v>
      </c>
    </row>
    <row r="746" spans="1:20" ht="43.2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>
        <f t="shared" si="44"/>
        <v>102.32000000000001</v>
      </c>
      <c r="P746">
        <f t="shared" si="45"/>
        <v>116</v>
      </c>
      <c r="Q746" s="7" t="s">
        <v>8341</v>
      </c>
      <c r="R746" s="7" t="s">
        <v>8342</v>
      </c>
      <c r="S746" s="11">
        <f t="shared" si="46"/>
        <v>41256.748877314814</v>
      </c>
      <c r="T746" s="12">
        <f t="shared" si="47"/>
        <v>41226.748877314814</v>
      </c>
    </row>
    <row r="747" spans="1:20" ht="43.2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>
        <f t="shared" si="44"/>
        <v>179.09909909909908</v>
      </c>
      <c r="P747">
        <f t="shared" si="45"/>
        <v>1756</v>
      </c>
      <c r="Q747" s="7" t="s">
        <v>8341</v>
      </c>
      <c r="R747" s="7" t="s">
        <v>8342</v>
      </c>
      <c r="S747" s="11">
        <f t="shared" si="46"/>
        <v>41397.363946759258</v>
      </c>
      <c r="T747" s="12">
        <f t="shared" si="47"/>
        <v>41367.363946759258</v>
      </c>
    </row>
    <row r="748" spans="1:20" ht="28.8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>
        <f t="shared" si="44"/>
        <v>111.08135252761969</v>
      </c>
      <c r="P748">
        <f t="shared" si="45"/>
        <v>331</v>
      </c>
      <c r="Q748" s="7" t="s">
        <v>8341</v>
      </c>
      <c r="R748" s="7" t="s">
        <v>8342</v>
      </c>
      <c r="S748" s="11">
        <f t="shared" si="46"/>
        <v>41174.957638888889</v>
      </c>
      <c r="T748" s="12">
        <f t="shared" si="47"/>
        <v>41156.834594907406</v>
      </c>
    </row>
    <row r="749" spans="1:20" ht="43.2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>
        <f t="shared" si="44"/>
        <v>100.04285714285714</v>
      </c>
      <c r="P749">
        <f t="shared" si="45"/>
        <v>3</v>
      </c>
      <c r="Q749" s="7" t="s">
        <v>8341</v>
      </c>
      <c r="R749" s="7" t="s">
        <v>8342</v>
      </c>
      <c r="S749" s="11">
        <f t="shared" si="46"/>
        <v>42019.245833333327</v>
      </c>
      <c r="T749" s="12">
        <f t="shared" si="47"/>
        <v>41988.340497685182</v>
      </c>
    </row>
    <row r="750" spans="1:20" ht="43.2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>
        <f t="shared" si="44"/>
        <v>100.25</v>
      </c>
      <c r="P750">
        <f t="shared" si="45"/>
        <v>5</v>
      </c>
      <c r="Q750" s="7" t="s">
        <v>8341</v>
      </c>
      <c r="R750" s="7" t="s">
        <v>8342</v>
      </c>
      <c r="S750" s="11">
        <f t="shared" si="46"/>
        <v>41861.638495370367</v>
      </c>
      <c r="T750" s="12">
        <f t="shared" si="47"/>
        <v>41831.638495370367</v>
      </c>
    </row>
    <row r="751" spans="1:20" ht="43.2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>
        <f t="shared" si="44"/>
        <v>105.56</v>
      </c>
      <c r="P751">
        <f t="shared" si="45"/>
        <v>556</v>
      </c>
      <c r="Q751" s="7" t="s">
        <v>8341</v>
      </c>
      <c r="R751" s="7" t="s">
        <v>8342</v>
      </c>
      <c r="S751" s="11">
        <f t="shared" si="46"/>
        <v>42763.732986111114</v>
      </c>
      <c r="T751" s="12">
        <f t="shared" si="47"/>
        <v>42733.732986111114</v>
      </c>
    </row>
    <row r="752" spans="1:20" ht="43.2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>
        <f t="shared" si="44"/>
        <v>102.58775877587757</v>
      </c>
      <c r="P752">
        <f t="shared" si="45"/>
        <v>115</v>
      </c>
      <c r="Q752" s="7" t="s">
        <v>8341</v>
      </c>
      <c r="R752" s="7" t="s">
        <v>8342</v>
      </c>
      <c r="S752" s="11">
        <f t="shared" si="46"/>
        <v>41329.669814814813</v>
      </c>
      <c r="T752" s="12">
        <f t="shared" si="47"/>
        <v>41299.669814814813</v>
      </c>
    </row>
    <row r="753" spans="1:20" ht="43.2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>
        <f t="shared" si="44"/>
        <v>118.5</v>
      </c>
      <c r="P753">
        <f t="shared" si="45"/>
        <v>555</v>
      </c>
      <c r="Q753" s="7" t="s">
        <v>8341</v>
      </c>
      <c r="R753" s="7" t="s">
        <v>8342</v>
      </c>
      <c r="S753" s="11">
        <f t="shared" si="46"/>
        <v>40759.422164351847</v>
      </c>
      <c r="T753" s="12">
        <f t="shared" si="47"/>
        <v>40713.422164351847</v>
      </c>
    </row>
    <row r="754" spans="1:20" ht="57.6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>
        <f t="shared" si="44"/>
        <v>111.7</v>
      </c>
      <c r="P754">
        <f t="shared" si="45"/>
        <v>585</v>
      </c>
      <c r="Q754" s="7" t="s">
        <v>8341</v>
      </c>
      <c r="R754" s="7" t="s">
        <v>8342</v>
      </c>
      <c r="S754" s="11">
        <f t="shared" si="46"/>
        <v>42659.249999999993</v>
      </c>
      <c r="T754" s="12">
        <f t="shared" si="47"/>
        <v>42639.213159722225</v>
      </c>
    </row>
    <row r="755" spans="1:20" ht="43.2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>
        <f t="shared" si="44"/>
        <v>128</v>
      </c>
      <c r="P755">
        <f t="shared" si="45"/>
        <v>2800</v>
      </c>
      <c r="Q755" s="7" t="s">
        <v>8341</v>
      </c>
      <c r="R755" s="7" t="s">
        <v>8342</v>
      </c>
      <c r="S755" s="11">
        <f t="shared" si="46"/>
        <v>42049.381840277776</v>
      </c>
      <c r="T755" s="12">
        <f t="shared" si="47"/>
        <v>42019.381840277776</v>
      </c>
    </row>
    <row r="756" spans="1:20" ht="43.2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>
        <f t="shared" si="44"/>
        <v>103.75000000000001</v>
      </c>
      <c r="P756">
        <f t="shared" si="45"/>
        <v>75</v>
      </c>
      <c r="Q756" s="7" t="s">
        <v>8341</v>
      </c>
      <c r="R756" s="7" t="s">
        <v>8342</v>
      </c>
      <c r="S756" s="11">
        <f t="shared" si="46"/>
        <v>41279.54075231481</v>
      </c>
      <c r="T756" s="12">
        <f t="shared" si="47"/>
        <v>41249.54075231481</v>
      </c>
    </row>
    <row r="757" spans="1:20" ht="43.2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>
        <f t="shared" si="44"/>
        <v>101.9076</v>
      </c>
      <c r="P757">
        <f t="shared" si="45"/>
        <v>47.690000000000055</v>
      </c>
      <c r="Q757" s="7" t="s">
        <v>8341</v>
      </c>
      <c r="R757" s="7" t="s">
        <v>8342</v>
      </c>
      <c r="S757" s="11">
        <f t="shared" si="46"/>
        <v>41413.820138888885</v>
      </c>
      <c r="T757" s="12">
        <f t="shared" si="47"/>
        <v>41383.396724537037</v>
      </c>
    </row>
    <row r="758" spans="1:20" ht="43.2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>
        <f t="shared" si="44"/>
        <v>117.71428571428571</v>
      </c>
      <c r="P758">
        <f t="shared" si="45"/>
        <v>124</v>
      </c>
      <c r="Q758" s="7" t="s">
        <v>8341</v>
      </c>
      <c r="R758" s="7" t="s">
        <v>8342</v>
      </c>
      <c r="S758" s="11">
        <f t="shared" si="46"/>
        <v>40651.516886574071</v>
      </c>
      <c r="T758" s="12">
        <f t="shared" si="47"/>
        <v>40590.558553240735</v>
      </c>
    </row>
    <row r="759" spans="1:20" ht="43.2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>
        <f t="shared" si="44"/>
        <v>238</v>
      </c>
      <c r="P759">
        <f t="shared" si="45"/>
        <v>345</v>
      </c>
      <c r="Q759" s="7" t="s">
        <v>8341</v>
      </c>
      <c r="R759" s="7" t="s">
        <v>8342</v>
      </c>
      <c r="S759" s="11">
        <f t="shared" si="46"/>
        <v>41248.846226851849</v>
      </c>
      <c r="T759" s="12">
        <f t="shared" si="47"/>
        <v>41234.846226851849</v>
      </c>
    </row>
    <row r="760" spans="1:20" ht="28.8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>
        <f t="shared" si="44"/>
        <v>102</v>
      </c>
      <c r="P760">
        <f t="shared" si="45"/>
        <v>50</v>
      </c>
      <c r="Q760" s="7" t="s">
        <v>8341</v>
      </c>
      <c r="R760" s="7" t="s">
        <v>8342</v>
      </c>
      <c r="S760" s="11">
        <f t="shared" si="46"/>
        <v>40459.628101851849</v>
      </c>
      <c r="T760" s="12">
        <f t="shared" si="47"/>
        <v>40429.628101851849</v>
      </c>
    </row>
    <row r="761" spans="1:20" ht="43.2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>
        <f t="shared" si="44"/>
        <v>101.92000000000002</v>
      </c>
      <c r="P761">
        <f t="shared" si="45"/>
        <v>96</v>
      </c>
      <c r="Q761" s="7" t="s">
        <v>8341</v>
      </c>
      <c r="R761" s="7" t="s">
        <v>8342</v>
      </c>
      <c r="S761" s="11">
        <f t="shared" si="46"/>
        <v>41829.121979166666</v>
      </c>
      <c r="T761" s="12">
        <f t="shared" si="47"/>
        <v>41789.121979166666</v>
      </c>
    </row>
    <row r="762" spans="1:20" ht="43.2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>
        <f t="shared" si="44"/>
        <v>0</v>
      </c>
      <c r="P762">
        <f t="shared" si="45"/>
        <v>-2200</v>
      </c>
      <c r="Q762" s="7" t="s">
        <v>8341</v>
      </c>
      <c r="R762" s="7" t="s">
        <v>8343</v>
      </c>
      <c r="S762" s="11">
        <f t="shared" si="46"/>
        <v>42700.597372685188</v>
      </c>
      <c r="T762" s="12">
        <f t="shared" si="47"/>
        <v>42670.555706018517</v>
      </c>
    </row>
    <row r="763" spans="1:20" ht="43.2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>
        <f t="shared" si="44"/>
        <v>4.7</v>
      </c>
      <c r="P763">
        <f t="shared" si="45"/>
        <v>-4765</v>
      </c>
      <c r="Q763" s="7" t="s">
        <v>8341</v>
      </c>
      <c r="R763" s="7" t="s">
        <v>8343</v>
      </c>
      <c r="S763" s="11">
        <f t="shared" si="46"/>
        <v>41672.543124999997</v>
      </c>
      <c r="T763" s="12">
        <f t="shared" si="47"/>
        <v>41642.543124999997</v>
      </c>
    </row>
    <row r="764" spans="1:20" ht="43.2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>
        <f t="shared" si="44"/>
        <v>0</v>
      </c>
      <c r="P764">
        <f t="shared" si="45"/>
        <v>-3500</v>
      </c>
      <c r="Q764" s="7" t="s">
        <v>8341</v>
      </c>
      <c r="R764" s="7" t="s">
        <v>8343</v>
      </c>
      <c r="S764" s="11">
        <f t="shared" si="46"/>
        <v>42708.041666666664</v>
      </c>
      <c r="T764" s="12">
        <f t="shared" si="47"/>
        <v>42690.65011574074</v>
      </c>
    </row>
    <row r="765" spans="1:20" ht="43.2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>
        <f t="shared" si="44"/>
        <v>0.11655011655011654</v>
      </c>
      <c r="P765">
        <f t="shared" si="45"/>
        <v>-4285</v>
      </c>
      <c r="Q765" s="7" t="s">
        <v>8341</v>
      </c>
      <c r="R765" s="7" t="s">
        <v>8343</v>
      </c>
      <c r="S765" s="11">
        <f t="shared" si="46"/>
        <v>41501.238518518519</v>
      </c>
      <c r="T765" s="12">
        <f t="shared" si="47"/>
        <v>41471.238518518519</v>
      </c>
    </row>
    <row r="766" spans="1:20" ht="43.2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>
        <f t="shared" si="44"/>
        <v>0</v>
      </c>
      <c r="P766">
        <f t="shared" si="45"/>
        <v>-5000</v>
      </c>
      <c r="Q766" s="7" t="s">
        <v>8341</v>
      </c>
      <c r="R766" s="7" t="s">
        <v>8343</v>
      </c>
      <c r="S766" s="11">
        <f t="shared" si="46"/>
        <v>42256.964826388888</v>
      </c>
      <c r="T766" s="12">
        <f t="shared" si="47"/>
        <v>42226.964826388888</v>
      </c>
    </row>
    <row r="767" spans="1:20" ht="43.2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>
        <f t="shared" si="44"/>
        <v>36.014285714285712</v>
      </c>
      <c r="P767">
        <f t="shared" si="45"/>
        <v>-4479</v>
      </c>
      <c r="Q767" s="7" t="s">
        <v>8341</v>
      </c>
      <c r="R767" s="7" t="s">
        <v>8343</v>
      </c>
      <c r="S767" s="11">
        <f t="shared" si="46"/>
        <v>41931.334305555552</v>
      </c>
      <c r="T767" s="12">
        <f t="shared" si="47"/>
        <v>41901.334305555552</v>
      </c>
    </row>
    <row r="768" spans="1:20" ht="43.2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>
        <f t="shared" si="44"/>
        <v>0</v>
      </c>
      <c r="P768">
        <f t="shared" si="45"/>
        <v>-4000</v>
      </c>
      <c r="Q768" s="7" t="s">
        <v>8341</v>
      </c>
      <c r="R768" s="7" t="s">
        <v>8343</v>
      </c>
      <c r="S768" s="11">
        <f t="shared" si="46"/>
        <v>42051.57503472222</v>
      </c>
      <c r="T768" s="12">
        <f t="shared" si="47"/>
        <v>42021.57503472222</v>
      </c>
    </row>
    <row r="769" spans="1:20" ht="57.6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>
        <f t="shared" si="44"/>
        <v>3.54</v>
      </c>
      <c r="P769">
        <f t="shared" si="45"/>
        <v>-4823</v>
      </c>
      <c r="Q769" s="7" t="s">
        <v>8341</v>
      </c>
      <c r="R769" s="7" t="s">
        <v>8343</v>
      </c>
      <c r="S769" s="11">
        <f t="shared" si="46"/>
        <v>42144.935300925928</v>
      </c>
      <c r="T769" s="12">
        <f t="shared" si="47"/>
        <v>42114.935300925928</v>
      </c>
    </row>
    <row r="770" spans="1:20" ht="43.2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>
        <f t="shared" si="44"/>
        <v>0</v>
      </c>
      <c r="P770">
        <f t="shared" si="45"/>
        <v>-2500</v>
      </c>
      <c r="Q770" s="7" t="s">
        <v>8341</v>
      </c>
      <c r="R770" s="7" t="s">
        <v>8343</v>
      </c>
      <c r="S770" s="11">
        <f t="shared" si="46"/>
        <v>41623.998726851853</v>
      </c>
      <c r="T770" s="12">
        <f t="shared" si="47"/>
        <v>41593.998726851853</v>
      </c>
    </row>
    <row r="771" spans="1:20" ht="57.6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>
        <f t="shared" ref="O771:O834" si="48">(E771/D771*100)</f>
        <v>41.4</v>
      </c>
      <c r="P771">
        <f t="shared" ref="P771:P834" si="49">AVERAGE(E771-D771)</f>
        <v>-2344</v>
      </c>
      <c r="Q771" s="7" t="s">
        <v>8341</v>
      </c>
      <c r="R771" s="7" t="s">
        <v>8343</v>
      </c>
      <c r="S771" s="11">
        <f t="shared" ref="S771:S834" si="50">(I771/86400)+25569+(-5/24)</f>
        <v>41634.788124999999</v>
      </c>
      <c r="T771" s="12">
        <f t="shared" ref="T771:T834" si="51">(J771/86400)+25569+(-5/24)</f>
        <v>41604.788124999999</v>
      </c>
    </row>
    <row r="772" spans="1:20" ht="43.2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>
        <f t="shared" si="48"/>
        <v>0</v>
      </c>
      <c r="P772">
        <f t="shared" si="49"/>
        <v>-17500</v>
      </c>
      <c r="Q772" s="7" t="s">
        <v>8341</v>
      </c>
      <c r="R772" s="7" t="s">
        <v>8343</v>
      </c>
      <c r="S772" s="11">
        <f t="shared" si="50"/>
        <v>41329.791307870364</v>
      </c>
      <c r="T772" s="12">
        <f t="shared" si="51"/>
        <v>41289.791307870364</v>
      </c>
    </row>
    <row r="773" spans="1:20" ht="43.2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>
        <f t="shared" si="48"/>
        <v>2.6315789473684209E-2</v>
      </c>
      <c r="P773">
        <f t="shared" si="49"/>
        <v>-37990</v>
      </c>
      <c r="Q773" s="7" t="s">
        <v>8341</v>
      </c>
      <c r="R773" s="7" t="s">
        <v>8343</v>
      </c>
      <c r="S773" s="11">
        <f t="shared" si="50"/>
        <v>42399.615763888891</v>
      </c>
      <c r="T773" s="12">
        <f t="shared" si="51"/>
        <v>42349.615763888891</v>
      </c>
    </row>
    <row r="774" spans="1:20" ht="57.6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>
        <f t="shared" si="48"/>
        <v>3.3333333333333335</v>
      </c>
      <c r="P774">
        <f t="shared" si="49"/>
        <v>-1450</v>
      </c>
      <c r="Q774" s="7" t="s">
        <v>8341</v>
      </c>
      <c r="R774" s="7" t="s">
        <v>8343</v>
      </c>
      <c r="S774" s="11">
        <f t="shared" si="50"/>
        <v>40117.957638888889</v>
      </c>
      <c r="T774" s="12">
        <f t="shared" si="51"/>
        <v>40067.848599537036</v>
      </c>
    </row>
    <row r="775" spans="1:20" ht="43.2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>
        <f t="shared" si="48"/>
        <v>0.85129023676509719</v>
      </c>
      <c r="P775">
        <f t="shared" si="49"/>
        <v>-3727</v>
      </c>
      <c r="Q775" s="7" t="s">
        <v>8341</v>
      </c>
      <c r="R775" s="7" t="s">
        <v>8343</v>
      </c>
      <c r="S775" s="11">
        <f t="shared" si="50"/>
        <v>42134.750694444439</v>
      </c>
      <c r="T775" s="12">
        <f t="shared" si="51"/>
        <v>42100.527604166666</v>
      </c>
    </row>
    <row r="776" spans="1:20" ht="43.2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>
        <f t="shared" si="48"/>
        <v>70.199999999999989</v>
      </c>
      <c r="P776">
        <f t="shared" si="49"/>
        <v>-149</v>
      </c>
      <c r="Q776" s="7" t="s">
        <v>8341</v>
      </c>
      <c r="R776" s="7" t="s">
        <v>8343</v>
      </c>
      <c r="S776" s="11">
        <f t="shared" si="50"/>
        <v>41693.571967592587</v>
      </c>
      <c r="T776" s="12">
        <f t="shared" si="51"/>
        <v>41663.571967592587</v>
      </c>
    </row>
    <row r="777" spans="1:20" ht="43.2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>
        <f t="shared" si="48"/>
        <v>1.7000000000000002</v>
      </c>
      <c r="P777">
        <f t="shared" si="49"/>
        <v>-9830</v>
      </c>
      <c r="Q777" s="7" t="s">
        <v>8341</v>
      </c>
      <c r="R777" s="7" t="s">
        <v>8343</v>
      </c>
      <c r="S777" s="11">
        <f t="shared" si="50"/>
        <v>40892.851793981477</v>
      </c>
      <c r="T777" s="12">
        <f t="shared" si="51"/>
        <v>40862.851793981477</v>
      </c>
    </row>
    <row r="778" spans="1:20" ht="43.2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>
        <f t="shared" si="48"/>
        <v>51.4</v>
      </c>
      <c r="P778">
        <f t="shared" si="49"/>
        <v>-3402</v>
      </c>
      <c r="Q778" s="7" t="s">
        <v>8341</v>
      </c>
      <c r="R778" s="7" t="s">
        <v>8343</v>
      </c>
      <c r="S778" s="11">
        <f t="shared" si="50"/>
        <v>42287.999999999993</v>
      </c>
      <c r="T778" s="12">
        <f t="shared" si="51"/>
        <v>42250.477372685178</v>
      </c>
    </row>
    <row r="779" spans="1:20" ht="43.2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>
        <f t="shared" si="48"/>
        <v>0.70000000000000007</v>
      </c>
      <c r="P779">
        <f t="shared" si="49"/>
        <v>-2979</v>
      </c>
      <c r="Q779" s="7" t="s">
        <v>8341</v>
      </c>
      <c r="R779" s="7" t="s">
        <v>8343</v>
      </c>
      <c r="S779" s="11">
        <f t="shared" si="50"/>
        <v>41486.772881944438</v>
      </c>
      <c r="T779" s="12">
        <f t="shared" si="51"/>
        <v>41456.772881944438</v>
      </c>
    </row>
    <row r="780" spans="1:20" ht="43.2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>
        <f t="shared" si="48"/>
        <v>0.4</v>
      </c>
      <c r="P780">
        <f t="shared" si="49"/>
        <v>-498</v>
      </c>
      <c r="Q780" s="7" t="s">
        <v>8341</v>
      </c>
      <c r="R780" s="7" t="s">
        <v>8343</v>
      </c>
      <c r="S780" s="11">
        <f t="shared" si="50"/>
        <v>41759.493981481479</v>
      </c>
      <c r="T780" s="12">
        <f t="shared" si="51"/>
        <v>41729.493981481479</v>
      </c>
    </row>
    <row r="781" spans="1:20" ht="57.6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>
        <f t="shared" si="48"/>
        <v>2.666666666666667</v>
      </c>
      <c r="P781">
        <f t="shared" si="49"/>
        <v>-14600</v>
      </c>
      <c r="Q781" s="7" t="s">
        <v>8341</v>
      </c>
      <c r="R781" s="7" t="s">
        <v>8343</v>
      </c>
      <c r="S781" s="11">
        <f t="shared" si="50"/>
        <v>40465.958333333328</v>
      </c>
      <c r="T781" s="12">
        <f t="shared" si="51"/>
        <v>40436.475752314815</v>
      </c>
    </row>
    <row r="782" spans="1:20" ht="43.2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>
        <f t="shared" si="48"/>
        <v>104</v>
      </c>
      <c r="P782">
        <f t="shared" si="49"/>
        <v>40</v>
      </c>
      <c r="Q782" s="7" t="s">
        <v>8344</v>
      </c>
      <c r="R782" s="7" t="s">
        <v>8345</v>
      </c>
      <c r="S782" s="11">
        <f t="shared" si="50"/>
        <v>40666.465567129628</v>
      </c>
      <c r="T782" s="12">
        <f t="shared" si="51"/>
        <v>40636.465567129628</v>
      </c>
    </row>
    <row r="783" spans="1:20" ht="43.2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>
        <f t="shared" si="48"/>
        <v>133.15375</v>
      </c>
      <c r="P783">
        <f t="shared" si="49"/>
        <v>265.23</v>
      </c>
      <c r="Q783" s="7" t="s">
        <v>8344</v>
      </c>
      <c r="R783" s="7" t="s">
        <v>8345</v>
      </c>
      <c r="S783" s="11">
        <f t="shared" si="50"/>
        <v>41432.792523148142</v>
      </c>
      <c r="T783" s="12">
        <f t="shared" si="51"/>
        <v>41402.792523148142</v>
      </c>
    </row>
    <row r="784" spans="1:20" ht="43.2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>
        <f t="shared" si="48"/>
        <v>100</v>
      </c>
      <c r="P784">
        <f t="shared" si="49"/>
        <v>0</v>
      </c>
      <c r="Q784" s="7" t="s">
        <v>8344</v>
      </c>
      <c r="R784" s="7" t="s">
        <v>8345</v>
      </c>
      <c r="S784" s="11">
        <f t="shared" si="50"/>
        <v>41146.549791666665</v>
      </c>
      <c r="T784" s="12">
        <f t="shared" si="51"/>
        <v>41116.549791666665</v>
      </c>
    </row>
    <row r="785" spans="1:20" ht="43.2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>
        <f t="shared" si="48"/>
        <v>148.13333333333333</v>
      </c>
      <c r="P785">
        <f t="shared" si="49"/>
        <v>722</v>
      </c>
      <c r="Q785" s="7" t="s">
        <v>8344</v>
      </c>
      <c r="R785" s="7" t="s">
        <v>8345</v>
      </c>
      <c r="S785" s="11">
        <f t="shared" si="50"/>
        <v>41026.708333333328</v>
      </c>
      <c r="T785" s="12">
        <f t="shared" si="51"/>
        <v>40987.565381944441</v>
      </c>
    </row>
    <row r="786" spans="1:20" ht="43.2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>
        <f t="shared" si="48"/>
        <v>102.49999999999999</v>
      </c>
      <c r="P786">
        <f t="shared" si="49"/>
        <v>25</v>
      </c>
      <c r="Q786" s="7" t="s">
        <v>8344</v>
      </c>
      <c r="R786" s="7" t="s">
        <v>8345</v>
      </c>
      <c r="S786" s="11">
        <f t="shared" si="50"/>
        <v>41714.899525462963</v>
      </c>
      <c r="T786" s="12">
        <f t="shared" si="51"/>
        <v>41674.941192129627</v>
      </c>
    </row>
    <row r="787" spans="1:20" ht="43.2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>
        <f t="shared" si="48"/>
        <v>180.62799999999999</v>
      </c>
      <c r="P787">
        <f t="shared" si="49"/>
        <v>403.14</v>
      </c>
      <c r="Q787" s="7" t="s">
        <v>8344</v>
      </c>
      <c r="R787" s="7" t="s">
        <v>8345</v>
      </c>
      <c r="S787" s="11">
        <f t="shared" si="50"/>
        <v>41333.38559027778</v>
      </c>
      <c r="T787" s="12">
        <f t="shared" si="51"/>
        <v>41303.38559027778</v>
      </c>
    </row>
    <row r="788" spans="1:20" ht="43.2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>
        <f t="shared" si="48"/>
        <v>142.79999999999998</v>
      </c>
      <c r="P788">
        <f t="shared" si="49"/>
        <v>2140</v>
      </c>
      <c r="Q788" s="7" t="s">
        <v>8344</v>
      </c>
      <c r="R788" s="7" t="s">
        <v>8345</v>
      </c>
      <c r="S788" s="11">
        <f t="shared" si="50"/>
        <v>41040.449305555558</v>
      </c>
      <c r="T788" s="12">
        <f t="shared" si="51"/>
        <v>40982.847615740735</v>
      </c>
    </row>
    <row r="789" spans="1:20" ht="43.2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>
        <f t="shared" si="48"/>
        <v>114.16666666666666</v>
      </c>
      <c r="P789">
        <f t="shared" si="49"/>
        <v>170</v>
      </c>
      <c r="Q789" s="7" t="s">
        <v>8344</v>
      </c>
      <c r="R789" s="7" t="s">
        <v>8345</v>
      </c>
      <c r="S789" s="11">
        <f t="shared" si="50"/>
        <v>41579.419282407405</v>
      </c>
      <c r="T789" s="12">
        <f t="shared" si="51"/>
        <v>41549.419282407405</v>
      </c>
    </row>
    <row r="790" spans="1:20" ht="43.2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>
        <f t="shared" si="48"/>
        <v>203.505</v>
      </c>
      <c r="P790">
        <f t="shared" si="49"/>
        <v>1035.05</v>
      </c>
      <c r="Q790" s="7" t="s">
        <v>8344</v>
      </c>
      <c r="R790" s="7" t="s">
        <v>8345</v>
      </c>
      <c r="S790" s="11">
        <f t="shared" si="50"/>
        <v>41096.957638888889</v>
      </c>
      <c r="T790" s="12">
        <f t="shared" si="51"/>
        <v>41058.798472222217</v>
      </c>
    </row>
    <row r="791" spans="1:20" ht="43.2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>
        <f t="shared" si="48"/>
        <v>109.41176470588236</v>
      </c>
      <c r="P791">
        <f t="shared" si="49"/>
        <v>160</v>
      </c>
      <c r="Q791" s="7" t="s">
        <v>8344</v>
      </c>
      <c r="R791" s="7" t="s">
        <v>8345</v>
      </c>
      <c r="S791" s="11">
        <f t="shared" si="50"/>
        <v>41295.124305555553</v>
      </c>
      <c r="T791" s="12">
        <f t="shared" si="51"/>
        <v>41276.977777777771</v>
      </c>
    </row>
    <row r="792" spans="1:20" ht="43.2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>
        <f t="shared" si="48"/>
        <v>144.37459999999999</v>
      </c>
      <c r="P792">
        <f t="shared" si="49"/>
        <v>4437.4599999999991</v>
      </c>
      <c r="Q792" s="7" t="s">
        <v>8344</v>
      </c>
      <c r="R792" s="7" t="s">
        <v>8345</v>
      </c>
      <c r="S792" s="11">
        <f t="shared" si="50"/>
        <v>41305.839571759258</v>
      </c>
      <c r="T792" s="12">
        <f t="shared" si="51"/>
        <v>41275.839571759258</v>
      </c>
    </row>
    <row r="793" spans="1:20" ht="43.2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>
        <f t="shared" si="48"/>
        <v>103.86666666666666</v>
      </c>
      <c r="P793">
        <f t="shared" si="49"/>
        <v>290</v>
      </c>
      <c r="Q793" s="7" t="s">
        <v>8344</v>
      </c>
      <c r="R793" s="7" t="s">
        <v>8345</v>
      </c>
      <c r="S793" s="11">
        <f t="shared" si="50"/>
        <v>41591.040972222218</v>
      </c>
      <c r="T793" s="12">
        <f t="shared" si="51"/>
        <v>41557.572291666664</v>
      </c>
    </row>
    <row r="794" spans="1:20" ht="28.8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>
        <f t="shared" si="48"/>
        <v>100.44440000000002</v>
      </c>
      <c r="P794">
        <f t="shared" si="49"/>
        <v>11.110000000000127</v>
      </c>
      <c r="Q794" s="7" t="s">
        <v>8344</v>
      </c>
      <c r="R794" s="7" t="s">
        <v>8345</v>
      </c>
      <c r="S794" s="11">
        <f t="shared" si="50"/>
        <v>41585.706979166665</v>
      </c>
      <c r="T794" s="12">
        <f t="shared" si="51"/>
        <v>41555.665312499994</v>
      </c>
    </row>
    <row r="795" spans="1:20" ht="43.2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>
        <f t="shared" si="48"/>
        <v>102.77927272727271</v>
      </c>
      <c r="P795">
        <f t="shared" si="49"/>
        <v>76.429999999999836</v>
      </c>
      <c r="Q795" s="7" t="s">
        <v>8344</v>
      </c>
      <c r="R795" s="7" t="s">
        <v>8345</v>
      </c>
      <c r="S795" s="11">
        <f t="shared" si="50"/>
        <v>41457.999305555553</v>
      </c>
      <c r="T795" s="12">
        <f t="shared" si="51"/>
        <v>41442.532916666663</v>
      </c>
    </row>
    <row r="796" spans="1:20" ht="43.2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>
        <f t="shared" si="48"/>
        <v>105.31250000000001</v>
      </c>
      <c r="P796">
        <f t="shared" si="49"/>
        <v>425</v>
      </c>
      <c r="Q796" s="7" t="s">
        <v>8344</v>
      </c>
      <c r="R796" s="7" t="s">
        <v>8345</v>
      </c>
      <c r="S796" s="11">
        <f t="shared" si="50"/>
        <v>40791.504166666666</v>
      </c>
      <c r="T796" s="12">
        <f t="shared" si="51"/>
        <v>40735.906678240739</v>
      </c>
    </row>
    <row r="797" spans="1:20" ht="43.2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>
        <f t="shared" si="48"/>
        <v>111.78571428571429</v>
      </c>
      <c r="P797">
        <f t="shared" si="49"/>
        <v>1650</v>
      </c>
      <c r="Q797" s="7" t="s">
        <v>8344</v>
      </c>
      <c r="R797" s="7" t="s">
        <v>8345</v>
      </c>
      <c r="S797" s="11">
        <f t="shared" si="50"/>
        <v>41005.999305555553</v>
      </c>
      <c r="T797" s="12">
        <f t="shared" si="51"/>
        <v>40963.404699074068</v>
      </c>
    </row>
    <row r="798" spans="1:20" ht="57.6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>
        <f t="shared" si="48"/>
        <v>101.35000000000001</v>
      </c>
      <c r="P798">
        <f t="shared" si="49"/>
        <v>135</v>
      </c>
      <c r="Q798" s="7" t="s">
        <v>8344</v>
      </c>
      <c r="R798" s="7" t="s">
        <v>8345</v>
      </c>
      <c r="S798" s="11">
        <f t="shared" si="50"/>
        <v>41532.673611111109</v>
      </c>
      <c r="T798" s="12">
        <f t="shared" si="51"/>
        <v>41502.674594907403</v>
      </c>
    </row>
    <row r="799" spans="1:20" ht="43.2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>
        <f t="shared" si="48"/>
        <v>107.53333333333333</v>
      </c>
      <c r="P799">
        <f t="shared" si="49"/>
        <v>226</v>
      </c>
      <c r="Q799" s="7" t="s">
        <v>8344</v>
      </c>
      <c r="R799" s="7" t="s">
        <v>8345</v>
      </c>
      <c r="S799" s="11">
        <f t="shared" si="50"/>
        <v>41027.958333333328</v>
      </c>
      <c r="T799" s="12">
        <f t="shared" si="51"/>
        <v>40996.785740740735</v>
      </c>
    </row>
    <row r="800" spans="1:20" ht="43.2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>
        <f t="shared" si="48"/>
        <v>114.88571428571429</v>
      </c>
      <c r="P800">
        <f t="shared" si="49"/>
        <v>521</v>
      </c>
      <c r="Q800" s="7" t="s">
        <v>8344</v>
      </c>
      <c r="R800" s="7" t="s">
        <v>8345</v>
      </c>
      <c r="S800" s="11">
        <f t="shared" si="50"/>
        <v>41912.381793981483</v>
      </c>
      <c r="T800" s="12">
        <f t="shared" si="51"/>
        <v>41882.381793981483</v>
      </c>
    </row>
    <row r="801" spans="1:20" ht="43.2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>
        <f t="shared" si="48"/>
        <v>100.02</v>
      </c>
      <c r="P801">
        <f t="shared" si="49"/>
        <v>1</v>
      </c>
      <c r="Q801" s="7" t="s">
        <v>8344</v>
      </c>
      <c r="R801" s="7" t="s">
        <v>8345</v>
      </c>
      <c r="S801" s="11">
        <f t="shared" si="50"/>
        <v>41026.458865740737</v>
      </c>
      <c r="T801" s="12">
        <f t="shared" si="51"/>
        <v>40996.458865740737</v>
      </c>
    </row>
    <row r="802" spans="1:20" ht="43.2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>
        <f t="shared" si="48"/>
        <v>152.13333333333335</v>
      </c>
      <c r="P802">
        <f t="shared" si="49"/>
        <v>782</v>
      </c>
      <c r="Q802" s="7" t="s">
        <v>8344</v>
      </c>
      <c r="R802" s="7" t="s">
        <v>8345</v>
      </c>
      <c r="S802" s="11">
        <f t="shared" si="50"/>
        <v>41893.225162037037</v>
      </c>
      <c r="T802" s="12">
        <f t="shared" si="51"/>
        <v>41863.225162037037</v>
      </c>
    </row>
    <row r="803" spans="1:20" ht="43.2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>
        <f t="shared" si="48"/>
        <v>111.52149999999999</v>
      </c>
      <c r="P803">
        <f t="shared" si="49"/>
        <v>230.42999999999984</v>
      </c>
      <c r="Q803" s="7" t="s">
        <v>8344</v>
      </c>
      <c r="R803" s="7" t="s">
        <v>8345</v>
      </c>
      <c r="S803" s="11">
        <f t="shared" si="50"/>
        <v>40725.587037037032</v>
      </c>
      <c r="T803" s="12">
        <f t="shared" si="51"/>
        <v>40695.587037037032</v>
      </c>
    </row>
    <row r="804" spans="1:20" ht="57.6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>
        <f t="shared" si="48"/>
        <v>101.33333333333334</v>
      </c>
      <c r="P804">
        <f t="shared" si="49"/>
        <v>80</v>
      </c>
      <c r="Q804" s="7" t="s">
        <v>8344</v>
      </c>
      <c r="R804" s="7" t="s">
        <v>8345</v>
      </c>
      <c r="S804" s="11">
        <f t="shared" si="50"/>
        <v>41168.961805555555</v>
      </c>
      <c r="T804" s="12">
        <f t="shared" si="51"/>
        <v>41122.813935185179</v>
      </c>
    </row>
    <row r="805" spans="1:20" ht="43.2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>
        <f t="shared" si="48"/>
        <v>123.2608695652174</v>
      </c>
      <c r="P805">
        <f t="shared" si="49"/>
        <v>535</v>
      </c>
      <c r="Q805" s="7" t="s">
        <v>8344</v>
      </c>
      <c r="R805" s="7" t="s">
        <v>8345</v>
      </c>
      <c r="S805" s="11">
        <f t="shared" si="50"/>
        <v>40691.833333333328</v>
      </c>
      <c r="T805" s="12">
        <f t="shared" si="51"/>
        <v>40665.741643518515</v>
      </c>
    </row>
    <row r="806" spans="1:20" ht="43.2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>
        <f t="shared" si="48"/>
        <v>100</v>
      </c>
      <c r="P806">
        <f t="shared" si="49"/>
        <v>0</v>
      </c>
      <c r="Q806" s="7" t="s">
        <v>8344</v>
      </c>
      <c r="R806" s="7" t="s">
        <v>8345</v>
      </c>
      <c r="S806" s="11">
        <f t="shared" si="50"/>
        <v>40746.957638888889</v>
      </c>
      <c r="T806" s="12">
        <f t="shared" si="51"/>
        <v>40729.897291666661</v>
      </c>
    </row>
    <row r="807" spans="1:20" ht="43.2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>
        <f t="shared" si="48"/>
        <v>105</v>
      </c>
      <c r="P807">
        <f t="shared" si="49"/>
        <v>150</v>
      </c>
      <c r="Q807" s="7" t="s">
        <v>8344</v>
      </c>
      <c r="R807" s="7" t="s">
        <v>8345</v>
      </c>
      <c r="S807" s="11">
        <f t="shared" si="50"/>
        <v>40740.75</v>
      </c>
      <c r="T807" s="12">
        <f t="shared" si="51"/>
        <v>40690.614722222221</v>
      </c>
    </row>
    <row r="808" spans="1:20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>
        <f t="shared" si="48"/>
        <v>104.4375</v>
      </c>
      <c r="P808">
        <f t="shared" si="49"/>
        <v>355</v>
      </c>
      <c r="Q808" s="7" t="s">
        <v>8344</v>
      </c>
      <c r="R808" s="7" t="s">
        <v>8345</v>
      </c>
      <c r="S808" s="11">
        <f t="shared" si="50"/>
        <v>40793.483090277776</v>
      </c>
      <c r="T808" s="12">
        <f t="shared" si="51"/>
        <v>40763.483090277776</v>
      </c>
    </row>
    <row r="809" spans="1:20" ht="28.8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>
        <f t="shared" si="48"/>
        <v>105.125</v>
      </c>
      <c r="P809">
        <f t="shared" si="49"/>
        <v>205</v>
      </c>
      <c r="Q809" s="7" t="s">
        <v>8344</v>
      </c>
      <c r="R809" s="7" t="s">
        <v>8345</v>
      </c>
      <c r="S809" s="11">
        <f t="shared" si="50"/>
        <v>42794.874999999993</v>
      </c>
      <c r="T809" s="12">
        <f t="shared" si="51"/>
        <v>42759.420266203706</v>
      </c>
    </row>
    <row r="810" spans="1:20" ht="43.2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>
        <f t="shared" si="48"/>
        <v>100</v>
      </c>
      <c r="P810">
        <f t="shared" si="49"/>
        <v>0</v>
      </c>
      <c r="Q810" s="7" t="s">
        <v>8344</v>
      </c>
      <c r="R810" s="7" t="s">
        <v>8345</v>
      </c>
      <c r="S810" s="11">
        <f t="shared" si="50"/>
        <v>41994.999305555553</v>
      </c>
      <c r="T810" s="12">
        <f t="shared" si="51"/>
        <v>41961.892199074071</v>
      </c>
    </row>
    <row r="811" spans="1:20" ht="43.2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>
        <f t="shared" si="48"/>
        <v>103.77499999999999</v>
      </c>
      <c r="P811">
        <f t="shared" si="49"/>
        <v>151</v>
      </c>
      <c r="Q811" s="7" t="s">
        <v>8344</v>
      </c>
      <c r="R811" s="7" t="s">
        <v>8345</v>
      </c>
      <c r="S811" s="11">
        <f t="shared" si="50"/>
        <v>41658.625347222223</v>
      </c>
      <c r="T811" s="12">
        <f t="shared" si="51"/>
        <v>41628.625347222223</v>
      </c>
    </row>
    <row r="812" spans="1:20" ht="43.2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>
        <f t="shared" si="48"/>
        <v>105</v>
      </c>
      <c r="P812">
        <f t="shared" si="49"/>
        <v>75</v>
      </c>
      <c r="Q812" s="7" t="s">
        <v>8344</v>
      </c>
      <c r="R812" s="7" t="s">
        <v>8345</v>
      </c>
      <c r="S812" s="11">
        <f t="shared" si="50"/>
        <v>41152.847939814812</v>
      </c>
      <c r="T812" s="12">
        <f t="shared" si="51"/>
        <v>41122.847939814812</v>
      </c>
    </row>
    <row r="813" spans="1:20" ht="28.8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>
        <f t="shared" si="48"/>
        <v>104</v>
      </c>
      <c r="P813">
        <f t="shared" si="49"/>
        <v>40</v>
      </c>
      <c r="Q813" s="7" t="s">
        <v>8344</v>
      </c>
      <c r="R813" s="7" t="s">
        <v>8345</v>
      </c>
      <c r="S813" s="11">
        <f t="shared" si="50"/>
        <v>41465.494444444441</v>
      </c>
      <c r="T813" s="12">
        <f t="shared" si="51"/>
        <v>41443.435208333329</v>
      </c>
    </row>
    <row r="814" spans="1:20" ht="43.2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>
        <f t="shared" si="48"/>
        <v>151.83333333333334</v>
      </c>
      <c r="P814">
        <f t="shared" si="49"/>
        <v>311</v>
      </c>
      <c r="Q814" s="7" t="s">
        <v>8344</v>
      </c>
      <c r="R814" s="7" t="s">
        <v>8345</v>
      </c>
      <c r="S814" s="11">
        <f t="shared" si="50"/>
        <v>41334.373611111107</v>
      </c>
      <c r="T814" s="12">
        <f t="shared" si="51"/>
        <v>41281.809629629628</v>
      </c>
    </row>
    <row r="815" spans="1:20" ht="28.8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>
        <f t="shared" si="48"/>
        <v>159.99600000000001</v>
      </c>
      <c r="P815">
        <f t="shared" si="49"/>
        <v>899.94</v>
      </c>
      <c r="Q815" s="7" t="s">
        <v>8344</v>
      </c>
      <c r="R815" s="7" t="s">
        <v>8345</v>
      </c>
      <c r="S815" s="11">
        <f t="shared" si="50"/>
        <v>41110.751909722218</v>
      </c>
      <c r="T815" s="12">
        <f t="shared" si="51"/>
        <v>41080.751909722218</v>
      </c>
    </row>
    <row r="816" spans="1:20" ht="43.2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>
        <f t="shared" si="48"/>
        <v>127.3</v>
      </c>
      <c r="P816">
        <f t="shared" si="49"/>
        <v>273</v>
      </c>
      <c r="Q816" s="7" t="s">
        <v>8344</v>
      </c>
      <c r="R816" s="7" t="s">
        <v>8345</v>
      </c>
      <c r="S816" s="11">
        <f t="shared" si="50"/>
        <v>40694.544444444444</v>
      </c>
      <c r="T816" s="12">
        <f t="shared" si="51"/>
        <v>40679.534733796296</v>
      </c>
    </row>
    <row r="817" spans="1:20" ht="28.8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>
        <f t="shared" si="48"/>
        <v>107</v>
      </c>
      <c r="P817">
        <f t="shared" si="49"/>
        <v>280</v>
      </c>
      <c r="Q817" s="7" t="s">
        <v>8344</v>
      </c>
      <c r="R817" s="7" t="s">
        <v>8345</v>
      </c>
      <c r="S817" s="11">
        <f t="shared" si="50"/>
        <v>41944.70952546296</v>
      </c>
      <c r="T817" s="12">
        <f t="shared" si="51"/>
        <v>41914.70952546296</v>
      </c>
    </row>
    <row r="818" spans="1:20" ht="28.8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>
        <f t="shared" si="48"/>
        <v>115.12214285714286</v>
      </c>
      <c r="P818">
        <f t="shared" si="49"/>
        <v>1058.5500000000002</v>
      </c>
      <c r="Q818" s="7" t="s">
        <v>8344</v>
      </c>
      <c r="R818" s="7" t="s">
        <v>8345</v>
      </c>
      <c r="S818" s="11">
        <f t="shared" si="50"/>
        <v>41373.0625</v>
      </c>
      <c r="T818" s="12">
        <f t="shared" si="51"/>
        <v>41341.662534722222</v>
      </c>
    </row>
    <row r="819" spans="1:20" ht="43.2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>
        <f t="shared" si="48"/>
        <v>137.11066666666665</v>
      </c>
      <c r="P819">
        <f t="shared" si="49"/>
        <v>556.65999999999985</v>
      </c>
      <c r="Q819" s="7" t="s">
        <v>8344</v>
      </c>
      <c r="R819" s="7" t="s">
        <v>8345</v>
      </c>
      <c r="S819" s="11">
        <f t="shared" si="50"/>
        <v>40978.999305555553</v>
      </c>
      <c r="T819" s="12">
        <f t="shared" si="51"/>
        <v>40925.391331018516</v>
      </c>
    </row>
    <row r="820" spans="1:20" ht="43.2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>
        <f t="shared" si="48"/>
        <v>155.71428571428572</v>
      </c>
      <c r="P820">
        <f t="shared" si="49"/>
        <v>195</v>
      </c>
      <c r="Q820" s="7" t="s">
        <v>8344</v>
      </c>
      <c r="R820" s="7" t="s">
        <v>8345</v>
      </c>
      <c r="S820" s="11">
        <f t="shared" si="50"/>
        <v>41128.500694444439</v>
      </c>
      <c r="T820" s="12">
        <f t="shared" si="51"/>
        <v>41120.67454861111</v>
      </c>
    </row>
    <row r="821" spans="1:20" ht="28.8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>
        <f t="shared" si="48"/>
        <v>108.74999999999999</v>
      </c>
      <c r="P821">
        <f t="shared" si="49"/>
        <v>35</v>
      </c>
      <c r="Q821" s="7" t="s">
        <v>8344</v>
      </c>
      <c r="R821" s="7" t="s">
        <v>8345</v>
      </c>
      <c r="S821" s="11">
        <f t="shared" si="50"/>
        <v>41628.988888888889</v>
      </c>
      <c r="T821" s="12">
        <f t="shared" si="51"/>
        <v>41619.789976851847</v>
      </c>
    </row>
    <row r="822" spans="1:20" ht="43.2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>
        <f t="shared" si="48"/>
        <v>134.05000000000001</v>
      </c>
      <c r="P822">
        <f t="shared" si="49"/>
        <v>681</v>
      </c>
      <c r="Q822" s="7" t="s">
        <v>8344</v>
      </c>
      <c r="R822" s="7" t="s">
        <v>8345</v>
      </c>
      <c r="S822" s="11">
        <f t="shared" si="50"/>
        <v>41799</v>
      </c>
      <c r="T822" s="12">
        <f t="shared" si="51"/>
        <v>41768.633587962962</v>
      </c>
    </row>
    <row r="823" spans="1:20" ht="43.2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>
        <f t="shared" si="48"/>
        <v>100</v>
      </c>
      <c r="P823">
        <f t="shared" si="49"/>
        <v>0</v>
      </c>
      <c r="Q823" s="7" t="s">
        <v>8344</v>
      </c>
      <c r="R823" s="7" t="s">
        <v>8345</v>
      </c>
      <c r="S823" s="11">
        <f t="shared" si="50"/>
        <v>42127.959027777775</v>
      </c>
      <c r="T823" s="12">
        <f t="shared" si="51"/>
        <v>42093.71371527778</v>
      </c>
    </row>
    <row r="824" spans="1:20" ht="43.2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>
        <f t="shared" si="48"/>
        <v>119.16666666666667</v>
      </c>
      <c r="P824">
        <f t="shared" si="49"/>
        <v>575</v>
      </c>
      <c r="Q824" s="7" t="s">
        <v>8344</v>
      </c>
      <c r="R824" s="7" t="s">
        <v>8345</v>
      </c>
      <c r="S824" s="11">
        <f t="shared" si="50"/>
        <v>41187.739004629628</v>
      </c>
      <c r="T824" s="12">
        <f t="shared" si="51"/>
        <v>41157.739004629628</v>
      </c>
    </row>
    <row r="825" spans="1:20" ht="43.2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>
        <f t="shared" si="48"/>
        <v>179.5</v>
      </c>
      <c r="P825">
        <f t="shared" si="49"/>
        <v>636</v>
      </c>
      <c r="Q825" s="7" t="s">
        <v>8344</v>
      </c>
      <c r="R825" s="7" t="s">
        <v>8345</v>
      </c>
      <c r="S825" s="11">
        <f t="shared" si="50"/>
        <v>42085.722824074073</v>
      </c>
      <c r="T825" s="12">
        <f t="shared" si="51"/>
        <v>42055.764490740738</v>
      </c>
    </row>
    <row r="826" spans="1:20" ht="57.6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>
        <f t="shared" si="48"/>
        <v>134.38124999999999</v>
      </c>
      <c r="P826">
        <f t="shared" si="49"/>
        <v>550.09999999999991</v>
      </c>
      <c r="Q826" s="7" t="s">
        <v>8344</v>
      </c>
      <c r="R826" s="7" t="s">
        <v>8345</v>
      </c>
      <c r="S826" s="11">
        <f t="shared" si="50"/>
        <v>40286.082638888889</v>
      </c>
      <c r="T826" s="12">
        <f t="shared" si="51"/>
        <v>40250.033773148149</v>
      </c>
    </row>
    <row r="827" spans="1:20" ht="28.8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>
        <f t="shared" si="48"/>
        <v>100.43200000000002</v>
      </c>
      <c r="P827">
        <f t="shared" si="49"/>
        <v>54</v>
      </c>
      <c r="Q827" s="7" t="s">
        <v>8344</v>
      </c>
      <c r="R827" s="7" t="s">
        <v>8345</v>
      </c>
      <c r="S827" s="11">
        <f t="shared" si="50"/>
        <v>41211.098194444443</v>
      </c>
      <c r="T827" s="12">
        <f t="shared" si="51"/>
        <v>41186.098194444443</v>
      </c>
    </row>
    <row r="828" spans="1:20" ht="43.2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>
        <f t="shared" si="48"/>
        <v>101.45454545454547</v>
      </c>
      <c r="P828">
        <f t="shared" si="49"/>
        <v>80</v>
      </c>
      <c r="Q828" s="7" t="s">
        <v>8344</v>
      </c>
      <c r="R828" s="7" t="s">
        <v>8345</v>
      </c>
      <c r="S828" s="11">
        <f t="shared" si="50"/>
        <v>40993.788541666661</v>
      </c>
      <c r="T828" s="12">
        <f t="shared" si="51"/>
        <v>40972.830208333333</v>
      </c>
    </row>
    <row r="829" spans="1:20" ht="57.6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>
        <f t="shared" si="48"/>
        <v>103.33333333333334</v>
      </c>
      <c r="P829">
        <f t="shared" si="49"/>
        <v>10</v>
      </c>
      <c r="Q829" s="7" t="s">
        <v>8344</v>
      </c>
      <c r="R829" s="7" t="s">
        <v>8345</v>
      </c>
      <c r="S829" s="11">
        <f t="shared" si="50"/>
        <v>40953.617361111108</v>
      </c>
      <c r="T829" s="12">
        <f t="shared" si="51"/>
        <v>40927.265127314815</v>
      </c>
    </row>
    <row r="830" spans="1:20" ht="57.6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>
        <f t="shared" si="48"/>
        <v>107</v>
      </c>
      <c r="P830">
        <f t="shared" si="49"/>
        <v>91</v>
      </c>
      <c r="Q830" s="7" t="s">
        <v>8344</v>
      </c>
      <c r="R830" s="7" t="s">
        <v>8345</v>
      </c>
      <c r="S830" s="11">
        <f t="shared" si="50"/>
        <v>41085.474999999999</v>
      </c>
      <c r="T830" s="12">
        <f t="shared" si="51"/>
        <v>41072.842384259253</v>
      </c>
    </row>
    <row r="831" spans="1:20" ht="57.6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>
        <f t="shared" si="48"/>
        <v>104</v>
      </c>
      <c r="P831">
        <f t="shared" si="49"/>
        <v>20</v>
      </c>
      <c r="Q831" s="7" t="s">
        <v>8344</v>
      </c>
      <c r="R831" s="7" t="s">
        <v>8345</v>
      </c>
      <c r="S831" s="11">
        <f t="shared" si="50"/>
        <v>42564.593055555553</v>
      </c>
      <c r="T831" s="12">
        <f t="shared" si="51"/>
        <v>42504.593055555553</v>
      </c>
    </row>
    <row r="832" spans="1:20" ht="43.2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>
        <f t="shared" si="48"/>
        <v>107.83333333333334</v>
      </c>
      <c r="P832">
        <f t="shared" si="49"/>
        <v>141</v>
      </c>
      <c r="Q832" s="7" t="s">
        <v>8344</v>
      </c>
      <c r="R832" s="7" t="s">
        <v>8345</v>
      </c>
      <c r="S832" s="11">
        <f t="shared" si="50"/>
        <v>41355.27575231481</v>
      </c>
      <c r="T832" s="12">
        <f t="shared" si="51"/>
        <v>41325.317418981482</v>
      </c>
    </row>
    <row r="833" spans="1:20" ht="28.8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>
        <f t="shared" si="48"/>
        <v>233.33333333333334</v>
      </c>
      <c r="P833">
        <f t="shared" si="49"/>
        <v>2000</v>
      </c>
      <c r="Q833" s="7" t="s">
        <v>8344</v>
      </c>
      <c r="R833" s="7" t="s">
        <v>8345</v>
      </c>
      <c r="S833" s="11">
        <f t="shared" si="50"/>
        <v>41026.438587962963</v>
      </c>
      <c r="T833" s="12">
        <f t="shared" si="51"/>
        <v>40996.438587962963</v>
      </c>
    </row>
    <row r="834" spans="1:20" ht="43.2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>
        <f t="shared" si="48"/>
        <v>100.60706666666665</v>
      </c>
      <c r="P834">
        <f t="shared" si="49"/>
        <v>91.059999999999491</v>
      </c>
      <c r="Q834" s="7" t="s">
        <v>8344</v>
      </c>
      <c r="R834" s="7" t="s">
        <v>8345</v>
      </c>
      <c r="S834" s="11">
        <f t="shared" si="50"/>
        <v>40929.134027777771</v>
      </c>
      <c r="T834" s="12">
        <f t="shared" si="51"/>
        <v>40869.466840277775</v>
      </c>
    </row>
    <row r="835" spans="1:20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>
        <f t="shared" ref="O835:O898" si="52">(E835/D835*100)</f>
        <v>101.66666666666666</v>
      </c>
      <c r="P835">
        <f t="shared" ref="P835:P898" si="53">AVERAGE(E835-D835)</f>
        <v>100</v>
      </c>
      <c r="Q835" s="7" t="s">
        <v>8344</v>
      </c>
      <c r="R835" s="7" t="s">
        <v>8345</v>
      </c>
      <c r="S835" s="11">
        <f t="shared" ref="S835:S898" si="54">(I835/86400)+25569+(-5/24)</f>
        <v>41748.669849537036</v>
      </c>
      <c r="T835" s="12">
        <f t="shared" ref="T835:T898" si="55">(J835/86400)+25569+(-5/24)</f>
        <v>41718.669849537036</v>
      </c>
    </row>
    <row r="836" spans="1:20" ht="57.6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>
        <f t="shared" si="52"/>
        <v>131.0181818181818</v>
      </c>
      <c r="P836">
        <f t="shared" si="53"/>
        <v>1706</v>
      </c>
      <c r="Q836" s="7" t="s">
        <v>8344</v>
      </c>
      <c r="R836" s="7" t="s">
        <v>8345</v>
      </c>
      <c r="S836" s="11">
        <f t="shared" si="54"/>
        <v>41455.957638888889</v>
      </c>
      <c r="T836" s="12">
        <f t="shared" si="55"/>
        <v>41422.614490740736</v>
      </c>
    </row>
    <row r="837" spans="1:20" ht="43.2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>
        <f t="shared" si="52"/>
        <v>117.25000000000001</v>
      </c>
      <c r="P837">
        <f t="shared" si="53"/>
        <v>345</v>
      </c>
      <c r="Q837" s="7" t="s">
        <v>8344</v>
      </c>
      <c r="R837" s="7" t="s">
        <v>8345</v>
      </c>
      <c r="S837" s="11">
        <f t="shared" si="54"/>
        <v>41047.916666666664</v>
      </c>
      <c r="T837" s="12">
        <f t="shared" si="55"/>
        <v>41005.249513888884</v>
      </c>
    </row>
    <row r="838" spans="1:20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>
        <f t="shared" si="52"/>
        <v>100.93039999999999</v>
      </c>
      <c r="P838">
        <f t="shared" si="53"/>
        <v>46.520000000000437</v>
      </c>
      <c r="Q838" s="7" t="s">
        <v>8344</v>
      </c>
      <c r="R838" s="7" t="s">
        <v>8345</v>
      </c>
      <c r="S838" s="11">
        <f t="shared" si="54"/>
        <v>41553.848587962959</v>
      </c>
      <c r="T838" s="12">
        <f t="shared" si="55"/>
        <v>41523.848587962959</v>
      </c>
    </row>
    <row r="839" spans="1:20" ht="43.2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>
        <f t="shared" si="52"/>
        <v>121.8</v>
      </c>
      <c r="P839">
        <f t="shared" si="53"/>
        <v>545</v>
      </c>
      <c r="Q839" s="7" t="s">
        <v>8344</v>
      </c>
      <c r="R839" s="7" t="s">
        <v>8345</v>
      </c>
      <c r="S839" s="11">
        <f t="shared" si="54"/>
        <v>41760.79006944444</v>
      </c>
      <c r="T839" s="12">
        <f t="shared" si="55"/>
        <v>41730.79006944444</v>
      </c>
    </row>
    <row r="840" spans="1:20" ht="43.2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>
        <f t="shared" si="52"/>
        <v>145.4</v>
      </c>
      <c r="P840">
        <f t="shared" si="53"/>
        <v>908</v>
      </c>
      <c r="Q840" s="7" t="s">
        <v>8344</v>
      </c>
      <c r="R840" s="7" t="s">
        <v>8345</v>
      </c>
      <c r="S840" s="11">
        <f t="shared" si="54"/>
        <v>40925.689641203702</v>
      </c>
      <c r="T840" s="12">
        <f t="shared" si="55"/>
        <v>40895.689641203702</v>
      </c>
    </row>
    <row r="841" spans="1:20" ht="43.2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>
        <f t="shared" si="52"/>
        <v>116.61660000000001</v>
      </c>
      <c r="P841">
        <f t="shared" si="53"/>
        <v>830.82999999999993</v>
      </c>
      <c r="Q841" s="7" t="s">
        <v>8344</v>
      </c>
      <c r="R841" s="7" t="s">
        <v>8345</v>
      </c>
      <c r="S841" s="11">
        <f t="shared" si="54"/>
        <v>41174.555046296293</v>
      </c>
      <c r="T841" s="12">
        <f t="shared" si="55"/>
        <v>41144.555046296293</v>
      </c>
    </row>
    <row r="842" spans="1:20" ht="43.2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>
        <f t="shared" si="52"/>
        <v>120.4166</v>
      </c>
      <c r="P842">
        <f t="shared" si="53"/>
        <v>2041.6599999999999</v>
      </c>
      <c r="Q842" s="7" t="s">
        <v>8344</v>
      </c>
      <c r="R842" s="7" t="s">
        <v>8346</v>
      </c>
      <c r="S842" s="11">
        <f t="shared" si="54"/>
        <v>42637.018368055556</v>
      </c>
      <c r="T842" s="12">
        <f t="shared" si="55"/>
        <v>42607.018368055556</v>
      </c>
    </row>
    <row r="843" spans="1:20" ht="43.2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>
        <f t="shared" si="52"/>
        <v>101.32000000000001</v>
      </c>
      <c r="P843">
        <f t="shared" si="53"/>
        <v>66</v>
      </c>
      <c r="Q843" s="7" t="s">
        <v>8344</v>
      </c>
      <c r="R843" s="7" t="s">
        <v>8346</v>
      </c>
      <c r="S843" s="11">
        <f t="shared" si="54"/>
        <v>41953.672025462962</v>
      </c>
      <c r="T843" s="12">
        <f t="shared" si="55"/>
        <v>41923.630358796298</v>
      </c>
    </row>
    <row r="844" spans="1:20" ht="43.2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>
        <f t="shared" si="52"/>
        <v>104.32</v>
      </c>
      <c r="P844">
        <f t="shared" si="53"/>
        <v>108</v>
      </c>
      <c r="Q844" s="7" t="s">
        <v>8344</v>
      </c>
      <c r="R844" s="7" t="s">
        <v>8346</v>
      </c>
      <c r="S844" s="11">
        <f t="shared" si="54"/>
        <v>41560.957638888889</v>
      </c>
      <c r="T844" s="12">
        <f t="shared" si="55"/>
        <v>41526.384062499994</v>
      </c>
    </row>
    <row r="845" spans="1:20" ht="43.2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>
        <f t="shared" si="52"/>
        <v>267.13333333333333</v>
      </c>
      <c r="P845">
        <f t="shared" si="53"/>
        <v>5014</v>
      </c>
      <c r="Q845" s="7" t="s">
        <v>8344</v>
      </c>
      <c r="R845" s="7" t="s">
        <v>8346</v>
      </c>
      <c r="S845" s="11">
        <f t="shared" si="54"/>
        <v>42712.124999999993</v>
      </c>
      <c r="T845" s="12">
        <f t="shared" si="55"/>
        <v>42695.049537037034</v>
      </c>
    </row>
    <row r="846" spans="1:20" ht="57.6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>
        <f t="shared" si="52"/>
        <v>194.13333333333333</v>
      </c>
      <c r="P846">
        <f t="shared" si="53"/>
        <v>2824</v>
      </c>
      <c r="Q846" s="7" t="s">
        <v>8344</v>
      </c>
      <c r="R846" s="7" t="s">
        <v>8346</v>
      </c>
      <c r="S846" s="11">
        <f t="shared" si="54"/>
        <v>41943.999305555553</v>
      </c>
      <c r="T846" s="12">
        <f t="shared" si="55"/>
        <v>41905.476296296292</v>
      </c>
    </row>
    <row r="847" spans="1:20" ht="43.2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>
        <f t="shared" si="52"/>
        <v>120.3802</v>
      </c>
      <c r="P847">
        <f t="shared" si="53"/>
        <v>1019.0100000000002</v>
      </c>
      <c r="Q847" s="7" t="s">
        <v>8344</v>
      </c>
      <c r="R847" s="7" t="s">
        <v>8346</v>
      </c>
      <c r="S847" s="11">
        <f t="shared" si="54"/>
        <v>42617.957638888889</v>
      </c>
      <c r="T847" s="12">
        <f t="shared" si="55"/>
        <v>42577.997638888883</v>
      </c>
    </row>
    <row r="848" spans="1:20" ht="43.2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>
        <f t="shared" si="52"/>
        <v>122.00090909090908</v>
      </c>
      <c r="P848">
        <f t="shared" si="53"/>
        <v>242.01</v>
      </c>
      <c r="Q848" s="7" t="s">
        <v>8344</v>
      </c>
      <c r="R848" s="7" t="s">
        <v>8346</v>
      </c>
      <c r="S848" s="11">
        <f t="shared" si="54"/>
        <v>41708.375</v>
      </c>
      <c r="T848" s="12">
        <f t="shared" si="55"/>
        <v>41694.183506944442</v>
      </c>
    </row>
    <row r="849" spans="1:20" ht="28.8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>
        <f t="shared" si="52"/>
        <v>100</v>
      </c>
      <c r="P849">
        <f t="shared" si="53"/>
        <v>0</v>
      </c>
      <c r="Q849" s="7" t="s">
        <v>8344</v>
      </c>
      <c r="R849" s="7" t="s">
        <v>8346</v>
      </c>
      <c r="S849" s="11">
        <f t="shared" si="54"/>
        <v>42195.59</v>
      </c>
      <c r="T849" s="12">
        <f t="shared" si="55"/>
        <v>42165.59</v>
      </c>
    </row>
    <row r="850" spans="1:20" ht="43.2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>
        <f t="shared" si="52"/>
        <v>100</v>
      </c>
      <c r="P850">
        <f t="shared" si="53"/>
        <v>0</v>
      </c>
      <c r="Q850" s="7" t="s">
        <v>8344</v>
      </c>
      <c r="R850" s="7" t="s">
        <v>8346</v>
      </c>
      <c r="S850" s="11">
        <f t="shared" si="54"/>
        <v>42108.583715277775</v>
      </c>
      <c r="T850" s="12">
        <f t="shared" si="55"/>
        <v>42078.583715277775</v>
      </c>
    </row>
    <row r="851" spans="1:20" ht="57.6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>
        <f t="shared" si="52"/>
        <v>119.9</v>
      </c>
      <c r="P851">
        <f t="shared" si="53"/>
        <v>796</v>
      </c>
      <c r="Q851" s="7" t="s">
        <v>8344</v>
      </c>
      <c r="R851" s="7" t="s">
        <v>8346</v>
      </c>
      <c r="S851" s="11">
        <f t="shared" si="54"/>
        <v>42078.898888888885</v>
      </c>
      <c r="T851" s="12">
        <f t="shared" si="55"/>
        <v>42050.94055555555</v>
      </c>
    </row>
    <row r="852" spans="1:20" ht="43.2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>
        <f t="shared" si="52"/>
        <v>155.17499999999998</v>
      </c>
      <c r="P852">
        <f t="shared" si="53"/>
        <v>2207</v>
      </c>
      <c r="Q852" s="7" t="s">
        <v>8344</v>
      </c>
      <c r="R852" s="7" t="s">
        <v>8346</v>
      </c>
      <c r="S852" s="11">
        <f t="shared" si="54"/>
        <v>42484.999305555553</v>
      </c>
      <c r="T852" s="12">
        <f t="shared" si="55"/>
        <v>42452.619409722225</v>
      </c>
    </row>
    <row r="853" spans="1:20" ht="43.2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>
        <f t="shared" si="52"/>
        <v>130.44999999999999</v>
      </c>
      <c r="P853">
        <f t="shared" si="53"/>
        <v>609</v>
      </c>
      <c r="Q853" s="7" t="s">
        <v>8344</v>
      </c>
      <c r="R853" s="7" t="s">
        <v>8346</v>
      </c>
      <c r="S853" s="11">
        <f t="shared" si="54"/>
        <v>42582.614583333336</v>
      </c>
      <c r="T853" s="12">
        <f t="shared" si="55"/>
        <v>42522.671909722216</v>
      </c>
    </row>
    <row r="854" spans="1:20" ht="28.8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>
        <f t="shared" si="52"/>
        <v>104.97142857142859</v>
      </c>
      <c r="P854">
        <f t="shared" si="53"/>
        <v>174</v>
      </c>
      <c r="Q854" s="7" t="s">
        <v>8344</v>
      </c>
      <c r="R854" s="7" t="s">
        <v>8346</v>
      </c>
      <c r="S854" s="11">
        <f t="shared" si="54"/>
        <v>42667.666666666664</v>
      </c>
      <c r="T854" s="12">
        <f t="shared" si="55"/>
        <v>42656.59716435185</v>
      </c>
    </row>
    <row r="855" spans="1:20" ht="43.2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>
        <f t="shared" si="52"/>
        <v>100</v>
      </c>
      <c r="P855">
        <f t="shared" si="53"/>
        <v>0</v>
      </c>
      <c r="Q855" s="7" t="s">
        <v>8344</v>
      </c>
      <c r="R855" s="7" t="s">
        <v>8346</v>
      </c>
      <c r="S855" s="11">
        <f t="shared" si="54"/>
        <v>42051.62394675926</v>
      </c>
      <c r="T855" s="12">
        <f t="shared" si="55"/>
        <v>42021.62394675926</v>
      </c>
    </row>
    <row r="856" spans="1:20" ht="43.2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>
        <f t="shared" si="52"/>
        <v>118.2205035971223</v>
      </c>
      <c r="P856">
        <f t="shared" si="53"/>
        <v>5065.3000000000029</v>
      </c>
      <c r="Q856" s="7" t="s">
        <v>8344</v>
      </c>
      <c r="R856" s="7" t="s">
        <v>8346</v>
      </c>
      <c r="S856" s="11">
        <f t="shared" si="54"/>
        <v>42732.004004629627</v>
      </c>
      <c r="T856" s="12">
        <f t="shared" si="55"/>
        <v>42702.004004629627</v>
      </c>
    </row>
    <row r="857" spans="1:20" ht="28.8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>
        <f t="shared" si="52"/>
        <v>103.44827586206897</v>
      </c>
      <c r="P857">
        <f t="shared" si="53"/>
        <v>50</v>
      </c>
      <c r="Q857" s="7" t="s">
        <v>8344</v>
      </c>
      <c r="R857" s="7" t="s">
        <v>8346</v>
      </c>
      <c r="S857" s="11">
        <f t="shared" si="54"/>
        <v>42574.916863425919</v>
      </c>
      <c r="T857" s="12">
        <f t="shared" si="55"/>
        <v>42544.916863425919</v>
      </c>
    </row>
    <row r="858" spans="1:20" ht="57.6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>
        <f t="shared" si="52"/>
        <v>218.00000000000003</v>
      </c>
      <c r="P858">
        <f t="shared" si="53"/>
        <v>295</v>
      </c>
      <c r="Q858" s="7" t="s">
        <v>8344</v>
      </c>
      <c r="R858" s="7" t="s">
        <v>8346</v>
      </c>
      <c r="S858" s="11">
        <f t="shared" si="54"/>
        <v>42668.583333333336</v>
      </c>
      <c r="T858" s="12">
        <f t="shared" si="55"/>
        <v>42609.103657407402</v>
      </c>
    </row>
    <row r="859" spans="1:20" ht="43.2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>
        <f t="shared" si="52"/>
        <v>100</v>
      </c>
      <c r="P859">
        <f t="shared" si="53"/>
        <v>0</v>
      </c>
      <c r="Q859" s="7" t="s">
        <v>8344</v>
      </c>
      <c r="R859" s="7" t="s">
        <v>8346</v>
      </c>
      <c r="S859" s="11">
        <f t="shared" si="54"/>
        <v>42333.414710648147</v>
      </c>
      <c r="T859" s="12">
        <f t="shared" si="55"/>
        <v>42291.373043981475</v>
      </c>
    </row>
    <row r="860" spans="1:20" ht="43.2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>
        <f t="shared" si="52"/>
        <v>144.00583333333333</v>
      </c>
      <c r="P860">
        <f t="shared" si="53"/>
        <v>528.06999999999994</v>
      </c>
      <c r="Q860" s="7" t="s">
        <v>8344</v>
      </c>
      <c r="R860" s="7" t="s">
        <v>8346</v>
      </c>
      <c r="S860" s="11">
        <f t="shared" si="54"/>
        <v>42109.749305555553</v>
      </c>
      <c r="T860" s="12">
        <f t="shared" si="55"/>
        <v>42079.537245370368</v>
      </c>
    </row>
    <row r="861" spans="1:20" ht="43.2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>
        <f t="shared" si="52"/>
        <v>104.67500000000001</v>
      </c>
      <c r="P861">
        <f t="shared" si="53"/>
        <v>187</v>
      </c>
      <c r="Q861" s="7" t="s">
        <v>8344</v>
      </c>
      <c r="R861" s="7" t="s">
        <v>8346</v>
      </c>
      <c r="S861" s="11">
        <f t="shared" si="54"/>
        <v>42158.791666666664</v>
      </c>
      <c r="T861" s="12">
        <f t="shared" si="55"/>
        <v>42128.611898148149</v>
      </c>
    </row>
    <row r="862" spans="1:20" ht="43.2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>
        <f t="shared" si="52"/>
        <v>18.142857142857142</v>
      </c>
      <c r="P862">
        <f t="shared" si="53"/>
        <v>-11460</v>
      </c>
      <c r="Q862" s="7" t="s">
        <v>8344</v>
      </c>
      <c r="R862" s="7" t="s">
        <v>8347</v>
      </c>
      <c r="S862" s="11">
        <f t="shared" si="54"/>
        <v>41600.316122685181</v>
      </c>
      <c r="T862" s="12">
        <f t="shared" si="55"/>
        <v>41570.274456018517</v>
      </c>
    </row>
    <row r="863" spans="1:20" ht="43.2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>
        <f t="shared" si="52"/>
        <v>2.2444444444444445</v>
      </c>
      <c r="P863">
        <f t="shared" si="53"/>
        <v>-4399</v>
      </c>
      <c r="Q863" s="7" t="s">
        <v>8344</v>
      </c>
      <c r="R863" s="7" t="s">
        <v>8347</v>
      </c>
      <c r="S863" s="11">
        <f t="shared" si="54"/>
        <v>42629.756990740738</v>
      </c>
      <c r="T863" s="12">
        <f t="shared" si="55"/>
        <v>42599.756990740738</v>
      </c>
    </row>
    <row r="864" spans="1:20" ht="43.2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>
        <f t="shared" si="52"/>
        <v>0.33999999999999997</v>
      </c>
      <c r="P864">
        <f t="shared" si="53"/>
        <v>-49830</v>
      </c>
      <c r="Q864" s="7" t="s">
        <v>8344</v>
      </c>
      <c r="R864" s="7" t="s">
        <v>8347</v>
      </c>
      <c r="S864" s="11">
        <f t="shared" si="54"/>
        <v>41589.388287037036</v>
      </c>
      <c r="T864" s="12">
        <f t="shared" si="55"/>
        <v>41559.346620370365</v>
      </c>
    </row>
    <row r="865" spans="1:20" ht="43.2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>
        <f t="shared" si="52"/>
        <v>4.5</v>
      </c>
      <c r="P865">
        <f t="shared" si="53"/>
        <v>-1910</v>
      </c>
      <c r="Q865" s="7" t="s">
        <v>8344</v>
      </c>
      <c r="R865" s="7" t="s">
        <v>8347</v>
      </c>
      <c r="S865" s="11">
        <f t="shared" si="54"/>
        <v>40950.909328703703</v>
      </c>
      <c r="T865" s="12">
        <f t="shared" si="55"/>
        <v>40920.909328703703</v>
      </c>
    </row>
    <row r="866" spans="1:20" ht="43.2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>
        <f t="shared" si="52"/>
        <v>41.53846153846154</v>
      </c>
      <c r="P866">
        <f t="shared" si="53"/>
        <v>-3800</v>
      </c>
      <c r="Q866" s="7" t="s">
        <v>8344</v>
      </c>
      <c r="R866" s="7" t="s">
        <v>8347</v>
      </c>
      <c r="S866" s="11">
        <f t="shared" si="54"/>
        <v>41563.207638888889</v>
      </c>
      <c r="T866" s="12">
        <f t="shared" si="55"/>
        <v>41540.898587962962</v>
      </c>
    </row>
    <row r="867" spans="1:20" ht="43.2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>
        <f t="shared" si="52"/>
        <v>2.0454545454545454</v>
      </c>
      <c r="P867">
        <f t="shared" si="53"/>
        <v>-2155</v>
      </c>
      <c r="Q867" s="7" t="s">
        <v>8344</v>
      </c>
      <c r="R867" s="7" t="s">
        <v>8347</v>
      </c>
      <c r="S867" s="11">
        <f t="shared" si="54"/>
        <v>41290.564780092587</v>
      </c>
      <c r="T867" s="12">
        <f t="shared" si="55"/>
        <v>41230.564780092587</v>
      </c>
    </row>
    <row r="868" spans="1:20" ht="43.2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>
        <f t="shared" si="52"/>
        <v>18.285714285714285</v>
      </c>
      <c r="P868">
        <f t="shared" si="53"/>
        <v>-2860</v>
      </c>
      <c r="Q868" s="7" t="s">
        <v>8344</v>
      </c>
      <c r="R868" s="7" t="s">
        <v>8347</v>
      </c>
      <c r="S868" s="11">
        <f t="shared" si="54"/>
        <v>42063.423611111109</v>
      </c>
      <c r="T868" s="12">
        <f t="shared" si="55"/>
        <v>42025.429606481477</v>
      </c>
    </row>
    <row r="869" spans="1:20" ht="43.2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>
        <f t="shared" si="52"/>
        <v>24.02</v>
      </c>
      <c r="P869">
        <f t="shared" si="53"/>
        <v>-3799</v>
      </c>
      <c r="Q869" s="7" t="s">
        <v>8344</v>
      </c>
      <c r="R869" s="7" t="s">
        <v>8347</v>
      </c>
      <c r="S869" s="11">
        <f t="shared" si="54"/>
        <v>40147.999305555553</v>
      </c>
      <c r="T869" s="12">
        <f t="shared" si="55"/>
        <v>40087.897060185183</v>
      </c>
    </row>
    <row r="870" spans="1:20" ht="57.6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>
        <f t="shared" si="52"/>
        <v>0.1111111111111111</v>
      </c>
      <c r="P870">
        <f t="shared" si="53"/>
        <v>-44950</v>
      </c>
      <c r="Q870" s="7" t="s">
        <v>8344</v>
      </c>
      <c r="R870" s="7" t="s">
        <v>8347</v>
      </c>
      <c r="S870" s="11">
        <f t="shared" si="54"/>
        <v>41645.819421296292</v>
      </c>
      <c r="T870" s="12">
        <f t="shared" si="55"/>
        <v>41615.819421296292</v>
      </c>
    </row>
    <row r="871" spans="1:20" ht="57.6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>
        <f t="shared" si="52"/>
        <v>11.818181818181818</v>
      </c>
      <c r="P871">
        <f t="shared" si="53"/>
        <v>-7760</v>
      </c>
      <c r="Q871" s="7" t="s">
        <v>8344</v>
      </c>
      <c r="R871" s="7" t="s">
        <v>8347</v>
      </c>
      <c r="S871" s="11">
        <f t="shared" si="54"/>
        <v>41372.595567129625</v>
      </c>
      <c r="T871" s="12">
        <f t="shared" si="55"/>
        <v>41342.637233796289</v>
      </c>
    </row>
    <row r="872" spans="1:20" ht="43.2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>
        <f t="shared" si="52"/>
        <v>0.31</v>
      </c>
      <c r="P872">
        <f t="shared" si="53"/>
        <v>-19938</v>
      </c>
      <c r="Q872" s="7" t="s">
        <v>8344</v>
      </c>
      <c r="R872" s="7" t="s">
        <v>8347</v>
      </c>
      <c r="S872" s="11">
        <f t="shared" si="54"/>
        <v>41517.813923611109</v>
      </c>
      <c r="T872" s="12">
        <f t="shared" si="55"/>
        <v>41487.813923611109</v>
      </c>
    </row>
    <row r="873" spans="1:20" ht="43.2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>
        <f t="shared" si="52"/>
        <v>5.416666666666667</v>
      </c>
      <c r="P873">
        <f t="shared" si="53"/>
        <v>-5675</v>
      </c>
      <c r="Q873" s="7" t="s">
        <v>8344</v>
      </c>
      <c r="R873" s="7" t="s">
        <v>8347</v>
      </c>
      <c r="S873" s="11">
        <f t="shared" si="54"/>
        <v>41607.394618055558</v>
      </c>
      <c r="T873" s="12">
        <f t="shared" si="55"/>
        <v>41577.352951388886</v>
      </c>
    </row>
    <row r="874" spans="1:20" ht="43.2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>
        <f t="shared" si="52"/>
        <v>0.8125</v>
      </c>
      <c r="P874">
        <f t="shared" si="53"/>
        <v>-7935</v>
      </c>
      <c r="Q874" s="7" t="s">
        <v>8344</v>
      </c>
      <c r="R874" s="7" t="s">
        <v>8347</v>
      </c>
      <c r="S874" s="11">
        <f t="shared" si="54"/>
        <v>40612.617210648146</v>
      </c>
      <c r="T874" s="12">
        <f t="shared" si="55"/>
        <v>40567.617210648146</v>
      </c>
    </row>
    <row r="875" spans="1:20" ht="28.8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>
        <f t="shared" si="52"/>
        <v>1.2857142857142856</v>
      </c>
      <c r="P875">
        <f t="shared" si="53"/>
        <v>-3455</v>
      </c>
      <c r="Q875" s="7" t="s">
        <v>8344</v>
      </c>
      <c r="R875" s="7" t="s">
        <v>8347</v>
      </c>
      <c r="S875" s="11">
        <f t="shared" si="54"/>
        <v>41224.000462962962</v>
      </c>
      <c r="T875" s="12">
        <f t="shared" si="55"/>
        <v>41183.958796296291</v>
      </c>
    </row>
    <row r="876" spans="1:20" ht="57.6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>
        <f t="shared" si="52"/>
        <v>24.333333333333336</v>
      </c>
      <c r="P876">
        <f t="shared" si="53"/>
        <v>-2270</v>
      </c>
      <c r="Q876" s="7" t="s">
        <v>8344</v>
      </c>
      <c r="R876" s="7" t="s">
        <v>8347</v>
      </c>
      <c r="S876" s="11">
        <f t="shared" si="54"/>
        <v>41398.375393518516</v>
      </c>
      <c r="T876" s="12">
        <f t="shared" si="55"/>
        <v>41368.375393518516</v>
      </c>
    </row>
    <row r="877" spans="1:20" ht="57.6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>
        <f t="shared" si="52"/>
        <v>0</v>
      </c>
      <c r="P877">
        <f t="shared" si="53"/>
        <v>-5000</v>
      </c>
      <c r="Q877" s="7" t="s">
        <v>8344</v>
      </c>
      <c r="R877" s="7" t="s">
        <v>8347</v>
      </c>
      <c r="S877" s="11">
        <f t="shared" si="54"/>
        <v>42268.515405092585</v>
      </c>
      <c r="T877" s="12">
        <f t="shared" si="55"/>
        <v>42248.515405092585</v>
      </c>
    </row>
    <row r="878" spans="1:20" ht="28.8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>
        <f t="shared" si="52"/>
        <v>40.799492385786799</v>
      </c>
      <c r="P878">
        <f t="shared" si="53"/>
        <v>-1866</v>
      </c>
      <c r="Q878" s="7" t="s">
        <v>8344</v>
      </c>
      <c r="R878" s="7" t="s">
        <v>8347</v>
      </c>
      <c r="S878" s="11">
        <f t="shared" si="54"/>
        <v>41309.288506944438</v>
      </c>
      <c r="T878" s="12">
        <f t="shared" si="55"/>
        <v>41276.288506944438</v>
      </c>
    </row>
    <row r="879" spans="1:20" ht="43.2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>
        <f t="shared" si="52"/>
        <v>67.55</v>
      </c>
      <c r="P879">
        <f t="shared" si="53"/>
        <v>-649</v>
      </c>
      <c r="Q879" s="7" t="s">
        <v>8344</v>
      </c>
      <c r="R879" s="7" t="s">
        <v>8347</v>
      </c>
      <c r="S879" s="11">
        <f t="shared" si="54"/>
        <v>41627.580555555549</v>
      </c>
      <c r="T879" s="12">
        <f t="shared" si="55"/>
        <v>41597.580555555549</v>
      </c>
    </row>
    <row r="880" spans="1:20" ht="43.2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>
        <f t="shared" si="52"/>
        <v>1.3</v>
      </c>
      <c r="P880">
        <f t="shared" si="53"/>
        <v>-4935</v>
      </c>
      <c r="Q880" s="7" t="s">
        <v>8344</v>
      </c>
      <c r="R880" s="7" t="s">
        <v>8347</v>
      </c>
      <c r="S880" s="11">
        <f t="shared" si="54"/>
        <v>40535.024583333332</v>
      </c>
      <c r="T880" s="12">
        <f t="shared" si="55"/>
        <v>40505.024583333332</v>
      </c>
    </row>
    <row r="881" spans="1:20" ht="43.2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>
        <f t="shared" si="52"/>
        <v>30.666666666666664</v>
      </c>
      <c r="P881">
        <f t="shared" si="53"/>
        <v>-1456</v>
      </c>
      <c r="Q881" s="7" t="s">
        <v>8344</v>
      </c>
      <c r="R881" s="7" t="s">
        <v>8347</v>
      </c>
      <c r="S881" s="11">
        <f t="shared" si="54"/>
        <v>41058.621585648143</v>
      </c>
      <c r="T881" s="12">
        <f t="shared" si="55"/>
        <v>41037.621585648143</v>
      </c>
    </row>
    <row r="882" spans="1:20" ht="43.2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>
        <f t="shared" si="52"/>
        <v>2.9894179894179893</v>
      </c>
      <c r="P882">
        <f t="shared" si="53"/>
        <v>-3667</v>
      </c>
      <c r="Q882" s="7" t="s">
        <v>8344</v>
      </c>
      <c r="R882" s="7" t="s">
        <v>8348</v>
      </c>
      <c r="S882" s="11">
        <f t="shared" si="54"/>
        <v>41212.112708333334</v>
      </c>
      <c r="T882" s="12">
        <f t="shared" si="55"/>
        <v>41179.112708333334</v>
      </c>
    </row>
    <row r="883" spans="1:20" ht="43.2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>
        <f t="shared" si="52"/>
        <v>0.8</v>
      </c>
      <c r="P883">
        <f t="shared" si="53"/>
        <v>-3720</v>
      </c>
      <c r="Q883" s="7" t="s">
        <v>8344</v>
      </c>
      <c r="R883" s="7" t="s">
        <v>8348</v>
      </c>
      <c r="S883" s="11">
        <f t="shared" si="54"/>
        <v>40922.042662037034</v>
      </c>
      <c r="T883" s="12">
        <f t="shared" si="55"/>
        <v>40877.042662037034</v>
      </c>
    </row>
    <row r="884" spans="1:20" ht="43.2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>
        <f t="shared" si="52"/>
        <v>20.133333333333333</v>
      </c>
      <c r="P884">
        <f t="shared" si="53"/>
        <v>-1198</v>
      </c>
      <c r="Q884" s="7" t="s">
        <v>8344</v>
      </c>
      <c r="R884" s="7" t="s">
        <v>8348</v>
      </c>
      <c r="S884" s="11">
        <f t="shared" si="54"/>
        <v>40792.652199074073</v>
      </c>
      <c r="T884" s="12">
        <f t="shared" si="55"/>
        <v>40759.652199074073</v>
      </c>
    </row>
    <row r="885" spans="1:20" ht="57.6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>
        <f t="shared" si="52"/>
        <v>40.020000000000003</v>
      </c>
      <c r="P885">
        <f t="shared" si="53"/>
        <v>-2999</v>
      </c>
      <c r="Q885" s="7" t="s">
        <v>8344</v>
      </c>
      <c r="R885" s="7" t="s">
        <v>8348</v>
      </c>
      <c r="S885" s="11">
        <f t="shared" si="54"/>
        <v>42431.727256944439</v>
      </c>
      <c r="T885" s="12">
        <f t="shared" si="55"/>
        <v>42371.727256944439</v>
      </c>
    </row>
    <row r="886" spans="1:20" ht="43.2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>
        <f t="shared" si="52"/>
        <v>1</v>
      </c>
      <c r="P886">
        <f t="shared" si="53"/>
        <v>-1980</v>
      </c>
      <c r="Q886" s="7" t="s">
        <v>8344</v>
      </c>
      <c r="R886" s="7" t="s">
        <v>8348</v>
      </c>
      <c r="S886" s="11">
        <f t="shared" si="54"/>
        <v>41040.896527777775</v>
      </c>
      <c r="T886" s="12">
        <f t="shared" si="55"/>
        <v>40981.594282407408</v>
      </c>
    </row>
    <row r="887" spans="1:20" ht="43.2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>
        <f t="shared" si="52"/>
        <v>75</v>
      </c>
      <c r="P887">
        <f t="shared" si="53"/>
        <v>-250</v>
      </c>
      <c r="Q887" s="7" t="s">
        <v>8344</v>
      </c>
      <c r="R887" s="7" t="s">
        <v>8348</v>
      </c>
      <c r="S887" s="11">
        <f t="shared" si="54"/>
        <v>42734.732766203706</v>
      </c>
      <c r="T887" s="12">
        <f t="shared" si="55"/>
        <v>42713.732766203706</v>
      </c>
    </row>
    <row r="888" spans="1:20" ht="43.2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>
        <f t="shared" si="52"/>
        <v>41</v>
      </c>
      <c r="P888">
        <f t="shared" si="53"/>
        <v>-295</v>
      </c>
      <c r="Q888" s="7" t="s">
        <v>8344</v>
      </c>
      <c r="R888" s="7" t="s">
        <v>8348</v>
      </c>
      <c r="S888" s="11">
        <f t="shared" si="54"/>
        <v>42628.662187499998</v>
      </c>
      <c r="T888" s="12">
        <f t="shared" si="55"/>
        <v>42603.662187499998</v>
      </c>
    </row>
    <row r="889" spans="1:20" ht="43.2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>
        <f t="shared" si="52"/>
        <v>0</v>
      </c>
      <c r="P889">
        <f t="shared" si="53"/>
        <v>-1000</v>
      </c>
      <c r="Q889" s="7" t="s">
        <v>8344</v>
      </c>
      <c r="R889" s="7" t="s">
        <v>8348</v>
      </c>
      <c r="S889" s="11">
        <f t="shared" si="54"/>
        <v>41056.75063657407</v>
      </c>
      <c r="T889" s="12">
        <f t="shared" si="55"/>
        <v>41026.75063657407</v>
      </c>
    </row>
    <row r="890" spans="1:20" ht="57.6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>
        <f t="shared" si="52"/>
        <v>7.1999999999999993</v>
      </c>
      <c r="P890">
        <f t="shared" si="53"/>
        <v>-928</v>
      </c>
      <c r="Q890" s="7" t="s">
        <v>8344</v>
      </c>
      <c r="R890" s="7" t="s">
        <v>8348</v>
      </c>
      <c r="S890" s="11">
        <f t="shared" si="54"/>
        <v>40787.041666666664</v>
      </c>
      <c r="T890" s="12">
        <f t="shared" si="55"/>
        <v>40751.544965277775</v>
      </c>
    </row>
    <row r="891" spans="1:20" ht="43.2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>
        <f t="shared" si="52"/>
        <v>9.4412800000000008</v>
      </c>
      <c r="P891">
        <f t="shared" si="53"/>
        <v>-22639.68</v>
      </c>
      <c r="Q891" s="7" t="s">
        <v>8344</v>
      </c>
      <c r="R891" s="7" t="s">
        <v>8348</v>
      </c>
      <c r="S891" s="11">
        <f t="shared" si="54"/>
        <v>41917.575729166667</v>
      </c>
      <c r="T891" s="12">
        <f t="shared" si="55"/>
        <v>41887.575729166667</v>
      </c>
    </row>
    <row r="892" spans="1:20" ht="57.6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>
        <f t="shared" si="52"/>
        <v>4.1666666666666661</v>
      </c>
      <c r="P892">
        <f t="shared" si="53"/>
        <v>-2875</v>
      </c>
      <c r="Q892" s="7" t="s">
        <v>8344</v>
      </c>
      <c r="R892" s="7" t="s">
        <v>8348</v>
      </c>
      <c r="S892" s="11">
        <f t="shared" si="54"/>
        <v>41599.532164351847</v>
      </c>
      <c r="T892" s="12">
        <f t="shared" si="55"/>
        <v>41569.490497685183</v>
      </c>
    </row>
    <row r="893" spans="1:20" ht="43.2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>
        <f t="shared" si="52"/>
        <v>3.25</v>
      </c>
      <c r="P893">
        <f t="shared" si="53"/>
        <v>-7740</v>
      </c>
      <c r="Q893" s="7" t="s">
        <v>8344</v>
      </c>
      <c r="R893" s="7" t="s">
        <v>8348</v>
      </c>
      <c r="S893" s="11">
        <f t="shared" si="54"/>
        <v>41871.823263888888</v>
      </c>
      <c r="T893" s="12">
        <f t="shared" si="55"/>
        <v>41841.823263888888</v>
      </c>
    </row>
    <row r="894" spans="1:20" ht="43.2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>
        <f t="shared" si="52"/>
        <v>40.75</v>
      </c>
      <c r="P894">
        <f t="shared" si="53"/>
        <v>-3555</v>
      </c>
      <c r="Q894" s="7" t="s">
        <v>8344</v>
      </c>
      <c r="R894" s="7" t="s">
        <v>8348</v>
      </c>
      <c r="S894" s="11">
        <f t="shared" si="54"/>
        <v>40390.958333333328</v>
      </c>
      <c r="T894" s="12">
        <f t="shared" si="55"/>
        <v>40303.991701388884</v>
      </c>
    </row>
    <row r="895" spans="1:20" ht="43.2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>
        <f t="shared" si="52"/>
        <v>10</v>
      </c>
      <c r="P895">
        <f t="shared" si="53"/>
        <v>-1800</v>
      </c>
      <c r="Q895" s="7" t="s">
        <v>8344</v>
      </c>
      <c r="R895" s="7" t="s">
        <v>8348</v>
      </c>
      <c r="S895" s="11">
        <f t="shared" si="54"/>
        <v>42095.647719907407</v>
      </c>
      <c r="T895" s="12">
        <f t="shared" si="55"/>
        <v>42065.689386574071</v>
      </c>
    </row>
    <row r="896" spans="1:20" ht="43.2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>
        <f t="shared" si="52"/>
        <v>39.17</v>
      </c>
      <c r="P896">
        <f t="shared" si="53"/>
        <v>-12166</v>
      </c>
      <c r="Q896" s="7" t="s">
        <v>8344</v>
      </c>
      <c r="R896" s="7" t="s">
        <v>8348</v>
      </c>
      <c r="S896" s="11">
        <f t="shared" si="54"/>
        <v>42526.773263888885</v>
      </c>
      <c r="T896" s="12">
        <f t="shared" si="55"/>
        <v>42496.773263888885</v>
      </c>
    </row>
    <row r="897" spans="1:20" ht="43.2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>
        <f t="shared" si="52"/>
        <v>2.4375</v>
      </c>
      <c r="P897">
        <f t="shared" si="53"/>
        <v>-7805</v>
      </c>
      <c r="Q897" s="7" t="s">
        <v>8344</v>
      </c>
      <c r="R897" s="7" t="s">
        <v>8348</v>
      </c>
      <c r="S897" s="11">
        <f t="shared" si="54"/>
        <v>40475.919317129628</v>
      </c>
      <c r="T897" s="12">
        <f t="shared" si="55"/>
        <v>40430.919317129628</v>
      </c>
    </row>
    <row r="898" spans="1:20" ht="43.2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>
        <f t="shared" si="52"/>
        <v>40</v>
      </c>
      <c r="P898">
        <f t="shared" si="53"/>
        <v>-4800</v>
      </c>
      <c r="Q898" s="7" t="s">
        <v>8344</v>
      </c>
      <c r="R898" s="7" t="s">
        <v>8348</v>
      </c>
      <c r="S898" s="11">
        <f t="shared" si="54"/>
        <v>42243.958333333336</v>
      </c>
      <c r="T898" s="12">
        <f t="shared" si="55"/>
        <v>42218.66465277777</v>
      </c>
    </row>
    <row r="899" spans="1:20" ht="43.2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>
        <f t="shared" ref="O899:O962" si="56">(E899/D899*100)</f>
        <v>0</v>
      </c>
      <c r="P899">
        <f t="shared" ref="P899:P962" si="57">AVERAGE(E899-D899)</f>
        <v>-3000</v>
      </c>
      <c r="Q899" s="7" t="s">
        <v>8344</v>
      </c>
      <c r="R899" s="7" t="s">
        <v>8348</v>
      </c>
      <c r="S899" s="11">
        <f t="shared" ref="S899:S962" si="58">(I899/86400)+25569+(-5/24)</f>
        <v>41241.52208333333</v>
      </c>
      <c r="T899" s="12">
        <f t="shared" ref="T899:T962" si="59">(J899/86400)+25569+(-5/24)</f>
        <v>41211.480416666665</v>
      </c>
    </row>
    <row r="900" spans="1:20" ht="43.2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>
        <f t="shared" si="56"/>
        <v>2.8000000000000003</v>
      </c>
      <c r="P900">
        <f t="shared" si="57"/>
        <v>-2430</v>
      </c>
      <c r="Q900" s="7" t="s">
        <v>8344</v>
      </c>
      <c r="R900" s="7" t="s">
        <v>8348</v>
      </c>
      <c r="S900" s="11">
        <f t="shared" si="58"/>
        <v>40923.549884259257</v>
      </c>
      <c r="T900" s="12">
        <f t="shared" si="59"/>
        <v>40878.549884259257</v>
      </c>
    </row>
    <row r="901" spans="1:20" ht="43.2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>
        <f t="shared" si="56"/>
        <v>37.333333333333336</v>
      </c>
      <c r="P901">
        <f t="shared" si="57"/>
        <v>-470</v>
      </c>
      <c r="Q901" s="7" t="s">
        <v>8344</v>
      </c>
      <c r="R901" s="7" t="s">
        <v>8348</v>
      </c>
      <c r="S901" s="11">
        <f t="shared" si="58"/>
        <v>40690.890763888885</v>
      </c>
      <c r="T901" s="12">
        <f t="shared" si="59"/>
        <v>40645.890763888885</v>
      </c>
    </row>
    <row r="902" spans="1:20" ht="28.8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>
        <f t="shared" si="56"/>
        <v>0.42</v>
      </c>
      <c r="P902">
        <f t="shared" si="57"/>
        <v>-4979</v>
      </c>
      <c r="Q902" s="7" t="s">
        <v>8344</v>
      </c>
      <c r="R902" s="7" t="s">
        <v>8347</v>
      </c>
      <c r="S902" s="11">
        <f t="shared" si="58"/>
        <v>42459.599560185183</v>
      </c>
      <c r="T902" s="12">
        <f t="shared" si="59"/>
        <v>42429.641226851854</v>
      </c>
    </row>
    <row r="903" spans="1:20" ht="57.6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>
        <f t="shared" si="56"/>
        <v>0</v>
      </c>
      <c r="P903">
        <f t="shared" si="57"/>
        <v>-6500</v>
      </c>
      <c r="Q903" s="7" t="s">
        <v>8344</v>
      </c>
      <c r="R903" s="7" t="s">
        <v>8347</v>
      </c>
      <c r="S903" s="11">
        <f t="shared" si="58"/>
        <v>40337.59097222222</v>
      </c>
      <c r="T903" s="12">
        <f t="shared" si="59"/>
        <v>40291.603171296294</v>
      </c>
    </row>
    <row r="904" spans="1:20" ht="57.6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>
        <f t="shared" si="56"/>
        <v>0.3</v>
      </c>
      <c r="P904">
        <f t="shared" si="57"/>
        <v>-29910</v>
      </c>
      <c r="Q904" s="7" t="s">
        <v>8344</v>
      </c>
      <c r="R904" s="7" t="s">
        <v>8347</v>
      </c>
      <c r="S904" s="11">
        <f t="shared" si="58"/>
        <v>41881.4375</v>
      </c>
      <c r="T904" s="12">
        <f t="shared" si="59"/>
        <v>41829.757199074069</v>
      </c>
    </row>
    <row r="905" spans="1:20" ht="43.2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>
        <f t="shared" si="56"/>
        <v>3.2</v>
      </c>
      <c r="P905">
        <f t="shared" si="57"/>
        <v>-4840</v>
      </c>
      <c r="Q905" s="7" t="s">
        <v>8344</v>
      </c>
      <c r="R905" s="7" t="s">
        <v>8347</v>
      </c>
      <c r="S905" s="11">
        <f t="shared" si="58"/>
        <v>41174.892361111109</v>
      </c>
      <c r="T905" s="12">
        <f t="shared" si="59"/>
        <v>41149.587731481479</v>
      </c>
    </row>
    <row r="906" spans="1:20" ht="43.2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>
        <f t="shared" si="56"/>
        <v>0.30199999999999999</v>
      </c>
      <c r="P906">
        <f t="shared" si="57"/>
        <v>-49849</v>
      </c>
      <c r="Q906" s="7" t="s">
        <v>8344</v>
      </c>
      <c r="R906" s="7" t="s">
        <v>8347</v>
      </c>
      <c r="S906" s="11">
        <f t="shared" si="58"/>
        <v>42371.87195601852</v>
      </c>
      <c r="T906" s="12">
        <f t="shared" si="59"/>
        <v>42341.87195601852</v>
      </c>
    </row>
    <row r="907" spans="1:20" ht="43.2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>
        <f t="shared" si="56"/>
        <v>3.0153846153846153</v>
      </c>
      <c r="P907">
        <f t="shared" si="57"/>
        <v>-6304</v>
      </c>
      <c r="Q907" s="7" t="s">
        <v>8344</v>
      </c>
      <c r="R907" s="7" t="s">
        <v>8347</v>
      </c>
      <c r="S907" s="11">
        <f t="shared" si="58"/>
        <v>40567.031550925924</v>
      </c>
      <c r="T907" s="12">
        <f t="shared" si="59"/>
        <v>40507.031550925924</v>
      </c>
    </row>
    <row r="908" spans="1:20" ht="28.8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>
        <f t="shared" si="56"/>
        <v>0</v>
      </c>
      <c r="P908">
        <f t="shared" si="57"/>
        <v>-15000</v>
      </c>
      <c r="Q908" s="7" t="s">
        <v>8344</v>
      </c>
      <c r="R908" s="7" t="s">
        <v>8347</v>
      </c>
      <c r="S908" s="11">
        <f t="shared" si="58"/>
        <v>41710.939699074072</v>
      </c>
      <c r="T908" s="12">
        <f t="shared" si="59"/>
        <v>41680.981365740736</v>
      </c>
    </row>
    <row r="909" spans="1:20" ht="28.8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>
        <f t="shared" si="56"/>
        <v>0</v>
      </c>
      <c r="P909">
        <f t="shared" si="57"/>
        <v>-2900</v>
      </c>
      <c r="Q909" s="7" t="s">
        <v>8344</v>
      </c>
      <c r="R909" s="7" t="s">
        <v>8347</v>
      </c>
      <c r="S909" s="11">
        <f t="shared" si="58"/>
        <v>40796.9840625</v>
      </c>
      <c r="T909" s="12">
        <f t="shared" si="59"/>
        <v>40766.9840625</v>
      </c>
    </row>
    <row r="910" spans="1:20" ht="43.2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>
        <f t="shared" si="56"/>
        <v>0</v>
      </c>
      <c r="P910">
        <f t="shared" si="57"/>
        <v>-2500</v>
      </c>
      <c r="Q910" s="7" t="s">
        <v>8344</v>
      </c>
      <c r="R910" s="7" t="s">
        <v>8347</v>
      </c>
      <c r="S910" s="11">
        <f t="shared" si="58"/>
        <v>40385.999305555553</v>
      </c>
      <c r="T910" s="12">
        <f t="shared" si="59"/>
        <v>40340.593229166661</v>
      </c>
    </row>
    <row r="911" spans="1:20" ht="57.6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>
        <f t="shared" si="56"/>
        <v>3.25</v>
      </c>
      <c r="P911">
        <f t="shared" si="57"/>
        <v>-15480</v>
      </c>
      <c r="Q911" s="7" t="s">
        <v>8344</v>
      </c>
      <c r="R911" s="7" t="s">
        <v>8347</v>
      </c>
      <c r="S911" s="11">
        <f t="shared" si="58"/>
        <v>41112.958333333328</v>
      </c>
      <c r="T911" s="12">
        <f t="shared" si="59"/>
        <v>41081.481944444444</v>
      </c>
    </row>
    <row r="912" spans="1:20" ht="43.2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>
        <f t="shared" si="56"/>
        <v>22.363636363636363</v>
      </c>
      <c r="P912">
        <f t="shared" si="57"/>
        <v>-427</v>
      </c>
      <c r="Q912" s="7" t="s">
        <v>8344</v>
      </c>
      <c r="R912" s="7" t="s">
        <v>8347</v>
      </c>
      <c r="S912" s="11">
        <f t="shared" si="58"/>
        <v>42797.337025462963</v>
      </c>
      <c r="T912" s="12">
        <f t="shared" si="59"/>
        <v>42737.337025462963</v>
      </c>
    </row>
    <row r="913" spans="1:20" ht="43.2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>
        <f t="shared" si="56"/>
        <v>0</v>
      </c>
      <c r="P913">
        <f t="shared" si="57"/>
        <v>-100000</v>
      </c>
      <c r="Q913" s="7" t="s">
        <v>8344</v>
      </c>
      <c r="R913" s="7" t="s">
        <v>8347</v>
      </c>
      <c r="S913" s="11">
        <f t="shared" si="58"/>
        <v>41662.796817129631</v>
      </c>
      <c r="T913" s="12">
        <f t="shared" si="59"/>
        <v>41641.796817129631</v>
      </c>
    </row>
    <row r="914" spans="1:20" ht="43.2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>
        <f t="shared" si="56"/>
        <v>0.85714285714285721</v>
      </c>
      <c r="P914">
        <f t="shared" si="57"/>
        <v>-3470</v>
      </c>
      <c r="Q914" s="7" t="s">
        <v>8344</v>
      </c>
      <c r="R914" s="7" t="s">
        <v>8347</v>
      </c>
      <c r="S914" s="11">
        <f t="shared" si="58"/>
        <v>41253.942673611113</v>
      </c>
      <c r="T914" s="12">
        <f t="shared" si="59"/>
        <v>41193.901006944441</v>
      </c>
    </row>
    <row r="915" spans="1:20" ht="43.2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>
        <f t="shared" si="56"/>
        <v>6.6066666666666665</v>
      </c>
      <c r="P915">
        <f t="shared" si="57"/>
        <v>-28018</v>
      </c>
      <c r="Q915" s="7" t="s">
        <v>8344</v>
      </c>
      <c r="R915" s="7" t="s">
        <v>8347</v>
      </c>
      <c r="S915" s="11">
        <f t="shared" si="58"/>
        <v>41033.930775462963</v>
      </c>
      <c r="T915" s="12">
        <f t="shared" si="59"/>
        <v>41003.930775462963</v>
      </c>
    </row>
    <row r="916" spans="1:20" ht="43.2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>
        <f t="shared" si="56"/>
        <v>0</v>
      </c>
      <c r="P916">
        <f t="shared" si="57"/>
        <v>-1500</v>
      </c>
      <c r="Q916" s="7" t="s">
        <v>8344</v>
      </c>
      <c r="R916" s="7" t="s">
        <v>8347</v>
      </c>
      <c r="S916" s="11">
        <f t="shared" si="58"/>
        <v>41146.554942129624</v>
      </c>
      <c r="T916" s="12">
        <f t="shared" si="59"/>
        <v>41116.554942129624</v>
      </c>
    </row>
    <row r="917" spans="1:20" ht="43.2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>
        <f t="shared" si="56"/>
        <v>5.7692307692307692</v>
      </c>
      <c r="P917">
        <f t="shared" si="57"/>
        <v>-6125</v>
      </c>
      <c r="Q917" s="7" t="s">
        <v>8344</v>
      </c>
      <c r="R917" s="7" t="s">
        <v>8347</v>
      </c>
      <c r="S917" s="11">
        <f t="shared" si="58"/>
        <v>40968.999305555553</v>
      </c>
      <c r="T917" s="12">
        <f t="shared" si="59"/>
        <v>40937.471226851849</v>
      </c>
    </row>
    <row r="918" spans="1:20" ht="43.2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>
        <f t="shared" si="56"/>
        <v>0</v>
      </c>
      <c r="P918">
        <f t="shared" si="57"/>
        <v>-3300</v>
      </c>
      <c r="Q918" s="7" t="s">
        <v>8344</v>
      </c>
      <c r="R918" s="7" t="s">
        <v>8347</v>
      </c>
      <c r="S918" s="11">
        <f t="shared" si="58"/>
        <v>40473</v>
      </c>
      <c r="T918" s="12">
        <f t="shared" si="59"/>
        <v>40434.645069444443</v>
      </c>
    </row>
    <row r="919" spans="1:20" ht="43.2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>
        <f t="shared" si="56"/>
        <v>0.6</v>
      </c>
      <c r="P919">
        <f t="shared" si="57"/>
        <v>-4970</v>
      </c>
      <c r="Q919" s="7" t="s">
        <v>8344</v>
      </c>
      <c r="R919" s="7" t="s">
        <v>8347</v>
      </c>
      <c r="S919" s="11">
        <f t="shared" si="58"/>
        <v>41833.895833333328</v>
      </c>
      <c r="T919" s="12">
        <f t="shared" si="59"/>
        <v>41802.735300925924</v>
      </c>
    </row>
    <row r="920" spans="1:20" ht="57.6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>
        <f t="shared" si="56"/>
        <v>5.0256410256410255</v>
      </c>
      <c r="P920">
        <f t="shared" si="57"/>
        <v>-3704</v>
      </c>
      <c r="Q920" s="7" t="s">
        <v>8344</v>
      </c>
      <c r="R920" s="7" t="s">
        <v>8347</v>
      </c>
      <c r="S920" s="11">
        <f t="shared" si="58"/>
        <v>41974.749548611107</v>
      </c>
      <c r="T920" s="12">
        <f t="shared" si="59"/>
        <v>41944.707881944443</v>
      </c>
    </row>
    <row r="921" spans="1:20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>
        <f t="shared" si="56"/>
        <v>0.5</v>
      </c>
      <c r="P921">
        <f t="shared" si="57"/>
        <v>-19900</v>
      </c>
      <c r="Q921" s="7" t="s">
        <v>8344</v>
      </c>
      <c r="R921" s="7" t="s">
        <v>8347</v>
      </c>
      <c r="S921" s="11">
        <f t="shared" si="58"/>
        <v>41262.433391203704</v>
      </c>
      <c r="T921" s="12">
        <f t="shared" si="59"/>
        <v>41227.433391203704</v>
      </c>
    </row>
    <row r="922" spans="1:20" ht="43.2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>
        <f t="shared" si="56"/>
        <v>0</v>
      </c>
      <c r="P922">
        <f t="shared" si="57"/>
        <v>-5500</v>
      </c>
      <c r="Q922" s="7" t="s">
        <v>8344</v>
      </c>
      <c r="R922" s="7" t="s">
        <v>8347</v>
      </c>
      <c r="S922" s="11">
        <f t="shared" si="58"/>
        <v>41592.504884259259</v>
      </c>
      <c r="T922" s="12">
        <f t="shared" si="59"/>
        <v>41562.463217592587</v>
      </c>
    </row>
    <row r="923" spans="1:20" ht="43.2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>
        <f t="shared" si="56"/>
        <v>30.9</v>
      </c>
      <c r="P923">
        <f t="shared" si="57"/>
        <v>-10365</v>
      </c>
      <c r="Q923" s="7" t="s">
        <v>8344</v>
      </c>
      <c r="R923" s="7" t="s">
        <v>8347</v>
      </c>
      <c r="S923" s="11">
        <f t="shared" si="58"/>
        <v>40889.004351851851</v>
      </c>
      <c r="T923" s="12">
        <f t="shared" si="59"/>
        <v>40846.962685185186</v>
      </c>
    </row>
    <row r="924" spans="1:20" ht="43.2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>
        <f t="shared" si="56"/>
        <v>21.037037037037038</v>
      </c>
      <c r="P924">
        <f t="shared" si="57"/>
        <v>-21320</v>
      </c>
      <c r="Q924" s="7" t="s">
        <v>8344</v>
      </c>
      <c r="R924" s="7" t="s">
        <v>8347</v>
      </c>
      <c r="S924" s="11">
        <f t="shared" si="58"/>
        <v>41913.32167824074</v>
      </c>
      <c r="T924" s="12">
        <f t="shared" si="59"/>
        <v>41878.32167824074</v>
      </c>
    </row>
    <row r="925" spans="1:20" ht="43.2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>
        <f t="shared" si="56"/>
        <v>2.1999999999999997</v>
      </c>
      <c r="P925">
        <f t="shared" si="57"/>
        <v>-14670</v>
      </c>
      <c r="Q925" s="7" t="s">
        <v>8344</v>
      </c>
      <c r="R925" s="7" t="s">
        <v>8347</v>
      </c>
      <c r="S925" s="11">
        <f t="shared" si="58"/>
        <v>41964.793090277781</v>
      </c>
      <c r="T925" s="12">
        <f t="shared" si="59"/>
        <v>41934.751423611109</v>
      </c>
    </row>
    <row r="926" spans="1:20" ht="43.2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>
        <f t="shared" si="56"/>
        <v>10.9</v>
      </c>
      <c r="P926">
        <f t="shared" si="57"/>
        <v>-2673</v>
      </c>
      <c r="Q926" s="7" t="s">
        <v>8344</v>
      </c>
      <c r="R926" s="7" t="s">
        <v>8347</v>
      </c>
      <c r="S926" s="11">
        <f t="shared" si="58"/>
        <v>41318.734594907401</v>
      </c>
      <c r="T926" s="12">
        <f t="shared" si="59"/>
        <v>41288.734594907401</v>
      </c>
    </row>
    <row r="927" spans="1:20" ht="43.2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>
        <f t="shared" si="56"/>
        <v>2.666666666666667</v>
      </c>
      <c r="P927">
        <f t="shared" si="57"/>
        <v>-5840</v>
      </c>
      <c r="Q927" s="7" t="s">
        <v>8344</v>
      </c>
      <c r="R927" s="7" t="s">
        <v>8347</v>
      </c>
      <c r="S927" s="11">
        <f t="shared" si="58"/>
        <v>41605.71424768518</v>
      </c>
      <c r="T927" s="12">
        <f t="shared" si="59"/>
        <v>41575.672581018516</v>
      </c>
    </row>
    <row r="928" spans="1:20" ht="57.6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>
        <f t="shared" si="56"/>
        <v>0</v>
      </c>
      <c r="P928">
        <f t="shared" si="57"/>
        <v>-7000</v>
      </c>
      <c r="Q928" s="7" t="s">
        <v>8344</v>
      </c>
      <c r="R928" s="7" t="s">
        <v>8347</v>
      </c>
      <c r="S928" s="11">
        <f t="shared" si="58"/>
        <v>40367.736111111109</v>
      </c>
      <c r="T928" s="12">
        <f t="shared" si="59"/>
        <v>40337.811689814815</v>
      </c>
    </row>
    <row r="929" spans="1:20" ht="28.8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>
        <f t="shared" si="56"/>
        <v>0</v>
      </c>
      <c r="P929">
        <f t="shared" si="57"/>
        <v>-20000</v>
      </c>
      <c r="Q929" s="7" t="s">
        <v>8344</v>
      </c>
      <c r="R929" s="7" t="s">
        <v>8347</v>
      </c>
      <c r="S929" s="11">
        <f t="shared" si="58"/>
        <v>41043.614525462959</v>
      </c>
      <c r="T929" s="12">
        <f t="shared" si="59"/>
        <v>41013.614525462959</v>
      </c>
    </row>
    <row r="930" spans="1:20" ht="43.2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>
        <f t="shared" si="56"/>
        <v>10.86206896551724</v>
      </c>
      <c r="P930">
        <f t="shared" si="57"/>
        <v>-12925</v>
      </c>
      <c r="Q930" s="7" t="s">
        <v>8344</v>
      </c>
      <c r="R930" s="7" t="s">
        <v>8347</v>
      </c>
      <c r="S930" s="11">
        <f t="shared" si="58"/>
        <v>41230.791666666664</v>
      </c>
      <c r="T930" s="12">
        <f t="shared" si="59"/>
        <v>41180.654085648144</v>
      </c>
    </row>
    <row r="931" spans="1:20" ht="43.2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>
        <f t="shared" si="56"/>
        <v>0</v>
      </c>
      <c r="P931">
        <f t="shared" si="57"/>
        <v>-500</v>
      </c>
      <c r="Q931" s="7" t="s">
        <v>8344</v>
      </c>
      <c r="R931" s="7" t="s">
        <v>8347</v>
      </c>
      <c r="S931" s="11">
        <f t="shared" si="58"/>
        <v>41007.988067129627</v>
      </c>
      <c r="T931" s="12">
        <f t="shared" si="59"/>
        <v>40978.029733796291</v>
      </c>
    </row>
    <row r="932" spans="1:20" ht="57.6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>
        <f t="shared" si="56"/>
        <v>38.333333333333336</v>
      </c>
      <c r="P932">
        <f t="shared" si="57"/>
        <v>-555</v>
      </c>
      <c r="Q932" s="7" t="s">
        <v>8344</v>
      </c>
      <c r="R932" s="7" t="s">
        <v>8347</v>
      </c>
      <c r="S932" s="11">
        <f t="shared" si="58"/>
        <v>40354.688888888886</v>
      </c>
      <c r="T932" s="12">
        <f t="shared" si="59"/>
        <v>40312.707245370366</v>
      </c>
    </row>
    <row r="933" spans="1:20" ht="43.2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>
        <f t="shared" si="56"/>
        <v>6.5500000000000007</v>
      </c>
      <c r="P933">
        <f t="shared" si="57"/>
        <v>-1869</v>
      </c>
      <c r="Q933" s="7" t="s">
        <v>8344</v>
      </c>
      <c r="R933" s="7" t="s">
        <v>8347</v>
      </c>
      <c r="S933" s="11">
        <f t="shared" si="58"/>
        <v>41714.708333333328</v>
      </c>
      <c r="T933" s="12">
        <f t="shared" si="59"/>
        <v>41680.151643518519</v>
      </c>
    </row>
    <row r="934" spans="1:20" ht="28.8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>
        <f t="shared" si="56"/>
        <v>14.536842105263158</v>
      </c>
      <c r="P934">
        <f t="shared" si="57"/>
        <v>-8119</v>
      </c>
      <c r="Q934" s="7" t="s">
        <v>8344</v>
      </c>
      <c r="R934" s="7" t="s">
        <v>8347</v>
      </c>
      <c r="S934" s="11">
        <f t="shared" si="58"/>
        <v>41355.719270833331</v>
      </c>
      <c r="T934" s="12">
        <f t="shared" si="59"/>
        <v>41310.760937499996</v>
      </c>
    </row>
    <row r="935" spans="1:20" ht="43.2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>
        <f t="shared" si="56"/>
        <v>6</v>
      </c>
      <c r="P935">
        <f t="shared" si="57"/>
        <v>-1880</v>
      </c>
      <c r="Q935" s="7" t="s">
        <v>8344</v>
      </c>
      <c r="R935" s="7" t="s">
        <v>8347</v>
      </c>
      <c r="S935" s="11">
        <f t="shared" si="58"/>
        <v>41770.960752314808</v>
      </c>
      <c r="T935" s="12">
        <f t="shared" si="59"/>
        <v>41710.960752314808</v>
      </c>
    </row>
    <row r="936" spans="1:20" ht="43.2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>
        <f t="shared" si="56"/>
        <v>30.4</v>
      </c>
      <c r="P936">
        <f t="shared" si="57"/>
        <v>-3480</v>
      </c>
      <c r="Q936" s="7" t="s">
        <v>8344</v>
      </c>
      <c r="R936" s="7" t="s">
        <v>8347</v>
      </c>
      <c r="S936" s="11">
        <f t="shared" si="58"/>
        <v>41763.041666666664</v>
      </c>
      <c r="T936" s="12">
        <f t="shared" si="59"/>
        <v>41733.528749999998</v>
      </c>
    </row>
    <row r="937" spans="1:20" ht="43.2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>
        <f t="shared" si="56"/>
        <v>1.4285714285714286</v>
      </c>
      <c r="P937">
        <f t="shared" si="57"/>
        <v>-3450</v>
      </c>
      <c r="Q937" s="7" t="s">
        <v>8344</v>
      </c>
      <c r="R937" s="7" t="s">
        <v>8347</v>
      </c>
      <c r="S937" s="11">
        <f t="shared" si="58"/>
        <v>42398.125335648147</v>
      </c>
      <c r="T937" s="12">
        <f t="shared" si="59"/>
        <v>42368.125335648147</v>
      </c>
    </row>
    <row r="938" spans="1:20" ht="43.2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>
        <f t="shared" si="56"/>
        <v>0</v>
      </c>
      <c r="P938">
        <f t="shared" si="57"/>
        <v>-1400</v>
      </c>
      <c r="Q938" s="7" t="s">
        <v>8344</v>
      </c>
      <c r="R938" s="7" t="s">
        <v>8347</v>
      </c>
      <c r="S938" s="11">
        <f t="shared" si="58"/>
        <v>40926.625</v>
      </c>
      <c r="T938" s="12">
        <f t="shared" si="59"/>
        <v>40882.815844907404</v>
      </c>
    </row>
    <row r="939" spans="1:20" ht="43.2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>
        <f t="shared" si="56"/>
        <v>1.1428571428571428</v>
      </c>
      <c r="P939">
        <f t="shared" si="57"/>
        <v>-3460</v>
      </c>
      <c r="Q939" s="7" t="s">
        <v>8344</v>
      </c>
      <c r="R939" s="7" t="s">
        <v>8347</v>
      </c>
      <c r="S939" s="11">
        <f t="shared" si="58"/>
        <v>41581.631446759253</v>
      </c>
      <c r="T939" s="12">
        <f t="shared" si="59"/>
        <v>41551.589780092589</v>
      </c>
    </row>
    <row r="940" spans="1:20" ht="43.2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>
        <f t="shared" si="56"/>
        <v>0.35714285714285715</v>
      </c>
      <c r="P940">
        <f t="shared" si="57"/>
        <v>-6975</v>
      </c>
      <c r="Q940" s="7" t="s">
        <v>8344</v>
      </c>
      <c r="R940" s="7" t="s">
        <v>8347</v>
      </c>
      <c r="S940" s="11">
        <f t="shared" si="58"/>
        <v>41154.27138888889</v>
      </c>
      <c r="T940" s="12">
        <f t="shared" si="59"/>
        <v>41124.27138888889</v>
      </c>
    </row>
    <row r="941" spans="1:20" ht="43.2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>
        <f t="shared" si="56"/>
        <v>1.4545454545454546</v>
      </c>
      <c r="P941">
        <f t="shared" si="57"/>
        <v>-2710</v>
      </c>
      <c r="Q941" s="7" t="s">
        <v>8344</v>
      </c>
      <c r="R941" s="7" t="s">
        <v>8347</v>
      </c>
      <c r="S941" s="11">
        <f t="shared" si="58"/>
        <v>41455.623611111107</v>
      </c>
      <c r="T941" s="12">
        <f t="shared" si="59"/>
        <v>41416.554837962962</v>
      </c>
    </row>
    <row r="942" spans="1:20" ht="43.2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>
        <f t="shared" si="56"/>
        <v>17.155555555555555</v>
      </c>
      <c r="P942">
        <f t="shared" si="57"/>
        <v>-7456</v>
      </c>
      <c r="Q942" s="7" t="s">
        <v>8338</v>
      </c>
      <c r="R942" s="7" t="s">
        <v>8340</v>
      </c>
      <c r="S942" s="11">
        <f t="shared" si="58"/>
        <v>42226.800069444442</v>
      </c>
      <c r="T942" s="12">
        <f t="shared" si="59"/>
        <v>42181.800069444442</v>
      </c>
    </row>
    <row r="943" spans="1:20" ht="57.6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>
        <f t="shared" si="56"/>
        <v>2.3220000000000001</v>
      </c>
      <c r="P943">
        <f t="shared" si="57"/>
        <v>-48839</v>
      </c>
      <c r="Q943" s="7" t="s">
        <v>8338</v>
      </c>
      <c r="R943" s="7" t="s">
        <v>8340</v>
      </c>
      <c r="S943" s="11">
        <f t="shared" si="58"/>
        <v>42775.888252314813</v>
      </c>
      <c r="T943" s="12">
        <f t="shared" si="59"/>
        <v>42745.888252314813</v>
      </c>
    </row>
    <row r="944" spans="1:20" ht="57.6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>
        <f t="shared" si="56"/>
        <v>8.9066666666666663</v>
      </c>
      <c r="P944">
        <f t="shared" si="57"/>
        <v>-6832</v>
      </c>
      <c r="Q944" s="7" t="s">
        <v>8338</v>
      </c>
      <c r="R944" s="7" t="s">
        <v>8340</v>
      </c>
      <c r="S944" s="11">
        <f t="shared" si="58"/>
        <v>42418.634953703702</v>
      </c>
      <c r="T944" s="12">
        <f t="shared" si="59"/>
        <v>42382.634953703702</v>
      </c>
    </row>
    <row r="945" spans="1:20" ht="28.8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>
        <f t="shared" si="56"/>
        <v>9.6333333333333346</v>
      </c>
      <c r="P945">
        <f t="shared" si="57"/>
        <v>-2711</v>
      </c>
      <c r="Q945" s="7" t="s">
        <v>8338</v>
      </c>
      <c r="R945" s="7" t="s">
        <v>8340</v>
      </c>
      <c r="S945" s="11">
        <f t="shared" si="58"/>
        <v>42703.501215277771</v>
      </c>
      <c r="T945" s="12">
        <f t="shared" si="59"/>
        <v>42673.459548611114</v>
      </c>
    </row>
    <row r="946" spans="1:20" ht="43.2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>
        <f t="shared" si="56"/>
        <v>13.325999999999999</v>
      </c>
      <c r="P946">
        <f t="shared" si="57"/>
        <v>-43337</v>
      </c>
      <c r="Q946" s="7" t="s">
        <v>8338</v>
      </c>
      <c r="R946" s="7" t="s">
        <v>8340</v>
      </c>
      <c r="S946" s="11">
        <f t="shared" si="58"/>
        <v>42478.374999999993</v>
      </c>
      <c r="T946" s="12">
        <f t="shared" si="59"/>
        <v>42444.375578703701</v>
      </c>
    </row>
    <row r="947" spans="1:20" ht="43.2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>
        <f t="shared" si="56"/>
        <v>2.484</v>
      </c>
      <c r="P947">
        <f t="shared" si="57"/>
        <v>-97516</v>
      </c>
      <c r="Q947" s="7" t="s">
        <v>8338</v>
      </c>
      <c r="R947" s="7" t="s">
        <v>8340</v>
      </c>
      <c r="S947" s="11">
        <f t="shared" si="58"/>
        <v>42784.790972222218</v>
      </c>
      <c r="T947" s="12">
        <f t="shared" si="59"/>
        <v>42732.66465277777</v>
      </c>
    </row>
    <row r="948" spans="1:20" ht="43.2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>
        <f t="shared" si="56"/>
        <v>1.9066666666666665</v>
      </c>
      <c r="P948">
        <f t="shared" si="57"/>
        <v>-14714</v>
      </c>
      <c r="Q948" s="7" t="s">
        <v>8338</v>
      </c>
      <c r="R948" s="7" t="s">
        <v>8340</v>
      </c>
      <c r="S948" s="11">
        <f t="shared" si="58"/>
        <v>42622.542222222219</v>
      </c>
      <c r="T948" s="12">
        <f t="shared" si="59"/>
        <v>42592.542222222219</v>
      </c>
    </row>
    <row r="949" spans="1:20" ht="43.2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>
        <f t="shared" si="56"/>
        <v>0</v>
      </c>
      <c r="P949">
        <f t="shared" si="57"/>
        <v>-850</v>
      </c>
      <c r="Q949" s="7" t="s">
        <v>8338</v>
      </c>
      <c r="R949" s="7" t="s">
        <v>8340</v>
      </c>
      <c r="S949" s="11">
        <f t="shared" si="58"/>
        <v>42551.57298611111</v>
      </c>
      <c r="T949" s="12">
        <f t="shared" si="59"/>
        <v>42491.57298611111</v>
      </c>
    </row>
    <row r="950" spans="1:20" ht="57.6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>
        <f t="shared" si="56"/>
        <v>12</v>
      </c>
      <c r="P950">
        <f t="shared" si="57"/>
        <v>-3520</v>
      </c>
      <c r="Q950" s="7" t="s">
        <v>8338</v>
      </c>
      <c r="R950" s="7" t="s">
        <v>8340</v>
      </c>
      <c r="S950" s="11">
        <f t="shared" si="58"/>
        <v>42441.619953703703</v>
      </c>
      <c r="T950" s="12">
        <f t="shared" si="59"/>
        <v>42411.619953703703</v>
      </c>
    </row>
    <row r="951" spans="1:20" ht="43.2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>
        <f t="shared" si="56"/>
        <v>1.365</v>
      </c>
      <c r="P951">
        <f t="shared" si="57"/>
        <v>-19727</v>
      </c>
      <c r="Q951" s="7" t="s">
        <v>8338</v>
      </c>
      <c r="R951" s="7" t="s">
        <v>8340</v>
      </c>
      <c r="S951" s="11">
        <f t="shared" si="58"/>
        <v>42420.835370370369</v>
      </c>
      <c r="T951" s="12">
        <f t="shared" si="59"/>
        <v>42360.835370370369</v>
      </c>
    </row>
    <row r="952" spans="1:20" ht="43.2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>
        <f t="shared" si="56"/>
        <v>28.04</v>
      </c>
      <c r="P952">
        <f t="shared" si="57"/>
        <v>-3598</v>
      </c>
      <c r="Q952" s="7" t="s">
        <v>8338</v>
      </c>
      <c r="R952" s="7" t="s">
        <v>8340</v>
      </c>
      <c r="S952" s="11">
        <f t="shared" si="58"/>
        <v>42386.54237268518</v>
      </c>
      <c r="T952" s="12">
        <f t="shared" si="59"/>
        <v>42356.54237268518</v>
      </c>
    </row>
    <row r="953" spans="1:20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>
        <f t="shared" si="56"/>
        <v>38.39</v>
      </c>
      <c r="P953">
        <f t="shared" si="57"/>
        <v>-30805</v>
      </c>
      <c r="Q953" s="7" t="s">
        <v>8338</v>
      </c>
      <c r="R953" s="7" t="s">
        <v>8340</v>
      </c>
      <c r="S953" s="11">
        <f t="shared" si="58"/>
        <v>42525.445277777777</v>
      </c>
      <c r="T953" s="12">
        <f t="shared" si="59"/>
        <v>42480.445277777777</v>
      </c>
    </row>
    <row r="954" spans="1:20" ht="28.8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>
        <f t="shared" si="56"/>
        <v>39.942857142857143</v>
      </c>
      <c r="P954">
        <f t="shared" si="57"/>
        <v>-29428</v>
      </c>
      <c r="Q954" s="7" t="s">
        <v>8338</v>
      </c>
      <c r="R954" s="7" t="s">
        <v>8340</v>
      </c>
      <c r="S954" s="11">
        <f t="shared" si="58"/>
        <v>42692.44689814814</v>
      </c>
      <c r="T954" s="12">
        <f t="shared" si="59"/>
        <v>42662.405231481483</v>
      </c>
    </row>
    <row r="955" spans="1:20" ht="43.2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>
        <f t="shared" si="56"/>
        <v>0.84</v>
      </c>
      <c r="P955">
        <f t="shared" si="57"/>
        <v>-14874</v>
      </c>
      <c r="Q955" s="7" t="s">
        <v>8338</v>
      </c>
      <c r="R955" s="7" t="s">
        <v>8340</v>
      </c>
      <c r="S955" s="11">
        <f t="shared" si="58"/>
        <v>42028.956006944441</v>
      </c>
      <c r="T955" s="12">
        <f t="shared" si="59"/>
        <v>41998.956006944441</v>
      </c>
    </row>
    <row r="956" spans="1:20" ht="43.2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>
        <f t="shared" si="56"/>
        <v>43.406666666666666</v>
      </c>
      <c r="P956">
        <f t="shared" si="57"/>
        <v>-8489</v>
      </c>
      <c r="Q956" s="7" t="s">
        <v>8338</v>
      </c>
      <c r="R956" s="7" t="s">
        <v>8340</v>
      </c>
      <c r="S956" s="11">
        <f t="shared" si="58"/>
        <v>42236.625451388885</v>
      </c>
      <c r="T956" s="12">
        <f t="shared" si="59"/>
        <v>42194.625451388885</v>
      </c>
    </row>
    <row r="957" spans="1:20" ht="43.2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>
        <f t="shared" si="56"/>
        <v>5.6613333333333333</v>
      </c>
      <c r="P957">
        <f t="shared" si="57"/>
        <v>-283016</v>
      </c>
      <c r="Q957" s="7" t="s">
        <v>8338</v>
      </c>
      <c r="R957" s="7" t="s">
        <v>8340</v>
      </c>
      <c r="S957" s="11">
        <f t="shared" si="58"/>
        <v>42626.086805555555</v>
      </c>
      <c r="T957" s="12">
        <f t="shared" si="59"/>
        <v>42586.086805555555</v>
      </c>
    </row>
    <row r="958" spans="1:20" ht="57.6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>
        <f t="shared" si="56"/>
        <v>1.722</v>
      </c>
      <c r="P958">
        <f t="shared" si="57"/>
        <v>-49139</v>
      </c>
      <c r="Q958" s="7" t="s">
        <v>8338</v>
      </c>
      <c r="R958" s="7" t="s">
        <v>8340</v>
      </c>
      <c r="S958" s="11">
        <f t="shared" si="58"/>
        <v>42120.663877314808</v>
      </c>
      <c r="T958" s="12">
        <f t="shared" si="59"/>
        <v>42060.705543981479</v>
      </c>
    </row>
    <row r="959" spans="1:20" ht="28.8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>
        <f t="shared" si="56"/>
        <v>1.9416666666666664</v>
      </c>
      <c r="P959">
        <f t="shared" si="57"/>
        <v>-11767</v>
      </c>
      <c r="Q959" s="7" t="s">
        <v>8338</v>
      </c>
      <c r="R959" s="7" t="s">
        <v>8340</v>
      </c>
      <c r="S959" s="11">
        <f t="shared" si="58"/>
        <v>42691.385798611103</v>
      </c>
      <c r="T959" s="12">
        <f t="shared" si="59"/>
        <v>42660.344131944446</v>
      </c>
    </row>
    <row r="960" spans="1:20" ht="57.6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>
        <f t="shared" si="56"/>
        <v>11.328275684711327</v>
      </c>
      <c r="P960">
        <f t="shared" si="57"/>
        <v>-6896</v>
      </c>
      <c r="Q960" s="7" t="s">
        <v>8338</v>
      </c>
      <c r="R960" s="7" t="s">
        <v>8340</v>
      </c>
      <c r="S960" s="11">
        <f t="shared" si="58"/>
        <v>42103.999305555553</v>
      </c>
      <c r="T960" s="12">
        <f t="shared" si="59"/>
        <v>42082.594479166662</v>
      </c>
    </row>
    <row r="961" spans="1:20" ht="43.2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>
        <f t="shared" si="56"/>
        <v>38.86</v>
      </c>
      <c r="P961">
        <f t="shared" si="57"/>
        <v>-30570</v>
      </c>
      <c r="Q961" s="7" t="s">
        <v>8338</v>
      </c>
      <c r="R961" s="7" t="s">
        <v>8340</v>
      </c>
      <c r="S961" s="11">
        <f t="shared" si="58"/>
        <v>42022.96603009259</v>
      </c>
      <c r="T961" s="12">
        <f t="shared" si="59"/>
        <v>41992.96603009259</v>
      </c>
    </row>
    <row r="962" spans="1:20" ht="43.2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>
        <f t="shared" si="56"/>
        <v>46.100628930817614</v>
      </c>
      <c r="P962">
        <f t="shared" si="57"/>
        <v>-29995</v>
      </c>
      <c r="Q962" s="7" t="s">
        <v>8338</v>
      </c>
      <c r="R962" s="7" t="s">
        <v>8340</v>
      </c>
      <c r="S962" s="11">
        <f t="shared" si="58"/>
        <v>42808.376793981479</v>
      </c>
      <c r="T962" s="12">
        <f t="shared" si="59"/>
        <v>42766.41846064815</v>
      </c>
    </row>
    <row r="963" spans="1:20" ht="43.2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>
        <f t="shared" ref="O963:O1026" si="60">(E963/D963*100)</f>
        <v>42.188421052631583</v>
      </c>
      <c r="P963">
        <f t="shared" ref="P963:P1026" si="61">AVERAGE(E963-D963)</f>
        <v>-54921</v>
      </c>
      <c r="Q963" s="7" t="s">
        <v>8338</v>
      </c>
      <c r="R963" s="7" t="s">
        <v>8340</v>
      </c>
      <c r="S963" s="11">
        <f t="shared" ref="S963:S1026" si="62">(I963/86400)+25569+(-5/24)</f>
        <v>42786.583333333336</v>
      </c>
      <c r="T963" s="12">
        <f t="shared" ref="T963:T1026" si="63">(J963/86400)+25569+(-5/24)</f>
        <v>42740.485358796293</v>
      </c>
    </row>
    <row r="964" spans="1:20" ht="43.2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>
        <f t="shared" si="60"/>
        <v>28.48</v>
      </c>
      <c r="P964">
        <f t="shared" si="61"/>
        <v>-1788</v>
      </c>
      <c r="Q964" s="7" t="s">
        <v>8338</v>
      </c>
      <c r="R964" s="7" t="s">
        <v>8340</v>
      </c>
      <c r="S964" s="11">
        <f t="shared" si="62"/>
        <v>42411.504085648143</v>
      </c>
      <c r="T964" s="12">
        <f t="shared" si="63"/>
        <v>42373.504085648143</v>
      </c>
    </row>
    <row r="965" spans="1:20" ht="28.8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>
        <f t="shared" si="60"/>
        <v>1.077142857142857</v>
      </c>
      <c r="P965">
        <f t="shared" si="61"/>
        <v>-34623</v>
      </c>
      <c r="Q965" s="7" t="s">
        <v>8338</v>
      </c>
      <c r="R965" s="7" t="s">
        <v>8340</v>
      </c>
      <c r="S965" s="11">
        <f t="shared" si="62"/>
        <v>42660.427303240744</v>
      </c>
      <c r="T965" s="12">
        <f t="shared" si="63"/>
        <v>42625.427303240744</v>
      </c>
    </row>
    <row r="966" spans="1:20" ht="43.2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>
        <f t="shared" si="60"/>
        <v>0.79909090909090907</v>
      </c>
      <c r="P966">
        <f t="shared" si="61"/>
        <v>-109121</v>
      </c>
      <c r="Q966" s="7" t="s">
        <v>8338</v>
      </c>
      <c r="R966" s="7" t="s">
        <v>8340</v>
      </c>
      <c r="S966" s="11">
        <f t="shared" si="62"/>
        <v>42248.420358796291</v>
      </c>
      <c r="T966" s="12">
        <f t="shared" si="63"/>
        <v>42208.420358796291</v>
      </c>
    </row>
    <row r="967" spans="1:20" ht="43.2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>
        <f t="shared" si="60"/>
        <v>1.1919999999999999</v>
      </c>
      <c r="P967">
        <f t="shared" si="61"/>
        <v>-24702</v>
      </c>
      <c r="Q967" s="7" t="s">
        <v>8338</v>
      </c>
      <c r="R967" s="7" t="s">
        <v>8340</v>
      </c>
      <c r="S967" s="11">
        <f t="shared" si="62"/>
        <v>42668.957638888889</v>
      </c>
      <c r="T967" s="12">
        <f t="shared" si="63"/>
        <v>42636.808402777773</v>
      </c>
    </row>
    <row r="968" spans="1:20" ht="43.2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>
        <f t="shared" si="60"/>
        <v>14.799999999999999</v>
      </c>
      <c r="P968">
        <f t="shared" si="61"/>
        <v>-10224</v>
      </c>
      <c r="Q968" s="7" t="s">
        <v>8338</v>
      </c>
      <c r="R968" s="7" t="s">
        <v>8340</v>
      </c>
      <c r="S968" s="11">
        <f t="shared" si="62"/>
        <v>42649.427453703705</v>
      </c>
      <c r="T968" s="12">
        <f t="shared" si="63"/>
        <v>42619.427453703705</v>
      </c>
    </row>
    <row r="969" spans="1:20" ht="43.2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>
        <f t="shared" si="60"/>
        <v>17.810000000000002</v>
      </c>
      <c r="P969">
        <f t="shared" si="61"/>
        <v>-16438</v>
      </c>
      <c r="Q969" s="7" t="s">
        <v>8338</v>
      </c>
      <c r="R969" s="7" t="s">
        <v>8340</v>
      </c>
      <c r="S969" s="11">
        <f t="shared" si="62"/>
        <v>42482.004328703704</v>
      </c>
      <c r="T969" s="12">
        <f t="shared" si="63"/>
        <v>42422.045995370368</v>
      </c>
    </row>
    <row r="970" spans="1:20" ht="43.2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>
        <f t="shared" si="60"/>
        <v>1.325</v>
      </c>
      <c r="P970">
        <f t="shared" si="61"/>
        <v>-7894</v>
      </c>
      <c r="Q970" s="7" t="s">
        <v>8338</v>
      </c>
      <c r="R970" s="7" t="s">
        <v>8340</v>
      </c>
      <c r="S970" s="11">
        <f t="shared" si="62"/>
        <v>41866.639282407406</v>
      </c>
      <c r="T970" s="12">
        <f t="shared" si="63"/>
        <v>41836.639282407406</v>
      </c>
    </row>
    <row r="971" spans="1:20" ht="28.8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>
        <f t="shared" si="60"/>
        <v>46.666666666666664</v>
      </c>
      <c r="P971">
        <f t="shared" si="61"/>
        <v>-16000</v>
      </c>
      <c r="Q971" s="7" t="s">
        <v>8338</v>
      </c>
      <c r="R971" s="7" t="s">
        <v>8340</v>
      </c>
      <c r="S971" s="11">
        <f t="shared" si="62"/>
        <v>42775.094988425924</v>
      </c>
      <c r="T971" s="12">
        <f t="shared" si="63"/>
        <v>42742.094988425924</v>
      </c>
    </row>
    <row r="972" spans="1:20" ht="57.6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>
        <f t="shared" si="60"/>
        <v>45.92</v>
      </c>
      <c r="P972">
        <f t="shared" si="61"/>
        <v>-2704</v>
      </c>
      <c r="Q972" s="7" t="s">
        <v>8338</v>
      </c>
      <c r="R972" s="7" t="s">
        <v>8340</v>
      </c>
      <c r="S972" s="11">
        <f t="shared" si="62"/>
        <v>42757.999305555553</v>
      </c>
      <c r="T972" s="12">
        <f t="shared" si="63"/>
        <v>42721.012187499997</v>
      </c>
    </row>
    <row r="973" spans="1:20" ht="43.2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>
        <f t="shared" si="60"/>
        <v>0.22599999999999998</v>
      </c>
      <c r="P973">
        <f t="shared" si="61"/>
        <v>-99774</v>
      </c>
      <c r="Q973" s="7" t="s">
        <v>8338</v>
      </c>
      <c r="R973" s="7" t="s">
        <v>8340</v>
      </c>
      <c r="S973" s="11">
        <f t="shared" si="62"/>
        <v>42156.500694444439</v>
      </c>
      <c r="T973" s="12">
        <f t="shared" si="63"/>
        <v>42111.500694444439</v>
      </c>
    </row>
    <row r="974" spans="1:20" ht="43.2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>
        <f t="shared" si="60"/>
        <v>34.625</v>
      </c>
      <c r="P974">
        <f t="shared" si="61"/>
        <v>-13075</v>
      </c>
      <c r="Q974" s="7" t="s">
        <v>8338</v>
      </c>
      <c r="R974" s="7" t="s">
        <v>8340</v>
      </c>
      <c r="S974" s="11">
        <f t="shared" si="62"/>
        <v>41886.082638888889</v>
      </c>
      <c r="T974" s="12">
        <f t="shared" si="63"/>
        <v>41856.657384259255</v>
      </c>
    </row>
    <row r="975" spans="1:20" ht="43.2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>
        <f t="shared" si="60"/>
        <v>2.0549999999999997</v>
      </c>
      <c r="P975">
        <f t="shared" si="61"/>
        <v>-19589</v>
      </c>
      <c r="Q975" s="7" t="s">
        <v>8338</v>
      </c>
      <c r="R975" s="7" t="s">
        <v>8340</v>
      </c>
      <c r="S975" s="11">
        <f t="shared" si="62"/>
        <v>42316.848298611112</v>
      </c>
      <c r="T975" s="12">
        <f t="shared" si="63"/>
        <v>42256.806631944441</v>
      </c>
    </row>
    <row r="976" spans="1:20" ht="43.2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>
        <f t="shared" si="60"/>
        <v>0.55999999999999994</v>
      </c>
      <c r="P976">
        <f t="shared" si="61"/>
        <v>-49720</v>
      </c>
      <c r="Q976" s="7" t="s">
        <v>8338</v>
      </c>
      <c r="R976" s="7" t="s">
        <v>8340</v>
      </c>
      <c r="S976" s="11">
        <f t="shared" si="62"/>
        <v>42454.499490740738</v>
      </c>
      <c r="T976" s="12">
        <f t="shared" si="63"/>
        <v>42424.541157407402</v>
      </c>
    </row>
    <row r="977" spans="1:20" ht="43.2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>
        <f t="shared" si="60"/>
        <v>2.6069999999999998</v>
      </c>
      <c r="P977">
        <f t="shared" si="61"/>
        <v>-97393</v>
      </c>
      <c r="Q977" s="7" t="s">
        <v>8338</v>
      </c>
      <c r="R977" s="7" t="s">
        <v>8340</v>
      </c>
      <c r="S977" s="11">
        <f t="shared" si="62"/>
        <v>42549.488252314812</v>
      </c>
      <c r="T977" s="12">
        <f t="shared" si="63"/>
        <v>42489.488252314812</v>
      </c>
    </row>
    <row r="978" spans="1:20" ht="43.2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>
        <f t="shared" si="60"/>
        <v>1.9259999999999999</v>
      </c>
      <c r="P978">
        <f t="shared" si="61"/>
        <v>-147111</v>
      </c>
      <c r="Q978" s="7" t="s">
        <v>8338</v>
      </c>
      <c r="R978" s="7" t="s">
        <v>8340</v>
      </c>
      <c r="S978" s="11">
        <f t="shared" si="62"/>
        <v>42229.850659722222</v>
      </c>
      <c r="T978" s="12">
        <f t="shared" si="63"/>
        <v>42184.850659722222</v>
      </c>
    </row>
    <row r="979" spans="1:20" ht="43.2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>
        <f t="shared" si="60"/>
        <v>33.666666666666664</v>
      </c>
      <c r="P979">
        <f t="shared" si="61"/>
        <v>-1791</v>
      </c>
      <c r="Q979" s="7" t="s">
        <v>8338</v>
      </c>
      <c r="R979" s="7" t="s">
        <v>8340</v>
      </c>
      <c r="S979" s="11">
        <f t="shared" si="62"/>
        <v>42421.733761574076</v>
      </c>
      <c r="T979" s="12">
        <f t="shared" si="63"/>
        <v>42391.733761574076</v>
      </c>
    </row>
    <row r="980" spans="1:20" ht="43.2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>
        <f t="shared" si="60"/>
        <v>56.263267182990241</v>
      </c>
      <c r="P980">
        <f t="shared" si="61"/>
        <v>-75616</v>
      </c>
      <c r="Q980" s="7" t="s">
        <v>8338</v>
      </c>
      <c r="R980" s="7" t="s">
        <v>8340</v>
      </c>
      <c r="S980" s="11">
        <f t="shared" si="62"/>
        <v>42425.100706018515</v>
      </c>
      <c r="T980" s="12">
        <f t="shared" si="63"/>
        <v>42395.100706018515</v>
      </c>
    </row>
    <row r="981" spans="1:20" ht="43.2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>
        <f t="shared" si="60"/>
        <v>82.817599999999999</v>
      </c>
      <c r="P981">
        <f t="shared" si="61"/>
        <v>-6013.84</v>
      </c>
      <c r="Q981" s="7" t="s">
        <v>8338</v>
      </c>
      <c r="R981" s="7" t="s">
        <v>8340</v>
      </c>
      <c r="S981" s="11">
        <f t="shared" si="62"/>
        <v>42541.582638888889</v>
      </c>
      <c r="T981" s="12">
        <f t="shared" si="63"/>
        <v>42506.208657407406</v>
      </c>
    </row>
    <row r="982" spans="1:20" ht="57.6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>
        <f t="shared" si="60"/>
        <v>14.860000000000001</v>
      </c>
      <c r="P982">
        <f t="shared" si="61"/>
        <v>-8514</v>
      </c>
      <c r="Q982" s="7" t="s">
        <v>8338</v>
      </c>
      <c r="R982" s="7" t="s">
        <v>8340</v>
      </c>
      <c r="S982" s="11">
        <f t="shared" si="62"/>
        <v>41973.737523148149</v>
      </c>
      <c r="T982" s="12">
        <f t="shared" si="63"/>
        <v>41928.695856481478</v>
      </c>
    </row>
    <row r="983" spans="1:20" ht="57.6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>
        <f t="shared" si="60"/>
        <v>1.2375123751237513E-2</v>
      </c>
      <c r="P983">
        <f t="shared" si="61"/>
        <v>-88877</v>
      </c>
      <c r="Q983" s="7" t="s">
        <v>8338</v>
      </c>
      <c r="R983" s="7" t="s">
        <v>8340</v>
      </c>
      <c r="S983" s="11">
        <f t="shared" si="62"/>
        <v>41860.738680555551</v>
      </c>
      <c r="T983" s="12">
        <f t="shared" si="63"/>
        <v>41830.738680555551</v>
      </c>
    </row>
    <row r="984" spans="1:20" ht="28.8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>
        <f t="shared" si="60"/>
        <v>1.7142857142857144E-2</v>
      </c>
      <c r="P984">
        <f t="shared" si="61"/>
        <v>-17497</v>
      </c>
      <c r="Q984" s="7" t="s">
        <v>8338</v>
      </c>
      <c r="R984" s="7" t="s">
        <v>8340</v>
      </c>
      <c r="S984" s="11">
        <f t="shared" si="62"/>
        <v>42645.544976851852</v>
      </c>
      <c r="T984" s="12">
        <f t="shared" si="63"/>
        <v>42615.544976851852</v>
      </c>
    </row>
    <row r="985" spans="1:20" ht="57.6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>
        <f t="shared" si="60"/>
        <v>29.506136117214709</v>
      </c>
      <c r="P985">
        <f t="shared" si="61"/>
        <v>-73468</v>
      </c>
      <c r="Q985" s="7" t="s">
        <v>8338</v>
      </c>
      <c r="R985" s="7" t="s">
        <v>8340</v>
      </c>
      <c r="S985" s="11">
        <f t="shared" si="62"/>
        <v>42605.662499999999</v>
      </c>
      <c r="T985" s="12">
        <f t="shared" si="63"/>
        <v>42574.459317129622</v>
      </c>
    </row>
    <row r="986" spans="1:20" ht="72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>
        <f t="shared" si="60"/>
        <v>1.06</v>
      </c>
      <c r="P986">
        <f t="shared" si="61"/>
        <v>-9894</v>
      </c>
      <c r="Q986" s="7" t="s">
        <v>8338</v>
      </c>
      <c r="R986" s="7" t="s">
        <v>8340</v>
      </c>
      <c r="S986" s="11">
        <f t="shared" si="62"/>
        <v>42090.86583333333</v>
      </c>
      <c r="T986" s="12">
        <f t="shared" si="63"/>
        <v>42060.907499999994</v>
      </c>
    </row>
    <row r="987" spans="1:20" ht="43.2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>
        <f t="shared" si="60"/>
        <v>6.293333333333333</v>
      </c>
      <c r="P987">
        <f t="shared" si="61"/>
        <v>-28112</v>
      </c>
      <c r="Q987" s="7" t="s">
        <v>8338</v>
      </c>
      <c r="R987" s="7" t="s">
        <v>8340</v>
      </c>
      <c r="S987" s="11">
        <f t="shared" si="62"/>
        <v>42369.749999999993</v>
      </c>
      <c r="T987" s="12">
        <f t="shared" si="63"/>
        <v>42339.759375000001</v>
      </c>
    </row>
    <row r="988" spans="1:20" ht="57.6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>
        <f t="shared" si="60"/>
        <v>12.75</v>
      </c>
      <c r="P988">
        <f t="shared" si="61"/>
        <v>-17450</v>
      </c>
      <c r="Q988" s="7" t="s">
        <v>8338</v>
      </c>
      <c r="R988" s="7" t="s">
        <v>8340</v>
      </c>
      <c r="S988" s="11">
        <f t="shared" si="62"/>
        <v>42378.791666666664</v>
      </c>
      <c r="T988" s="12">
        <f t="shared" si="63"/>
        <v>42324.559027777774</v>
      </c>
    </row>
    <row r="989" spans="1:20" ht="43.2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>
        <f t="shared" si="60"/>
        <v>13.22</v>
      </c>
      <c r="P989">
        <f t="shared" si="61"/>
        <v>-43390</v>
      </c>
      <c r="Q989" s="7" t="s">
        <v>8338</v>
      </c>
      <c r="R989" s="7" t="s">
        <v>8340</v>
      </c>
      <c r="S989" s="11">
        <f t="shared" si="62"/>
        <v>41813.086226851847</v>
      </c>
      <c r="T989" s="12">
        <f t="shared" si="63"/>
        <v>41773.086226851847</v>
      </c>
    </row>
    <row r="990" spans="1:20" ht="57.6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>
        <f t="shared" si="60"/>
        <v>0</v>
      </c>
      <c r="P990">
        <f t="shared" si="61"/>
        <v>-5000</v>
      </c>
      <c r="Q990" s="7" t="s">
        <v>8338</v>
      </c>
      <c r="R990" s="7" t="s">
        <v>8340</v>
      </c>
      <c r="S990" s="11">
        <f t="shared" si="62"/>
        <v>42644.148437499993</v>
      </c>
      <c r="T990" s="12">
        <f t="shared" si="63"/>
        <v>42614.148437499993</v>
      </c>
    </row>
    <row r="991" spans="1:20" ht="28.8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>
        <f t="shared" si="60"/>
        <v>16.77</v>
      </c>
      <c r="P991">
        <f t="shared" si="61"/>
        <v>-8323</v>
      </c>
      <c r="Q991" s="7" t="s">
        <v>8338</v>
      </c>
      <c r="R991" s="7" t="s">
        <v>8340</v>
      </c>
      <c r="S991" s="11">
        <f t="shared" si="62"/>
        <v>42641.725636574069</v>
      </c>
      <c r="T991" s="12">
        <f t="shared" si="63"/>
        <v>42611.725636574069</v>
      </c>
    </row>
    <row r="992" spans="1:20" ht="43.2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>
        <f t="shared" si="60"/>
        <v>0.104</v>
      </c>
      <c r="P992">
        <f t="shared" si="61"/>
        <v>-24974</v>
      </c>
      <c r="Q992" s="7" t="s">
        <v>8338</v>
      </c>
      <c r="R992" s="7" t="s">
        <v>8340</v>
      </c>
      <c r="S992" s="11">
        <f t="shared" si="62"/>
        <v>41885.575972222221</v>
      </c>
      <c r="T992" s="12">
        <f t="shared" si="63"/>
        <v>41855.575972222221</v>
      </c>
    </row>
    <row r="993" spans="1:20" ht="72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>
        <f t="shared" si="60"/>
        <v>4.24</v>
      </c>
      <c r="P993">
        <f t="shared" si="61"/>
        <v>-4788</v>
      </c>
      <c r="Q993" s="7" t="s">
        <v>8338</v>
      </c>
      <c r="R993" s="7" t="s">
        <v>8340</v>
      </c>
      <c r="S993" s="11">
        <f t="shared" si="62"/>
        <v>42563.57708333333</v>
      </c>
      <c r="T993" s="12">
        <f t="shared" si="63"/>
        <v>42538.548472222225</v>
      </c>
    </row>
    <row r="994" spans="1:20" ht="43.2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>
        <f t="shared" si="60"/>
        <v>0.46699999999999997</v>
      </c>
      <c r="P994">
        <f t="shared" si="61"/>
        <v>-99533</v>
      </c>
      <c r="Q994" s="7" t="s">
        <v>8338</v>
      </c>
      <c r="R994" s="7" t="s">
        <v>8340</v>
      </c>
      <c r="S994" s="11">
        <f t="shared" si="62"/>
        <v>42497.674988425926</v>
      </c>
      <c r="T994" s="12">
        <f t="shared" si="63"/>
        <v>42437.71665509259</v>
      </c>
    </row>
    <row r="995" spans="1:20" ht="43.2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>
        <f t="shared" si="60"/>
        <v>25.087142857142858</v>
      </c>
      <c r="P995">
        <f t="shared" si="61"/>
        <v>-52439</v>
      </c>
      <c r="Q995" s="7" t="s">
        <v>8338</v>
      </c>
      <c r="R995" s="7" t="s">
        <v>8340</v>
      </c>
      <c r="S995" s="11">
        <f t="shared" si="62"/>
        <v>42685.999999999993</v>
      </c>
      <c r="T995" s="12">
        <f t="shared" si="63"/>
        <v>42652.756574074076</v>
      </c>
    </row>
    <row r="996" spans="1:20" ht="57.6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>
        <f t="shared" si="60"/>
        <v>2.3345000000000002</v>
      </c>
      <c r="P996">
        <f t="shared" si="61"/>
        <v>-195331</v>
      </c>
      <c r="Q996" s="7" t="s">
        <v>8338</v>
      </c>
      <c r="R996" s="7" t="s">
        <v>8340</v>
      </c>
      <c r="S996" s="11">
        <f t="shared" si="62"/>
        <v>41973.749305555553</v>
      </c>
      <c r="T996" s="12">
        <f t="shared" si="63"/>
        <v>41921.054745370369</v>
      </c>
    </row>
    <row r="997" spans="1:20" ht="43.2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>
        <f t="shared" si="60"/>
        <v>7.26</v>
      </c>
      <c r="P997">
        <f t="shared" si="61"/>
        <v>-9274</v>
      </c>
      <c r="Q997" s="7" t="s">
        <v>8338</v>
      </c>
      <c r="R997" s="7" t="s">
        <v>8340</v>
      </c>
      <c r="S997" s="11">
        <f t="shared" si="62"/>
        <v>41972.458333333336</v>
      </c>
      <c r="T997" s="12">
        <f t="shared" si="63"/>
        <v>41947.732407407406</v>
      </c>
    </row>
    <row r="998" spans="1:20" ht="28.8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>
        <f t="shared" si="60"/>
        <v>1.625</v>
      </c>
      <c r="P998">
        <f t="shared" si="61"/>
        <v>-3935</v>
      </c>
      <c r="Q998" s="7" t="s">
        <v>8338</v>
      </c>
      <c r="R998" s="7" t="s">
        <v>8340</v>
      </c>
      <c r="S998" s="11">
        <f t="shared" si="62"/>
        <v>41847.435416666667</v>
      </c>
      <c r="T998" s="12">
        <f t="shared" si="63"/>
        <v>41817.658101851848</v>
      </c>
    </row>
    <row r="999" spans="1:20" ht="28.8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>
        <f t="shared" si="60"/>
        <v>1.3</v>
      </c>
      <c r="P999">
        <f t="shared" si="61"/>
        <v>-4935</v>
      </c>
      <c r="Q999" s="7" t="s">
        <v>8338</v>
      </c>
      <c r="R999" s="7" t="s">
        <v>8340</v>
      </c>
      <c r="S999" s="11">
        <f t="shared" si="62"/>
        <v>41970.936307870368</v>
      </c>
      <c r="T999" s="12">
        <f t="shared" si="63"/>
        <v>41940.894641203704</v>
      </c>
    </row>
    <row r="1000" spans="1:20" ht="43.2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>
        <f t="shared" si="60"/>
        <v>58.558333333333337</v>
      </c>
      <c r="P1000">
        <f t="shared" si="61"/>
        <v>-24865</v>
      </c>
      <c r="Q1000" s="7" t="s">
        <v>8338</v>
      </c>
      <c r="R1000" s="7" t="s">
        <v>8340</v>
      </c>
      <c r="S1000" s="11">
        <f t="shared" si="62"/>
        <v>42327.002326388887</v>
      </c>
      <c r="T1000" s="12">
        <f t="shared" si="63"/>
        <v>42281.960659722223</v>
      </c>
    </row>
    <row r="1001" spans="1:20" ht="43.2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>
        <f t="shared" si="60"/>
        <v>7.7886666666666677</v>
      </c>
      <c r="P1001">
        <f t="shared" si="61"/>
        <v>-138317</v>
      </c>
      <c r="Q1001" s="7" t="s">
        <v>8338</v>
      </c>
      <c r="R1001" s="7" t="s">
        <v>8340</v>
      </c>
      <c r="S1001" s="11">
        <f t="shared" si="62"/>
        <v>41956.126388888886</v>
      </c>
      <c r="T1001" s="12">
        <f t="shared" si="63"/>
        <v>41926.091319444444</v>
      </c>
    </row>
    <row r="1002" spans="1:20" ht="43.2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>
        <f t="shared" si="60"/>
        <v>2.2157147647256061</v>
      </c>
      <c r="P1002">
        <f t="shared" si="61"/>
        <v>-874876</v>
      </c>
      <c r="Q1002" s="7" t="s">
        <v>8338</v>
      </c>
      <c r="R1002" s="7" t="s">
        <v>8340</v>
      </c>
      <c r="S1002" s="11">
        <f t="shared" si="62"/>
        <v>42808.80972222222</v>
      </c>
      <c r="T1002" s="12">
        <f t="shared" si="63"/>
        <v>42748.851388888885</v>
      </c>
    </row>
    <row r="1003" spans="1:20" ht="57.6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>
        <f t="shared" si="60"/>
        <v>104</v>
      </c>
      <c r="P1003">
        <f t="shared" si="61"/>
        <v>200</v>
      </c>
      <c r="Q1003" s="7" t="s">
        <v>8338</v>
      </c>
      <c r="R1003" s="7" t="s">
        <v>8340</v>
      </c>
      <c r="S1003" s="11">
        <f t="shared" si="62"/>
        <v>42765.511724537035</v>
      </c>
      <c r="T1003" s="12">
        <f t="shared" si="63"/>
        <v>42720.511724537035</v>
      </c>
    </row>
    <row r="1004" spans="1:20" ht="43.2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>
        <f t="shared" si="60"/>
        <v>29.6029602960296</v>
      </c>
      <c r="P1004">
        <f t="shared" si="61"/>
        <v>-7039</v>
      </c>
      <c r="Q1004" s="7" t="s">
        <v>8338</v>
      </c>
      <c r="R1004" s="7" t="s">
        <v>8340</v>
      </c>
      <c r="S1004" s="11">
        <f t="shared" si="62"/>
        <v>42355.040972222218</v>
      </c>
      <c r="T1004" s="12">
        <f t="shared" si="63"/>
        <v>42325.475856481477</v>
      </c>
    </row>
    <row r="1005" spans="1:20" ht="43.2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>
        <f t="shared" si="60"/>
        <v>16.055</v>
      </c>
      <c r="P1005">
        <f t="shared" si="61"/>
        <v>-16789</v>
      </c>
      <c r="Q1005" s="7" t="s">
        <v>8338</v>
      </c>
      <c r="R1005" s="7" t="s">
        <v>8340</v>
      </c>
      <c r="S1005" s="11">
        <f t="shared" si="62"/>
        <v>42810.459039351852</v>
      </c>
      <c r="T1005" s="12">
        <f t="shared" si="63"/>
        <v>42780.500706018516</v>
      </c>
    </row>
    <row r="1006" spans="1:20" ht="28.8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>
        <f t="shared" si="60"/>
        <v>82.207999999999998</v>
      </c>
      <c r="P1006">
        <f t="shared" si="61"/>
        <v>-4448</v>
      </c>
      <c r="Q1006" s="7" t="s">
        <v>8338</v>
      </c>
      <c r="R1006" s="7" t="s">
        <v>8340</v>
      </c>
      <c r="S1006" s="11">
        <f t="shared" si="62"/>
        <v>42418.5003125</v>
      </c>
      <c r="T1006" s="12">
        <f t="shared" si="63"/>
        <v>42388.5003125</v>
      </c>
    </row>
    <row r="1007" spans="1:20" ht="43.2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>
        <f t="shared" si="60"/>
        <v>75.051000000000002</v>
      </c>
      <c r="P1007">
        <f t="shared" si="61"/>
        <v>-49898</v>
      </c>
      <c r="Q1007" s="7" t="s">
        <v>8338</v>
      </c>
      <c r="R1007" s="7" t="s">
        <v>8340</v>
      </c>
      <c r="S1007" s="11">
        <f t="shared" si="62"/>
        <v>42307.41646990741</v>
      </c>
      <c r="T1007" s="12">
        <f t="shared" si="63"/>
        <v>42276.41646990741</v>
      </c>
    </row>
    <row r="1008" spans="1:20" ht="43.2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>
        <f t="shared" si="60"/>
        <v>5.8500000000000005</v>
      </c>
      <c r="P1008">
        <f t="shared" si="61"/>
        <v>-3766</v>
      </c>
      <c r="Q1008" s="7" t="s">
        <v>8338</v>
      </c>
      <c r="R1008" s="7" t="s">
        <v>8340</v>
      </c>
      <c r="S1008" s="11">
        <f t="shared" si="62"/>
        <v>41985.09097222222</v>
      </c>
      <c r="T1008" s="12">
        <f t="shared" si="63"/>
        <v>41976.83185185185</v>
      </c>
    </row>
    <row r="1009" spans="1:20" ht="43.2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>
        <f t="shared" si="60"/>
        <v>44.32</v>
      </c>
      <c r="P1009">
        <f t="shared" si="61"/>
        <v>-16704</v>
      </c>
      <c r="Q1009" s="7" t="s">
        <v>8338</v>
      </c>
      <c r="R1009" s="7" t="s">
        <v>8340</v>
      </c>
      <c r="S1009" s="11">
        <f t="shared" si="62"/>
        <v>42718.416932870365</v>
      </c>
      <c r="T1009" s="12">
        <f t="shared" si="63"/>
        <v>42676.3752662037</v>
      </c>
    </row>
    <row r="1010" spans="1:20" ht="43.2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>
        <f t="shared" si="60"/>
        <v>0.26737967914438499</v>
      </c>
      <c r="P1010">
        <f t="shared" si="61"/>
        <v>-93250</v>
      </c>
      <c r="Q1010" s="7" t="s">
        <v>8338</v>
      </c>
      <c r="R1010" s="7" t="s">
        <v>8340</v>
      </c>
      <c r="S1010" s="11">
        <f t="shared" si="62"/>
        <v>42732.600868055553</v>
      </c>
      <c r="T1010" s="12">
        <f t="shared" si="63"/>
        <v>42702.600868055553</v>
      </c>
    </row>
    <row r="1011" spans="1:20" ht="57.6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>
        <f t="shared" si="60"/>
        <v>13.13</v>
      </c>
      <c r="P1011">
        <f t="shared" si="61"/>
        <v>-43435</v>
      </c>
      <c r="Q1011" s="7" t="s">
        <v>8338</v>
      </c>
      <c r="R1011" s="7" t="s">
        <v>8340</v>
      </c>
      <c r="S1011" s="11">
        <f t="shared" si="62"/>
        <v>42540.396365740737</v>
      </c>
      <c r="T1011" s="12">
        <f t="shared" si="63"/>
        <v>42510.396365740737</v>
      </c>
    </row>
    <row r="1012" spans="1:20" ht="43.2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>
        <f t="shared" si="60"/>
        <v>0.19088937093275488</v>
      </c>
      <c r="P1012">
        <f t="shared" si="61"/>
        <v>-115030</v>
      </c>
      <c r="Q1012" s="7" t="s">
        <v>8338</v>
      </c>
      <c r="R1012" s="7" t="s">
        <v>8340</v>
      </c>
      <c r="S1012" s="11">
        <f t="shared" si="62"/>
        <v>42617.915972222218</v>
      </c>
      <c r="T1012" s="12">
        <f t="shared" si="63"/>
        <v>42561.621087962958</v>
      </c>
    </row>
    <row r="1013" spans="1:20" ht="43.2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>
        <f t="shared" si="60"/>
        <v>0.375</v>
      </c>
      <c r="P1013">
        <f t="shared" si="61"/>
        <v>-19925</v>
      </c>
      <c r="Q1013" s="7" t="s">
        <v>8338</v>
      </c>
      <c r="R1013" s="7" t="s">
        <v>8340</v>
      </c>
      <c r="S1013" s="11">
        <f t="shared" si="62"/>
        <v>41991.689756944441</v>
      </c>
      <c r="T1013" s="12">
        <f t="shared" si="63"/>
        <v>41946.689756944441</v>
      </c>
    </row>
    <row r="1014" spans="1:20" ht="57.6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>
        <f t="shared" si="60"/>
        <v>21535.021000000001</v>
      </c>
      <c r="P1014">
        <f t="shared" si="61"/>
        <v>1071751.05</v>
      </c>
      <c r="Q1014" s="7" t="s">
        <v>8338</v>
      </c>
      <c r="R1014" s="7" t="s">
        <v>8340</v>
      </c>
      <c r="S1014" s="11">
        <f t="shared" si="62"/>
        <v>42759.232083333329</v>
      </c>
      <c r="T1014" s="12">
        <f t="shared" si="63"/>
        <v>42714.232083333329</v>
      </c>
    </row>
    <row r="1015" spans="1:20" ht="43.2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>
        <f t="shared" si="60"/>
        <v>34.527999999999999</v>
      </c>
      <c r="P1015">
        <f t="shared" si="61"/>
        <v>-16368</v>
      </c>
      <c r="Q1015" s="7" t="s">
        <v>8338</v>
      </c>
      <c r="R1015" s="7" t="s">
        <v>8340</v>
      </c>
      <c r="S1015" s="11">
        <f t="shared" si="62"/>
        <v>42367.624999999993</v>
      </c>
      <c r="T1015" s="12">
        <f t="shared" si="63"/>
        <v>42339.625648148147</v>
      </c>
    </row>
    <row r="1016" spans="1:20" ht="28.8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>
        <f t="shared" si="60"/>
        <v>30.599999999999998</v>
      </c>
      <c r="P1016">
        <f t="shared" si="61"/>
        <v>-6940</v>
      </c>
      <c r="Q1016" s="7" t="s">
        <v>8338</v>
      </c>
      <c r="R1016" s="7" t="s">
        <v>8340</v>
      </c>
      <c r="S1016" s="11">
        <f t="shared" si="62"/>
        <v>42004.79415509259</v>
      </c>
      <c r="T1016" s="12">
        <f t="shared" si="63"/>
        <v>41954.79415509259</v>
      </c>
    </row>
    <row r="1017" spans="1:20" ht="28.8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>
        <f t="shared" si="60"/>
        <v>2.666666666666667</v>
      </c>
      <c r="P1017">
        <f t="shared" si="61"/>
        <v>-8760</v>
      </c>
      <c r="Q1017" s="7" t="s">
        <v>8338</v>
      </c>
      <c r="R1017" s="7" t="s">
        <v>8340</v>
      </c>
      <c r="S1017" s="11">
        <f t="shared" si="62"/>
        <v>42333.711747685178</v>
      </c>
      <c r="T1017" s="12">
        <f t="shared" si="63"/>
        <v>42303.670081018521</v>
      </c>
    </row>
    <row r="1018" spans="1:20" ht="43.2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>
        <f t="shared" si="60"/>
        <v>2.8420000000000001</v>
      </c>
      <c r="P1018">
        <f t="shared" si="61"/>
        <v>-97158</v>
      </c>
      <c r="Q1018" s="7" t="s">
        <v>8338</v>
      </c>
      <c r="R1018" s="7" t="s">
        <v>8340</v>
      </c>
      <c r="S1018" s="11">
        <f t="shared" si="62"/>
        <v>42466.857129629629</v>
      </c>
      <c r="T1018" s="12">
        <f t="shared" si="63"/>
        <v>42421.898796296293</v>
      </c>
    </row>
    <row r="1019" spans="1:20" ht="43.2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>
        <f t="shared" si="60"/>
        <v>22.878799999999998</v>
      </c>
      <c r="P1019">
        <f t="shared" si="61"/>
        <v>-192803</v>
      </c>
      <c r="Q1019" s="7" t="s">
        <v>8338</v>
      </c>
      <c r="R1019" s="7" t="s">
        <v>8340</v>
      </c>
      <c r="S1019" s="11">
        <f t="shared" si="62"/>
        <v>42329.508506944439</v>
      </c>
      <c r="T1019" s="12">
        <f t="shared" si="63"/>
        <v>42289.466840277775</v>
      </c>
    </row>
    <row r="1020" spans="1:20" ht="43.2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>
        <f t="shared" si="60"/>
        <v>3.105</v>
      </c>
      <c r="P1020">
        <f t="shared" si="61"/>
        <v>-19379</v>
      </c>
      <c r="Q1020" s="7" t="s">
        <v>8338</v>
      </c>
      <c r="R1020" s="7" t="s">
        <v>8340</v>
      </c>
      <c r="S1020" s="11">
        <f t="shared" si="62"/>
        <v>42565.283946759257</v>
      </c>
      <c r="T1020" s="12">
        <f t="shared" si="63"/>
        <v>42535.283946759257</v>
      </c>
    </row>
    <row r="1021" spans="1:20" ht="43.2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>
        <f t="shared" si="60"/>
        <v>47.333333333333336</v>
      </c>
      <c r="P1021">
        <f t="shared" si="61"/>
        <v>-23700</v>
      </c>
      <c r="Q1021" s="7" t="s">
        <v>8338</v>
      </c>
      <c r="R1021" s="7" t="s">
        <v>8340</v>
      </c>
      <c r="S1021" s="11">
        <f t="shared" si="62"/>
        <v>42039.765613425923</v>
      </c>
      <c r="T1021" s="12">
        <f t="shared" si="63"/>
        <v>42009.765613425923</v>
      </c>
    </row>
    <row r="1022" spans="1:20" ht="43.2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>
        <f t="shared" si="60"/>
        <v>205.54838709677421</v>
      </c>
      <c r="P1022">
        <f t="shared" si="61"/>
        <v>1636</v>
      </c>
      <c r="Q1022" s="7" t="s">
        <v>8344</v>
      </c>
      <c r="R1022" s="7" t="s">
        <v>8349</v>
      </c>
      <c r="S1022" s="11">
        <f t="shared" si="62"/>
        <v>42156.824305555558</v>
      </c>
      <c r="T1022" s="12">
        <f t="shared" si="63"/>
        <v>42126.861215277771</v>
      </c>
    </row>
    <row r="1023" spans="1:20" ht="43.2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>
        <f t="shared" si="60"/>
        <v>351.80366666666669</v>
      </c>
      <c r="P1023">
        <f t="shared" si="61"/>
        <v>7554.1100000000006</v>
      </c>
      <c r="Q1023" s="7" t="s">
        <v>8344</v>
      </c>
      <c r="R1023" s="7" t="s">
        <v>8349</v>
      </c>
      <c r="S1023" s="11">
        <f t="shared" si="62"/>
        <v>42293.958333333336</v>
      </c>
      <c r="T1023" s="12">
        <f t="shared" si="63"/>
        <v>42271.043645833335</v>
      </c>
    </row>
    <row r="1024" spans="1:20" ht="28.8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>
        <f t="shared" si="60"/>
        <v>114.9</v>
      </c>
      <c r="P1024">
        <f t="shared" si="61"/>
        <v>298</v>
      </c>
      <c r="Q1024" s="7" t="s">
        <v>8344</v>
      </c>
      <c r="R1024" s="7" t="s">
        <v>8349</v>
      </c>
      <c r="S1024" s="11">
        <f t="shared" si="62"/>
        <v>42141.438391203701</v>
      </c>
      <c r="T1024" s="12">
        <f t="shared" si="63"/>
        <v>42111.438391203701</v>
      </c>
    </row>
    <row r="1025" spans="1:20" ht="43.2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>
        <f t="shared" si="60"/>
        <v>237.15</v>
      </c>
      <c r="P1025">
        <f t="shared" si="61"/>
        <v>2743</v>
      </c>
      <c r="Q1025" s="7" t="s">
        <v>8344</v>
      </c>
      <c r="R1025" s="7" t="s">
        <v>8349</v>
      </c>
      <c r="S1025" s="11">
        <f t="shared" si="62"/>
        <v>42175.711354166669</v>
      </c>
      <c r="T1025" s="12">
        <f t="shared" si="63"/>
        <v>42145.711354166669</v>
      </c>
    </row>
    <row r="1026" spans="1:20" ht="43.2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>
        <f t="shared" si="60"/>
        <v>118.63774999999998</v>
      </c>
      <c r="P1026">
        <f t="shared" si="61"/>
        <v>3727.5499999999993</v>
      </c>
      <c r="Q1026" s="7" t="s">
        <v>8344</v>
      </c>
      <c r="R1026" s="7" t="s">
        <v>8349</v>
      </c>
      <c r="S1026" s="11">
        <f t="shared" si="62"/>
        <v>42400.372256944444</v>
      </c>
      <c r="T1026" s="12">
        <f t="shared" si="63"/>
        <v>42370.372256944444</v>
      </c>
    </row>
    <row r="1027" spans="1:20" ht="43.2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>
        <f t="shared" ref="O1027:O1090" si="64">(E1027/D1027*100)</f>
        <v>109.92831428571431</v>
      </c>
      <c r="P1027">
        <f t="shared" ref="P1027:P1090" si="65">AVERAGE(E1027-D1027)</f>
        <v>6949.820000000007</v>
      </c>
      <c r="Q1027" s="7" t="s">
        <v>8344</v>
      </c>
      <c r="R1027" s="7" t="s">
        <v>8349</v>
      </c>
      <c r="S1027" s="11">
        <f t="shared" ref="S1027:S1090" si="66">(I1027/86400)+25569+(-5/24)</f>
        <v>42079.583761574067</v>
      </c>
      <c r="T1027" s="12">
        <f t="shared" ref="T1027:T1090" si="67">(J1027/86400)+25569+(-5/24)</f>
        <v>42049.625428240739</v>
      </c>
    </row>
    <row r="1028" spans="1:20" ht="57.6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>
        <f t="shared" si="64"/>
        <v>100.00828571428571</v>
      </c>
      <c r="P1028">
        <f t="shared" si="65"/>
        <v>0.57999999999992724</v>
      </c>
      <c r="Q1028" s="7" t="s">
        <v>8344</v>
      </c>
      <c r="R1028" s="7" t="s">
        <v>8349</v>
      </c>
      <c r="S1028" s="11">
        <f t="shared" si="66"/>
        <v>42460.157592592594</v>
      </c>
      <c r="T1028" s="12">
        <f t="shared" si="67"/>
        <v>42426.199259259258</v>
      </c>
    </row>
    <row r="1029" spans="1:20" ht="43.2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>
        <f t="shared" si="64"/>
        <v>103.09292094387415</v>
      </c>
      <c r="P1029">
        <f t="shared" si="65"/>
        <v>232</v>
      </c>
      <c r="Q1029" s="7" t="s">
        <v>8344</v>
      </c>
      <c r="R1029" s="7" t="s">
        <v>8349</v>
      </c>
      <c r="S1029" s="11">
        <f t="shared" si="66"/>
        <v>41934.825775462959</v>
      </c>
      <c r="T1029" s="12">
        <f t="shared" si="67"/>
        <v>41904.825775462959</v>
      </c>
    </row>
    <row r="1030" spans="1:20" ht="43.2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>
        <f t="shared" si="64"/>
        <v>117.27000000000001</v>
      </c>
      <c r="P1030">
        <f t="shared" si="65"/>
        <v>1727</v>
      </c>
      <c r="Q1030" s="7" t="s">
        <v>8344</v>
      </c>
      <c r="R1030" s="7" t="s">
        <v>8349</v>
      </c>
      <c r="S1030" s="11">
        <f t="shared" si="66"/>
        <v>42800.624999999993</v>
      </c>
      <c r="T1030" s="12">
        <f t="shared" si="67"/>
        <v>42755.419039351851</v>
      </c>
    </row>
    <row r="1031" spans="1:20" ht="28.8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>
        <f t="shared" si="64"/>
        <v>111.75999999999999</v>
      </c>
      <c r="P1031">
        <f t="shared" si="65"/>
        <v>1176</v>
      </c>
      <c r="Q1031" s="7" t="s">
        <v>8344</v>
      </c>
      <c r="R1031" s="7" t="s">
        <v>8349</v>
      </c>
      <c r="S1031" s="11">
        <f t="shared" si="66"/>
        <v>42098.707638888889</v>
      </c>
      <c r="T1031" s="12">
        <f t="shared" si="67"/>
        <v>42044.503553240742</v>
      </c>
    </row>
    <row r="1032" spans="1:20" ht="28.8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>
        <f t="shared" si="64"/>
        <v>342.09999999999997</v>
      </c>
      <c r="P1032">
        <f t="shared" si="65"/>
        <v>4842</v>
      </c>
      <c r="Q1032" s="7" t="s">
        <v>8344</v>
      </c>
      <c r="R1032" s="7" t="s">
        <v>8349</v>
      </c>
      <c r="S1032" s="11">
        <f t="shared" si="66"/>
        <v>42625.274872685179</v>
      </c>
      <c r="T1032" s="12">
        <f t="shared" si="67"/>
        <v>42611.274872685179</v>
      </c>
    </row>
    <row r="1033" spans="1:20" ht="57.6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>
        <f t="shared" si="64"/>
        <v>107.4</v>
      </c>
      <c r="P1033">
        <f t="shared" si="65"/>
        <v>740</v>
      </c>
      <c r="Q1033" s="7" t="s">
        <v>8344</v>
      </c>
      <c r="R1033" s="7" t="s">
        <v>8349</v>
      </c>
      <c r="S1033" s="11">
        <f t="shared" si="66"/>
        <v>42354.555671296293</v>
      </c>
      <c r="T1033" s="12">
        <f t="shared" si="67"/>
        <v>42324.555671296293</v>
      </c>
    </row>
    <row r="1034" spans="1:20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>
        <f t="shared" si="64"/>
        <v>108.49703703703703</v>
      </c>
      <c r="P1034">
        <f t="shared" si="65"/>
        <v>458.84000000000015</v>
      </c>
      <c r="Q1034" s="7" t="s">
        <v>8344</v>
      </c>
      <c r="R1034" s="7" t="s">
        <v>8349</v>
      </c>
      <c r="S1034" s="11">
        <f t="shared" si="66"/>
        <v>42544.458622685182</v>
      </c>
      <c r="T1034" s="12">
        <f t="shared" si="67"/>
        <v>42514.458622685182</v>
      </c>
    </row>
    <row r="1035" spans="1:20" ht="43.2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>
        <f t="shared" si="64"/>
        <v>102.86144578313252</v>
      </c>
      <c r="P1035">
        <f t="shared" si="65"/>
        <v>38</v>
      </c>
      <c r="Q1035" s="7" t="s">
        <v>8344</v>
      </c>
      <c r="R1035" s="7" t="s">
        <v>8349</v>
      </c>
      <c r="S1035" s="11">
        <f t="shared" si="66"/>
        <v>42716.52407407407</v>
      </c>
      <c r="T1035" s="12">
        <f t="shared" si="67"/>
        <v>42688.52407407407</v>
      </c>
    </row>
    <row r="1036" spans="1:20" ht="43.2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>
        <f t="shared" si="64"/>
        <v>130.0018</v>
      </c>
      <c r="P1036">
        <f t="shared" si="65"/>
        <v>1500.0900000000001</v>
      </c>
      <c r="Q1036" s="7" t="s">
        <v>8344</v>
      </c>
      <c r="R1036" s="7" t="s">
        <v>8349</v>
      </c>
      <c r="S1036" s="11">
        <f t="shared" si="66"/>
        <v>42586.957638888889</v>
      </c>
      <c r="T1036" s="12">
        <f t="shared" si="67"/>
        <v>42554.958379629628</v>
      </c>
    </row>
    <row r="1037" spans="1:20" ht="43.2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>
        <f t="shared" si="64"/>
        <v>107.65217391304347</v>
      </c>
      <c r="P1037">
        <f t="shared" si="65"/>
        <v>352</v>
      </c>
      <c r="Q1037" s="7" t="s">
        <v>8344</v>
      </c>
      <c r="R1037" s="7" t="s">
        <v>8349</v>
      </c>
      <c r="S1037" s="11">
        <f t="shared" si="66"/>
        <v>42046.43310185185</v>
      </c>
      <c r="T1037" s="12">
        <f t="shared" si="67"/>
        <v>42016.43310185185</v>
      </c>
    </row>
    <row r="1038" spans="1:20" ht="43.2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>
        <f t="shared" si="64"/>
        <v>112.36044444444444</v>
      </c>
      <c r="P1038">
        <f t="shared" si="65"/>
        <v>556.22000000000025</v>
      </c>
      <c r="Q1038" s="7" t="s">
        <v>8344</v>
      </c>
      <c r="R1038" s="7" t="s">
        <v>8349</v>
      </c>
      <c r="S1038" s="11">
        <f t="shared" si="66"/>
        <v>41281.125</v>
      </c>
      <c r="T1038" s="12">
        <f t="shared" si="67"/>
        <v>41249.240624999999</v>
      </c>
    </row>
    <row r="1039" spans="1:20" ht="43.2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>
        <f t="shared" si="64"/>
        <v>102.1</v>
      </c>
      <c r="P1039">
        <f t="shared" si="65"/>
        <v>21</v>
      </c>
      <c r="Q1039" s="7" t="s">
        <v>8344</v>
      </c>
      <c r="R1039" s="7" t="s">
        <v>8349</v>
      </c>
      <c r="S1039" s="11">
        <f t="shared" si="66"/>
        <v>42141.999999999993</v>
      </c>
      <c r="T1039" s="12">
        <f t="shared" si="67"/>
        <v>42119.61414351852</v>
      </c>
    </row>
    <row r="1040" spans="1:20" ht="43.2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>
        <f t="shared" si="64"/>
        <v>145.33333333333334</v>
      </c>
      <c r="P1040">
        <f t="shared" si="65"/>
        <v>680</v>
      </c>
      <c r="Q1040" s="7" t="s">
        <v>8344</v>
      </c>
      <c r="R1040" s="7" t="s">
        <v>8349</v>
      </c>
      <c r="S1040" s="11">
        <f t="shared" si="66"/>
        <v>42447.981747685182</v>
      </c>
      <c r="T1040" s="12">
        <f t="shared" si="67"/>
        <v>42418.023414351854</v>
      </c>
    </row>
    <row r="1041" spans="1:20" ht="43.2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>
        <f t="shared" si="64"/>
        <v>128.19999999999999</v>
      </c>
      <c r="P1041">
        <f t="shared" si="65"/>
        <v>141</v>
      </c>
      <c r="Q1041" s="7" t="s">
        <v>8344</v>
      </c>
      <c r="R1041" s="7" t="s">
        <v>8349</v>
      </c>
      <c r="S1041" s="11">
        <f t="shared" si="66"/>
        <v>42717.124305555553</v>
      </c>
      <c r="T1041" s="12">
        <f t="shared" si="67"/>
        <v>42691.900995370372</v>
      </c>
    </row>
    <row r="1042" spans="1:20" ht="43.2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>
        <f t="shared" si="64"/>
        <v>0.29411764705882354</v>
      </c>
      <c r="P1042">
        <f t="shared" si="65"/>
        <v>-84750</v>
      </c>
      <c r="Q1042" s="7" t="s">
        <v>8350</v>
      </c>
      <c r="R1042" s="7" t="s">
        <v>8351</v>
      </c>
      <c r="S1042" s="11">
        <f t="shared" si="66"/>
        <v>42609.500104166662</v>
      </c>
      <c r="T1042" s="12">
        <f t="shared" si="67"/>
        <v>42579.500104166662</v>
      </c>
    </row>
    <row r="1043" spans="1:20" ht="43.2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>
        <f t="shared" si="64"/>
        <v>0</v>
      </c>
      <c r="P1043">
        <f t="shared" si="65"/>
        <v>-50</v>
      </c>
      <c r="Q1043" s="7" t="s">
        <v>8350</v>
      </c>
      <c r="R1043" s="7" t="s">
        <v>8351</v>
      </c>
      <c r="S1043" s="11">
        <f t="shared" si="66"/>
        <v>41850.851759259254</v>
      </c>
      <c r="T1043" s="12">
        <f t="shared" si="67"/>
        <v>41830.851759259254</v>
      </c>
    </row>
    <row r="1044" spans="1:20" ht="43.2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>
        <f t="shared" si="64"/>
        <v>1.5384615384615385</v>
      </c>
      <c r="P1044">
        <f t="shared" si="65"/>
        <v>-640</v>
      </c>
      <c r="Q1044" s="7" t="s">
        <v>8350</v>
      </c>
      <c r="R1044" s="7" t="s">
        <v>8351</v>
      </c>
      <c r="S1044" s="11">
        <f t="shared" si="66"/>
        <v>41894.208333333328</v>
      </c>
      <c r="T1044" s="12">
        <f t="shared" si="67"/>
        <v>41851.487824074073</v>
      </c>
    </row>
    <row r="1045" spans="1:20" ht="43.2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>
        <f t="shared" si="64"/>
        <v>8.5370000000000008</v>
      </c>
      <c r="P1045">
        <f t="shared" si="65"/>
        <v>-91463</v>
      </c>
      <c r="Q1045" s="7" t="s">
        <v>8350</v>
      </c>
      <c r="R1045" s="7" t="s">
        <v>8351</v>
      </c>
      <c r="S1045" s="11">
        <f t="shared" si="66"/>
        <v>42144.044618055552</v>
      </c>
      <c r="T1045" s="12">
        <f t="shared" si="67"/>
        <v>42114.044618055552</v>
      </c>
    </row>
    <row r="1046" spans="1:20" ht="43.2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>
        <f t="shared" si="64"/>
        <v>8.5714285714285715E-2</v>
      </c>
      <c r="P1046">
        <f t="shared" si="65"/>
        <v>-6994</v>
      </c>
      <c r="Q1046" s="7" t="s">
        <v>8350</v>
      </c>
      <c r="R1046" s="7" t="s">
        <v>8351</v>
      </c>
      <c r="S1046" s="11">
        <f t="shared" si="66"/>
        <v>42068.643749999996</v>
      </c>
      <c r="T1046" s="12">
        <f t="shared" si="67"/>
        <v>42011.717604166661</v>
      </c>
    </row>
    <row r="1047" spans="1:20" ht="43.2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>
        <f t="shared" si="64"/>
        <v>2.6599999999999997</v>
      </c>
      <c r="P1047">
        <f t="shared" si="65"/>
        <v>-9734</v>
      </c>
      <c r="Q1047" s="7" t="s">
        <v>8350</v>
      </c>
      <c r="R1047" s="7" t="s">
        <v>8351</v>
      </c>
      <c r="S1047" s="11">
        <f t="shared" si="66"/>
        <v>41874.666087962956</v>
      </c>
      <c r="T1047" s="12">
        <f t="shared" si="67"/>
        <v>41844.666087962956</v>
      </c>
    </row>
    <row r="1048" spans="1:20" ht="43.2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>
        <f t="shared" si="64"/>
        <v>0</v>
      </c>
      <c r="P1048">
        <f t="shared" si="65"/>
        <v>-3000</v>
      </c>
      <c r="Q1048" s="7" t="s">
        <v>8350</v>
      </c>
      <c r="R1048" s="7" t="s">
        <v>8351</v>
      </c>
      <c r="S1048" s="11">
        <f t="shared" si="66"/>
        <v>42364.643055555549</v>
      </c>
      <c r="T1048" s="12">
        <f t="shared" si="67"/>
        <v>42319.643055555549</v>
      </c>
    </row>
    <row r="1049" spans="1:20" ht="43.2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>
        <f t="shared" si="64"/>
        <v>0.05</v>
      </c>
      <c r="P1049">
        <f t="shared" si="65"/>
        <v>-1999</v>
      </c>
      <c r="Q1049" s="7" t="s">
        <v>8350</v>
      </c>
      <c r="R1049" s="7" t="s">
        <v>8351</v>
      </c>
      <c r="S1049" s="11">
        <f t="shared" si="66"/>
        <v>41948.65179398148</v>
      </c>
      <c r="T1049" s="12">
        <f t="shared" si="67"/>
        <v>41918.610127314816</v>
      </c>
    </row>
    <row r="1050" spans="1:20" ht="43.2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>
        <f t="shared" si="64"/>
        <v>1.4133333333333333</v>
      </c>
      <c r="P1050">
        <f t="shared" si="65"/>
        <v>-14788</v>
      </c>
      <c r="Q1050" s="7" t="s">
        <v>8350</v>
      </c>
      <c r="R1050" s="7" t="s">
        <v>8351</v>
      </c>
      <c r="S1050" s="11">
        <f t="shared" si="66"/>
        <v>42637.844780092586</v>
      </c>
      <c r="T1050" s="12">
        <f t="shared" si="67"/>
        <v>42597.844780092586</v>
      </c>
    </row>
    <row r="1051" spans="1:20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>
        <f t="shared" si="64"/>
        <v>0</v>
      </c>
      <c r="P1051">
        <f t="shared" si="65"/>
        <v>-12000</v>
      </c>
      <c r="Q1051" s="7" t="s">
        <v>8350</v>
      </c>
      <c r="R1051" s="7" t="s">
        <v>8351</v>
      </c>
      <c r="S1051" s="11">
        <f t="shared" si="66"/>
        <v>42412.222743055558</v>
      </c>
      <c r="T1051" s="12">
        <f t="shared" si="67"/>
        <v>42382.222743055558</v>
      </c>
    </row>
    <row r="1052" spans="1:20" ht="28.8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>
        <f t="shared" si="64"/>
        <v>0</v>
      </c>
      <c r="P1052">
        <f t="shared" si="65"/>
        <v>-2500</v>
      </c>
      <c r="Q1052" s="7" t="s">
        <v>8350</v>
      </c>
      <c r="R1052" s="7" t="s">
        <v>8351</v>
      </c>
      <c r="S1052" s="11">
        <f t="shared" si="66"/>
        <v>42261.588854166665</v>
      </c>
      <c r="T1052" s="12">
        <f t="shared" si="67"/>
        <v>42231.588854166665</v>
      </c>
    </row>
    <row r="1053" spans="1:20" ht="43.2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>
        <f t="shared" si="64"/>
        <v>0</v>
      </c>
      <c r="P1053">
        <f t="shared" si="65"/>
        <v>-500</v>
      </c>
      <c r="Q1053" s="7" t="s">
        <v>8350</v>
      </c>
      <c r="R1053" s="7" t="s">
        <v>8351</v>
      </c>
      <c r="S1053" s="11">
        <f t="shared" si="66"/>
        <v>41877.805844907409</v>
      </c>
      <c r="T1053" s="12">
        <f t="shared" si="67"/>
        <v>41849.805844907409</v>
      </c>
    </row>
    <row r="1054" spans="1:20" ht="57.6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>
        <f t="shared" si="64"/>
        <v>0</v>
      </c>
      <c r="P1054">
        <f t="shared" si="65"/>
        <v>-4336</v>
      </c>
      <c r="Q1054" s="7" t="s">
        <v>8350</v>
      </c>
      <c r="R1054" s="7" t="s">
        <v>8351</v>
      </c>
      <c r="S1054" s="11">
        <f t="shared" si="66"/>
        <v>42527.631249999999</v>
      </c>
      <c r="T1054" s="12">
        <f t="shared" si="67"/>
        <v>42483.589062499996</v>
      </c>
    </row>
    <row r="1055" spans="1:20" ht="43.2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>
        <f t="shared" si="64"/>
        <v>1</v>
      </c>
      <c r="P1055">
        <f t="shared" si="65"/>
        <v>-1485</v>
      </c>
      <c r="Q1055" s="7" t="s">
        <v>8350</v>
      </c>
      <c r="R1055" s="7" t="s">
        <v>8351</v>
      </c>
      <c r="S1055" s="11">
        <f t="shared" si="66"/>
        <v>42799.964490740742</v>
      </c>
      <c r="T1055" s="12">
        <f t="shared" si="67"/>
        <v>42774.964490740742</v>
      </c>
    </row>
    <row r="1056" spans="1:20" ht="57.6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>
        <f t="shared" si="64"/>
        <v>0</v>
      </c>
      <c r="P1056">
        <f t="shared" si="65"/>
        <v>-2500</v>
      </c>
      <c r="Q1056" s="7" t="s">
        <v>8350</v>
      </c>
      <c r="R1056" s="7" t="s">
        <v>8351</v>
      </c>
      <c r="S1056" s="11">
        <f t="shared" si="66"/>
        <v>41861.708333333328</v>
      </c>
      <c r="T1056" s="12">
        <f t="shared" si="67"/>
        <v>41831.643506944441</v>
      </c>
    </row>
    <row r="1057" spans="1:20" ht="43.2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>
        <f t="shared" si="64"/>
        <v>0</v>
      </c>
      <c r="P1057">
        <f t="shared" si="65"/>
        <v>-3500</v>
      </c>
      <c r="Q1057" s="7" t="s">
        <v>8350</v>
      </c>
      <c r="R1057" s="7" t="s">
        <v>8351</v>
      </c>
      <c r="S1057" s="11">
        <f t="shared" si="66"/>
        <v>42436.784085648142</v>
      </c>
      <c r="T1057" s="12">
        <f t="shared" si="67"/>
        <v>42406.784085648142</v>
      </c>
    </row>
    <row r="1058" spans="1:20" ht="43.2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>
        <f t="shared" si="64"/>
        <v>0</v>
      </c>
      <c r="P1058">
        <f t="shared" si="65"/>
        <v>-10000</v>
      </c>
      <c r="Q1058" s="7" t="s">
        <v>8350</v>
      </c>
      <c r="R1058" s="7" t="s">
        <v>8351</v>
      </c>
      <c r="S1058" s="11">
        <f t="shared" si="66"/>
        <v>42118.469641203701</v>
      </c>
      <c r="T1058" s="12">
        <f t="shared" si="67"/>
        <v>42058.511307870365</v>
      </c>
    </row>
    <row r="1059" spans="1:20" ht="43.2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>
        <f t="shared" si="64"/>
        <v>0</v>
      </c>
      <c r="P1059">
        <f t="shared" si="65"/>
        <v>-10000</v>
      </c>
      <c r="Q1059" s="7" t="s">
        <v>8350</v>
      </c>
      <c r="R1059" s="7" t="s">
        <v>8351</v>
      </c>
      <c r="S1059" s="11">
        <f t="shared" si="66"/>
        <v>42708.704664351848</v>
      </c>
      <c r="T1059" s="12">
        <f t="shared" si="67"/>
        <v>42678.662997685184</v>
      </c>
    </row>
    <row r="1060" spans="1:20" ht="43.2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>
        <f t="shared" si="64"/>
        <v>0</v>
      </c>
      <c r="P1060">
        <f t="shared" si="65"/>
        <v>-40000</v>
      </c>
      <c r="Q1060" s="7" t="s">
        <v>8350</v>
      </c>
      <c r="R1060" s="7" t="s">
        <v>8351</v>
      </c>
      <c r="S1060" s="11">
        <f t="shared" si="66"/>
        <v>42088.791666666664</v>
      </c>
      <c r="T1060" s="12">
        <f t="shared" si="67"/>
        <v>42047.692627314813</v>
      </c>
    </row>
    <row r="1061" spans="1:20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>
        <f t="shared" si="64"/>
        <v>0</v>
      </c>
      <c r="P1061">
        <f t="shared" si="65"/>
        <v>-1100</v>
      </c>
      <c r="Q1061" s="7" t="s">
        <v>8350</v>
      </c>
      <c r="R1061" s="7" t="s">
        <v>8351</v>
      </c>
      <c r="S1061" s="11">
        <f t="shared" si="66"/>
        <v>42076.54</v>
      </c>
      <c r="T1061" s="12">
        <f t="shared" si="67"/>
        <v>42046.581666666665</v>
      </c>
    </row>
    <row r="1062" spans="1:20" ht="43.2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>
        <f t="shared" si="64"/>
        <v>1</v>
      </c>
      <c r="P1062">
        <f t="shared" si="65"/>
        <v>-4950</v>
      </c>
      <c r="Q1062" s="7" t="s">
        <v>8350</v>
      </c>
      <c r="R1062" s="7" t="s">
        <v>8351</v>
      </c>
      <c r="S1062" s="11">
        <f t="shared" si="66"/>
        <v>42109.704780092587</v>
      </c>
      <c r="T1062" s="12">
        <f t="shared" si="67"/>
        <v>42079.704780092587</v>
      </c>
    </row>
    <row r="1063" spans="1:20" ht="28.8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>
        <f t="shared" si="64"/>
        <v>0</v>
      </c>
      <c r="P1063">
        <f t="shared" si="65"/>
        <v>-4000</v>
      </c>
      <c r="Q1063" s="7" t="s">
        <v>8350</v>
      </c>
      <c r="R1063" s="7" t="s">
        <v>8351</v>
      </c>
      <c r="S1063" s="11">
        <f t="shared" si="66"/>
        <v>42491.833333333336</v>
      </c>
      <c r="T1063" s="12">
        <f t="shared" si="67"/>
        <v>42432.068379629629</v>
      </c>
    </row>
    <row r="1064" spans="1:20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>
        <f t="shared" si="64"/>
        <v>95.477386934673376</v>
      </c>
      <c r="P1064">
        <f t="shared" si="65"/>
        <v>-9</v>
      </c>
      <c r="Q1064" s="7" t="s">
        <v>8350</v>
      </c>
      <c r="R1064" s="7" t="s">
        <v>8351</v>
      </c>
      <c r="S1064" s="11">
        <f t="shared" si="66"/>
        <v>42563.598854166667</v>
      </c>
      <c r="T1064" s="12">
        <f t="shared" si="67"/>
        <v>42556.598854166667</v>
      </c>
    </row>
    <row r="1065" spans="1:20" ht="43.2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>
        <f t="shared" si="64"/>
        <v>0</v>
      </c>
      <c r="P1065">
        <f t="shared" si="65"/>
        <v>-1000</v>
      </c>
      <c r="Q1065" s="7" t="s">
        <v>8350</v>
      </c>
      <c r="R1065" s="7" t="s">
        <v>8351</v>
      </c>
      <c r="S1065" s="11">
        <f t="shared" si="66"/>
        <v>42612.822476851848</v>
      </c>
      <c r="T1065" s="12">
        <f t="shared" si="67"/>
        <v>42582.822476851848</v>
      </c>
    </row>
    <row r="1066" spans="1:20" ht="43.2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>
        <f t="shared" si="64"/>
        <v>8.974444444444444</v>
      </c>
      <c r="P1066">
        <f t="shared" si="65"/>
        <v>-81923</v>
      </c>
      <c r="Q1066" s="7" t="s">
        <v>8352</v>
      </c>
      <c r="R1066" s="7" t="s">
        <v>8353</v>
      </c>
      <c r="S1066" s="11">
        <f t="shared" si="66"/>
        <v>41462.019710648143</v>
      </c>
      <c r="T1066" s="12">
        <f t="shared" si="67"/>
        <v>41417.019710648143</v>
      </c>
    </row>
    <row r="1067" spans="1:20" ht="43.2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>
        <f t="shared" si="64"/>
        <v>2.7</v>
      </c>
      <c r="P1067">
        <f t="shared" si="65"/>
        <v>-2919</v>
      </c>
      <c r="Q1067" s="7" t="s">
        <v>8352</v>
      </c>
      <c r="R1067" s="7" t="s">
        <v>8353</v>
      </c>
      <c r="S1067" s="11">
        <f t="shared" si="66"/>
        <v>41689.172708333332</v>
      </c>
      <c r="T1067" s="12">
        <f t="shared" si="67"/>
        <v>41661.172708333332</v>
      </c>
    </row>
    <row r="1068" spans="1:20" ht="43.2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>
        <f t="shared" si="64"/>
        <v>3.3673333333333333</v>
      </c>
      <c r="P1068">
        <f t="shared" si="65"/>
        <v>-144949</v>
      </c>
      <c r="Q1068" s="7" t="s">
        <v>8352</v>
      </c>
      <c r="R1068" s="7" t="s">
        <v>8353</v>
      </c>
      <c r="S1068" s="11">
        <f t="shared" si="66"/>
        <v>41490.754421296289</v>
      </c>
      <c r="T1068" s="12">
        <f t="shared" si="67"/>
        <v>41445.754421296289</v>
      </c>
    </row>
    <row r="1069" spans="1:20" ht="43.2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>
        <f t="shared" si="64"/>
        <v>26</v>
      </c>
      <c r="P1069">
        <f t="shared" si="65"/>
        <v>-370</v>
      </c>
      <c r="Q1069" s="7" t="s">
        <v>8352</v>
      </c>
      <c r="R1069" s="7" t="s">
        <v>8353</v>
      </c>
      <c r="S1069" s="11">
        <f t="shared" si="66"/>
        <v>41629.647349537037</v>
      </c>
      <c r="T1069" s="12">
        <f t="shared" si="67"/>
        <v>41599.647349537037</v>
      </c>
    </row>
    <row r="1070" spans="1:20" ht="57.6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>
        <f t="shared" si="64"/>
        <v>0.15</v>
      </c>
      <c r="P1070">
        <f t="shared" si="65"/>
        <v>-29955</v>
      </c>
      <c r="Q1070" s="7" t="s">
        <v>8352</v>
      </c>
      <c r="R1070" s="7" t="s">
        <v>8353</v>
      </c>
      <c r="S1070" s="11">
        <f t="shared" si="66"/>
        <v>42470.121111111112</v>
      </c>
      <c r="T1070" s="12">
        <f t="shared" si="67"/>
        <v>42440.162777777776</v>
      </c>
    </row>
    <row r="1071" spans="1:20" ht="43.2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>
        <f t="shared" si="64"/>
        <v>38.636363636363633</v>
      </c>
      <c r="P1071">
        <f t="shared" si="65"/>
        <v>-1350</v>
      </c>
      <c r="Q1071" s="7" t="s">
        <v>8352</v>
      </c>
      <c r="R1071" s="7" t="s">
        <v>8353</v>
      </c>
      <c r="S1071" s="11">
        <f t="shared" si="66"/>
        <v>41604.06318287037</v>
      </c>
      <c r="T1071" s="12">
        <f t="shared" si="67"/>
        <v>41572.021516203698</v>
      </c>
    </row>
    <row r="1072" spans="1:20" ht="43.2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>
        <f t="shared" si="64"/>
        <v>0.70000000000000007</v>
      </c>
      <c r="P1072">
        <f t="shared" si="65"/>
        <v>-9930</v>
      </c>
      <c r="Q1072" s="7" t="s">
        <v>8352</v>
      </c>
      <c r="R1072" s="7" t="s">
        <v>8353</v>
      </c>
      <c r="S1072" s="11">
        <f t="shared" si="66"/>
        <v>41182.803495370368</v>
      </c>
      <c r="T1072" s="12">
        <f t="shared" si="67"/>
        <v>41162.803495370368</v>
      </c>
    </row>
    <row r="1073" spans="1:20" ht="43.2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>
        <f t="shared" si="64"/>
        <v>0</v>
      </c>
      <c r="P1073">
        <f t="shared" si="65"/>
        <v>-100</v>
      </c>
      <c r="Q1073" s="7" t="s">
        <v>8352</v>
      </c>
      <c r="R1073" s="7" t="s">
        <v>8353</v>
      </c>
      <c r="S1073" s="11">
        <f t="shared" si="66"/>
        <v>42325.586724537039</v>
      </c>
      <c r="T1073" s="12">
        <f t="shared" si="67"/>
        <v>42295.545057870368</v>
      </c>
    </row>
    <row r="1074" spans="1:20" ht="43.2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>
        <f t="shared" si="64"/>
        <v>6.8000000000000005E-2</v>
      </c>
      <c r="P1074">
        <f t="shared" si="65"/>
        <v>-74949</v>
      </c>
      <c r="Q1074" s="7" t="s">
        <v>8352</v>
      </c>
      <c r="R1074" s="7" t="s">
        <v>8353</v>
      </c>
      <c r="S1074" s="11">
        <f t="shared" si="66"/>
        <v>41675.623807870368</v>
      </c>
      <c r="T1074" s="12">
        <f t="shared" si="67"/>
        <v>41645.623807870368</v>
      </c>
    </row>
    <row r="1075" spans="1:20" ht="28.8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>
        <f t="shared" si="64"/>
        <v>1.3333333333333335</v>
      </c>
      <c r="P1075">
        <f t="shared" si="65"/>
        <v>-740</v>
      </c>
      <c r="Q1075" s="7" t="s">
        <v>8352</v>
      </c>
      <c r="R1075" s="7" t="s">
        <v>8353</v>
      </c>
      <c r="S1075" s="11">
        <f t="shared" si="66"/>
        <v>40832.756261574068</v>
      </c>
      <c r="T1075" s="12">
        <f t="shared" si="67"/>
        <v>40802.756261574068</v>
      </c>
    </row>
    <row r="1076" spans="1:20" ht="57.6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>
        <f t="shared" si="64"/>
        <v>6.3092592592592585</v>
      </c>
      <c r="P1076">
        <f t="shared" si="65"/>
        <v>-50593</v>
      </c>
      <c r="Q1076" s="7" t="s">
        <v>8352</v>
      </c>
      <c r="R1076" s="7" t="s">
        <v>8353</v>
      </c>
      <c r="S1076" s="11">
        <f t="shared" si="66"/>
        <v>41642.964641203704</v>
      </c>
      <c r="T1076" s="12">
        <f t="shared" si="67"/>
        <v>41612.964641203704</v>
      </c>
    </row>
    <row r="1077" spans="1:20" ht="28.8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>
        <f t="shared" si="64"/>
        <v>4.5</v>
      </c>
      <c r="P1077">
        <f t="shared" si="65"/>
        <v>-955</v>
      </c>
      <c r="Q1077" s="7" t="s">
        <v>8352</v>
      </c>
      <c r="R1077" s="7" t="s">
        <v>8353</v>
      </c>
      <c r="S1077" s="11">
        <f t="shared" si="66"/>
        <v>41035.695787037032</v>
      </c>
      <c r="T1077" s="12">
        <f t="shared" si="67"/>
        <v>41005.695787037032</v>
      </c>
    </row>
    <row r="1078" spans="1:20" ht="43.2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>
        <f t="shared" si="64"/>
        <v>62.765333333333331</v>
      </c>
      <c r="P1078">
        <f t="shared" si="65"/>
        <v>-27926</v>
      </c>
      <c r="Q1078" s="7" t="s">
        <v>8352</v>
      </c>
      <c r="R1078" s="7" t="s">
        <v>8353</v>
      </c>
      <c r="S1078" s="11">
        <f t="shared" si="66"/>
        <v>41893.169560185182</v>
      </c>
      <c r="T1078" s="12">
        <f t="shared" si="67"/>
        <v>41838.169560185182</v>
      </c>
    </row>
    <row r="1079" spans="1:20" ht="43.2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>
        <f t="shared" si="64"/>
        <v>29.376000000000001</v>
      </c>
      <c r="P1079">
        <f t="shared" si="65"/>
        <v>-17656</v>
      </c>
      <c r="Q1079" s="7" t="s">
        <v>8352</v>
      </c>
      <c r="R1079" s="7" t="s">
        <v>8353</v>
      </c>
      <c r="S1079" s="11">
        <f t="shared" si="66"/>
        <v>42382.958460648144</v>
      </c>
      <c r="T1079" s="12">
        <f t="shared" si="67"/>
        <v>42352.958460648144</v>
      </c>
    </row>
    <row r="1080" spans="1:20" ht="57.6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>
        <f t="shared" si="64"/>
        <v>7.5</v>
      </c>
      <c r="P1080">
        <f t="shared" si="65"/>
        <v>-555</v>
      </c>
      <c r="Q1080" s="7" t="s">
        <v>8352</v>
      </c>
      <c r="R1080" s="7" t="s">
        <v>8353</v>
      </c>
      <c r="S1080" s="11">
        <f t="shared" si="66"/>
        <v>40745.987511574072</v>
      </c>
      <c r="T1080" s="12">
        <f t="shared" si="67"/>
        <v>40700.987511574072</v>
      </c>
    </row>
    <row r="1081" spans="1:20" ht="43.2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>
        <f t="shared" si="64"/>
        <v>2.6076923076923078</v>
      </c>
      <c r="P1081">
        <f t="shared" si="65"/>
        <v>-25322</v>
      </c>
      <c r="Q1081" s="7" t="s">
        <v>8352</v>
      </c>
      <c r="R1081" s="7" t="s">
        <v>8353</v>
      </c>
      <c r="S1081" s="11">
        <f t="shared" si="66"/>
        <v>42504.358055555553</v>
      </c>
      <c r="T1081" s="12">
        <f t="shared" si="67"/>
        <v>42479.358055555553</v>
      </c>
    </row>
    <row r="1082" spans="1:20" ht="43.2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>
        <f t="shared" si="64"/>
        <v>9.1050000000000004</v>
      </c>
      <c r="P1082">
        <f t="shared" si="65"/>
        <v>-18179</v>
      </c>
      <c r="Q1082" s="7" t="s">
        <v>8352</v>
      </c>
      <c r="R1082" s="7" t="s">
        <v>8353</v>
      </c>
      <c r="S1082" s="11">
        <f t="shared" si="66"/>
        <v>41769.929780092592</v>
      </c>
      <c r="T1082" s="12">
        <f t="shared" si="67"/>
        <v>41739.929780092592</v>
      </c>
    </row>
    <row r="1083" spans="1:20" ht="43.2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>
        <f t="shared" si="64"/>
        <v>1.7647058823529412E-2</v>
      </c>
      <c r="P1083">
        <f t="shared" si="65"/>
        <v>-67988</v>
      </c>
      <c r="Q1083" s="7" t="s">
        <v>8352</v>
      </c>
      <c r="R1083" s="7" t="s">
        <v>8353</v>
      </c>
      <c r="S1083" s="11">
        <f t="shared" si="66"/>
        <v>42032.718657407408</v>
      </c>
      <c r="T1083" s="12">
        <f t="shared" si="67"/>
        <v>42002.718657407408</v>
      </c>
    </row>
    <row r="1084" spans="1:20" ht="43.2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>
        <f t="shared" si="64"/>
        <v>0.55999999999999994</v>
      </c>
      <c r="P1084">
        <f t="shared" si="65"/>
        <v>-9944</v>
      </c>
      <c r="Q1084" s="7" t="s">
        <v>8352</v>
      </c>
      <c r="R1084" s="7" t="s">
        <v>8353</v>
      </c>
      <c r="S1084" s="11">
        <f t="shared" si="66"/>
        <v>41131.697777777772</v>
      </c>
      <c r="T1084" s="12">
        <f t="shared" si="67"/>
        <v>41101.697777777772</v>
      </c>
    </row>
    <row r="1085" spans="1:20" ht="43.2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>
        <f t="shared" si="64"/>
        <v>0.82000000000000006</v>
      </c>
      <c r="P1085">
        <f t="shared" si="65"/>
        <v>-49590</v>
      </c>
      <c r="Q1085" s="7" t="s">
        <v>8352</v>
      </c>
      <c r="R1085" s="7" t="s">
        <v>8353</v>
      </c>
      <c r="S1085" s="11">
        <f t="shared" si="66"/>
        <v>41853.451192129629</v>
      </c>
      <c r="T1085" s="12">
        <f t="shared" si="67"/>
        <v>41793.451192129629</v>
      </c>
    </row>
    <row r="1086" spans="1:20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>
        <f t="shared" si="64"/>
        <v>0</v>
      </c>
      <c r="P1086">
        <f t="shared" si="65"/>
        <v>-550</v>
      </c>
      <c r="Q1086" s="7" t="s">
        <v>8352</v>
      </c>
      <c r="R1086" s="7" t="s">
        <v>8353</v>
      </c>
      <c r="S1086" s="11">
        <f t="shared" si="66"/>
        <v>41859.703749999993</v>
      </c>
      <c r="T1086" s="12">
        <f t="shared" si="67"/>
        <v>41829.703749999993</v>
      </c>
    </row>
    <row r="1087" spans="1:20" ht="43.2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>
        <f t="shared" si="64"/>
        <v>3.42</v>
      </c>
      <c r="P1087">
        <f t="shared" si="65"/>
        <v>-28974</v>
      </c>
      <c r="Q1087" s="7" t="s">
        <v>8352</v>
      </c>
      <c r="R1087" s="7" t="s">
        <v>8353</v>
      </c>
      <c r="S1087" s="11">
        <f t="shared" si="66"/>
        <v>42443.421006944445</v>
      </c>
      <c r="T1087" s="12">
        <f t="shared" si="67"/>
        <v>42413.462673611109</v>
      </c>
    </row>
    <row r="1088" spans="1:20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>
        <f t="shared" si="64"/>
        <v>8.3333333333333343E-2</v>
      </c>
      <c r="P1088">
        <f t="shared" si="65"/>
        <v>-17985</v>
      </c>
      <c r="Q1088" s="7" t="s">
        <v>8352</v>
      </c>
      <c r="R1088" s="7" t="s">
        <v>8353</v>
      </c>
      <c r="S1088" s="11">
        <f t="shared" si="66"/>
        <v>41875.658460648148</v>
      </c>
      <c r="T1088" s="12">
        <f t="shared" si="67"/>
        <v>41845.658460648148</v>
      </c>
    </row>
    <row r="1089" spans="1:20" ht="43.2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>
        <f t="shared" si="64"/>
        <v>0</v>
      </c>
      <c r="P1089">
        <f t="shared" si="65"/>
        <v>-1100</v>
      </c>
      <c r="Q1089" s="7" t="s">
        <v>8352</v>
      </c>
      <c r="R1089" s="7" t="s">
        <v>8353</v>
      </c>
      <c r="S1089" s="11">
        <f t="shared" si="66"/>
        <v>41805.505636574067</v>
      </c>
      <c r="T1089" s="12">
        <f t="shared" si="67"/>
        <v>41775.505636574067</v>
      </c>
    </row>
    <row r="1090" spans="1:20" ht="28.8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>
        <f t="shared" si="64"/>
        <v>14.182977777777777</v>
      </c>
      <c r="P1090">
        <f t="shared" si="65"/>
        <v>-38617.660000000003</v>
      </c>
      <c r="Q1090" s="7" t="s">
        <v>8352</v>
      </c>
      <c r="R1090" s="7" t="s">
        <v>8353</v>
      </c>
      <c r="S1090" s="11">
        <f t="shared" si="66"/>
        <v>41753.591053240736</v>
      </c>
      <c r="T1090" s="12">
        <f t="shared" si="67"/>
        <v>41723.591053240736</v>
      </c>
    </row>
    <row r="1091" spans="1:20" ht="28.8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>
        <f t="shared" ref="O1091:O1154" si="68">(E1091/D1091*100)</f>
        <v>7.8266666666666662</v>
      </c>
      <c r="P1091">
        <f t="shared" ref="P1091:P1154" si="69">AVERAGE(E1091-D1091)</f>
        <v>-13826</v>
      </c>
      <c r="Q1091" s="7" t="s">
        <v>8352</v>
      </c>
      <c r="R1091" s="7" t="s">
        <v>8353</v>
      </c>
      <c r="S1091" s="11">
        <f t="shared" ref="S1091:S1154" si="70">(I1091/86400)+25569+(-5/24)</f>
        <v>42180.981192129628</v>
      </c>
      <c r="T1091" s="12">
        <f t="shared" ref="T1091:T1154" si="71">(J1091/86400)+25569+(-5/24)</f>
        <v>42150.981192129628</v>
      </c>
    </row>
    <row r="1092" spans="1:20" ht="43.2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>
        <f t="shared" si="68"/>
        <v>3.8464497269020695E-2</v>
      </c>
      <c r="P1092">
        <f t="shared" si="69"/>
        <v>-12994</v>
      </c>
      <c r="Q1092" s="7" t="s">
        <v>8352</v>
      </c>
      <c r="R1092" s="7" t="s">
        <v>8353</v>
      </c>
      <c r="S1092" s="11">
        <f t="shared" si="70"/>
        <v>42152.977465277778</v>
      </c>
      <c r="T1092" s="12">
        <f t="shared" si="71"/>
        <v>42122.977465277778</v>
      </c>
    </row>
    <row r="1093" spans="1:20" ht="43.2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>
        <f t="shared" si="68"/>
        <v>12.5</v>
      </c>
      <c r="P1093">
        <f t="shared" si="69"/>
        <v>-175</v>
      </c>
      <c r="Q1093" s="7" t="s">
        <v>8352</v>
      </c>
      <c r="R1093" s="7" t="s">
        <v>8353</v>
      </c>
      <c r="S1093" s="11">
        <f t="shared" si="70"/>
        <v>42470.570277777777</v>
      </c>
      <c r="T1093" s="12">
        <f t="shared" si="71"/>
        <v>42440.611944444441</v>
      </c>
    </row>
    <row r="1094" spans="1:20" ht="57.6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>
        <f t="shared" si="68"/>
        <v>1.05</v>
      </c>
      <c r="P1094">
        <f t="shared" si="69"/>
        <v>-1979</v>
      </c>
      <c r="Q1094" s="7" t="s">
        <v>8352</v>
      </c>
      <c r="R1094" s="7" t="s">
        <v>8353</v>
      </c>
      <c r="S1094" s="11">
        <f t="shared" si="70"/>
        <v>41279.817569444444</v>
      </c>
      <c r="T1094" s="12">
        <f t="shared" si="71"/>
        <v>41249.817569444444</v>
      </c>
    </row>
    <row r="1095" spans="1:20" ht="43.2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>
        <f t="shared" si="68"/>
        <v>14.083333333333334</v>
      </c>
      <c r="P1095">
        <f t="shared" si="69"/>
        <v>-257.75</v>
      </c>
      <c r="Q1095" s="7" t="s">
        <v>8352</v>
      </c>
      <c r="R1095" s="7" t="s">
        <v>8353</v>
      </c>
      <c r="S1095" s="11">
        <f t="shared" si="70"/>
        <v>42411.765474537031</v>
      </c>
      <c r="T1095" s="12">
        <f t="shared" si="71"/>
        <v>42396.765474537031</v>
      </c>
    </row>
    <row r="1096" spans="1:20" ht="43.2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>
        <f t="shared" si="68"/>
        <v>18.300055555555556</v>
      </c>
      <c r="P1096">
        <f t="shared" si="69"/>
        <v>-14705.99</v>
      </c>
      <c r="Q1096" s="7" t="s">
        <v>8352</v>
      </c>
      <c r="R1096" s="7" t="s">
        <v>8353</v>
      </c>
      <c r="S1096" s="11">
        <f t="shared" si="70"/>
        <v>40825.505011574074</v>
      </c>
      <c r="T1096" s="12">
        <f t="shared" si="71"/>
        <v>40795.505011574074</v>
      </c>
    </row>
    <row r="1097" spans="1:20" ht="43.2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>
        <f t="shared" si="68"/>
        <v>5.0347999999999997</v>
      </c>
      <c r="P1097">
        <f t="shared" si="69"/>
        <v>-474826</v>
      </c>
      <c r="Q1097" s="7" t="s">
        <v>8352</v>
      </c>
      <c r="R1097" s="7" t="s">
        <v>8353</v>
      </c>
      <c r="S1097" s="11">
        <f t="shared" si="70"/>
        <v>41516.328935185185</v>
      </c>
      <c r="T1097" s="12">
        <f t="shared" si="71"/>
        <v>41486.328935185185</v>
      </c>
    </row>
    <row r="1098" spans="1:20" ht="43.2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>
        <f t="shared" si="68"/>
        <v>17.933333333333334</v>
      </c>
      <c r="P1098">
        <f t="shared" si="69"/>
        <v>-9848</v>
      </c>
      <c r="Q1098" s="7" t="s">
        <v>8352</v>
      </c>
      <c r="R1098" s="7" t="s">
        <v>8353</v>
      </c>
      <c r="S1098" s="11">
        <f t="shared" si="70"/>
        <v>41915.9375</v>
      </c>
      <c r="T1098" s="12">
        <f t="shared" si="71"/>
        <v>41885.309652777774</v>
      </c>
    </row>
    <row r="1099" spans="1:20" ht="43.2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>
        <f t="shared" si="68"/>
        <v>4.7E-2</v>
      </c>
      <c r="P1099">
        <f t="shared" si="69"/>
        <v>-99953</v>
      </c>
      <c r="Q1099" s="7" t="s">
        <v>8352</v>
      </c>
      <c r="R1099" s="7" t="s">
        <v>8353</v>
      </c>
      <c r="S1099" s="11">
        <f t="shared" si="70"/>
        <v>41700.584224537037</v>
      </c>
      <c r="T1099" s="12">
        <f t="shared" si="71"/>
        <v>41660.584224537037</v>
      </c>
    </row>
    <row r="1100" spans="1:20" ht="28.8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>
        <f t="shared" si="68"/>
        <v>7.2120000000000006</v>
      </c>
      <c r="P1100">
        <f t="shared" si="69"/>
        <v>-23197</v>
      </c>
      <c r="Q1100" s="7" t="s">
        <v>8352</v>
      </c>
      <c r="R1100" s="7" t="s">
        <v>8353</v>
      </c>
      <c r="S1100" s="11">
        <f t="shared" si="70"/>
        <v>41742.554340277777</v>
      </c>
      <c r="T1100" s="12">
        <f t="shared" si="71"/>
        <v>41712.554340277777</v>
      </c>
    </row>
    <row r="1101" spans="1:20" ht="57.6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>
        <f t="shared" si="68"/>
        <v>0.5</v>
      </c>
      <c r="P1101">
        <f t="shared" si="69"/>
        <v>-4975</v>
      </c>
      <c r="Q1101" s="7" t="s">
        <v>8352</v>
      </c>
      <c r="R1101" s="7" t="s">
        <v>8353</v>
      </c>
      <c r="S1101" s="11">
        <f t="shared" si="70"/>
        <v>42137.628101851849</v>
      </c>
      <c r="T1101" s="12">
        <f t="shared" si="71"/>
        <v>42107.628101851849</v>
      </c>
    </row>
    <row r="1102" spans="1:20" ht="43.2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>
        <f t="shared" si="68"/>
        <v>2.5</v>
      </c>
      <c r="P1102">
        <f t="shared" si="69"/>
        <v>-3900</v>
      </c>
      <c r="Q1102" s="7" t="s">
        <v>8352</v>
      </c>
      <c r="R1102" s="7" t="s">
        <v>8353</v>
      </c>
      <c r="S1102" s="11">
        <f t="shared" si="70"/>
        <v>42413.902442129627</v>
      </c>
      <c r="T1102" s="12">
        <f t="shared" si="71"/>
        <v>42383.902442129627</v>
      </c>
    </row>
    <row r="1103" spans="1:20" ht="28.8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>
        <f t="shared" si="68"/>
        <v>4.1000000000000002E-2</v>
      </c>
      <c r="P1103">
        <f t="shared" si="69"/>
        <v>-99959</v>
      </c>
      <c r="Q1103" s="7" t="s">
        <v>8352</v>
      </c>
      <c r="R1103" s="7" t="s">
        <v>8353</v>
      </c>
      <c r="S1103" s="11">
        <f t="shared" si="70"/>
        <v>42565.549999999996</v>
      </c>
      <c r="T1103" s="12">
        <f t="shared" si="71"/>
        <v>42538.564097222225</v>
      </c>
    </row>
    <row r="1104" spans="1:20" ht="43.2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>
        <f t="shared" si="68"/>
        <v>5.3125</v>
      </c>
      <c r="P1104">
        <f t="shared" si="69"/>
        <v>-7575</v>
      </c>
      <c r="Q1104" s="7" t="s">
        <v>8352</v>
      </c>
      <c r="R1104" s="7" t="s">
        <v>8353</v>
      </c>
      <c r="S1104" s="11">
        <f t="shared" si="70"/>
        <v>41617.040972222218</v>
      </c>
      <c r="T1104" s="12">
        <f t="shared" si="71"/>
        <v>41576.837094907409</v>
      </c>
    </row>
    <row r="1105" spans="1:20" ht="43.2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>
        <f t="shared" si="68"/>
        <v>1.6199999999999999</v>
      </c>
      <c r="P1105">
        <f t="shared" si="69"/>
        <v>-14757</v>
      </c>
      <c r="Q1105" s="7" t="s">
        <v>8352</v>
      </c>
      <c r="R1105" s="7" t="s">
        <v>8353</v>
      </c>
      <c r="S1105" s="11">
        <f t="shared" si="70"/>
        <v>42539.013773148145</v>
      </c>
      <c r="T1105" s="12">
        <f t="shared" si="71"/>
        <v>42479.013773148145</v>
      </c>
    </row>
    <row r="1106" spans="1:20" ht="43.2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>
        <f t="shared" si="68"/>
        <v>4.9516666666666671</v>
      </c>
      <c r="P1106">
        <f t="shared" si="69"/>
        <v>-57029</v>
      </c>
      <c r="Q1106" s="7" t="s">
        <v>8352</v>
      </c>
      <c r="R1106" s="7" t="s">
        <v>8353</v>
      </c>
      <c r="S1106" s="11">
        <f t="shared" si="70"/>
        <v>41801.201631944445</v>
      </c>
      <c r="T1106" s="12">
        <f t="shared" si="71"/>
        <v>41771.201631944445</v>
      </c>
    </row>
    <row r="1107" spans="1:20" ht="57.6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>
        <f t="shared" si="68"/>
        <v>0.159</v>
      </c>
      <c r="P1107">
        <f t="shared" si="69"/>
        <v>-898569</v>
      </c>
      <c r="Q1107" s="7" t="s">
        <v>8352</v>
      </c>
      <c r="R1107" s="7" t="s">
        <v>8353</v>
      </c>
      <c r="S1107" s="11">
        <f t="shared" si="70"/>
        <v>41721.885729166665</v>
      </c>
      <c r="T1107" s="12">
        <f t="shared" si="71"/>
        <v>41691.927395833329</v>
      </c>
    </row>
    <row r="1108" spans="1:20" ht="43.2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>
        <f t="shared" si="68"/>
        <v>41.25</v>
      </c>
      <c r="P1108">
        <f t="shared" si="69"/>
        <v>-235</v>
      </c>
      <c r="Q1108" s="7" t="s">
        <v>8352</v>
      </c>
      <c r="R1108" s="7" t="s">
        <v>8353</v>
      </c>
      <c r="S1108" s="11">
        <f t="shared" si="70"/>
        <v>41003.490451388883</v>
      </c>
      <c r="T1108" s="12">
        <f t="shared" si="71"/>
        <v>40973.532118055555</v>
      </c>
    </row>
    <row r="1109" spans="1:20" ht="57.6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>
        <f t="shared" si="68"/>
        <v>0</v>
      </c>
      <c r="P1109">
        <f t="shared" si="69"/>
        <v>-10000</v>
      </c>
      <c r="Q1109" s="7" t="s">
        <v>8352</v>
      </c>
      <c r="R1109" s="7" t="s">
        <v>8353</v>
      </c>
      <c r="S1109" s="11">
        <f t="shared" si="70"/>
        <v>41843.653055555551</v>
      </c>
      <c r="T1109" s="12">
        <f t="shared" si="71"/>
        <v>41813.653055555551</v>
      </c>
    </row>
    <row r="1110" spans="1:20" ht="57.6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>
        <f t="shared" si="68"/>
        <v>2.93</v>
      </c>
      <c r="P1110">
        <f t="shared" si="69"/>
        <v>-24267.5</v>
      </c>
      <c r="Q1110" s="7" t="s">
        <v>8352</v>
      </c>
      <c r="R1110" s="7" t="s">
        <v>8353</v>
      </c>
      <c r="S1110" s="11">
        <f t="shared" si="70"/>
        <v>41012.386979166666</v>
      </c>
      <c r="T1110" s="12">
        <f t="shared" si="71"/>
        <v>40952.42864583333</v>
      </c>
    </row>
    <row r="1111" spans="1:20" ht="43.2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>
        <f t="shared" si="68"/>
        <v>0.44999999999999996</v>
      </c>
      <c r="P1111">
        <f t="shared" si="69"/>
        <v>-9955</v>
      </c>
      <c r="Q1111" s="7" t="s">
        <v>8352</v>
      </c>
      <c r="R1111" s="7" t="s">
        <v>8353</v>
      </c>
      <c r="S1111" s="11">
        <f t="shared" si="70"/>
        <v>42692.5855324074</v>
      </c>
      <c r="T1111" s="12">
        <f t="shared" si="71"/>
        <v>42662.543865740743</v>
      </c>
    </row>
    <row r="1112" spans="1:20" ht="43.2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>
        <f t="shared" si="68"/>
        <v>0.51</v>
      </c>
      <c r="P1112">
        <f t="shared" si="69"/>
        <v>-49745</v>
      </c>
      <c r="Q1112" s="7" t="s">
        <v>8352</v>
      </c>
      <c r="R1112" s="7" t="s">
        <v>8353</v>
      </c>
      <c r="S1112" s="11">
        <f t="shared" si="70"/>
        <v>41250.72479166666</v>
      </c>
      <c r="T1112" s="12">
        <f t="shared" si="71"/>
        <v>41220.72479166666</v>
      </c>
    </row>
    <row r="1113" spans="1:20" ht="43.2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>
        <f t="shared" si="68"/>
        <v>0.04</v>
      </c>
      <c r="P1113">
        <f t="shared" si="69"/>
        <v>-2499</v>
      </c>
      <c r="Q1113" s="7" t="s">
        <v>8352</v>
      </c>
      <c r="R1113" s="7" t="s">
        <v>8353</v>
      </c>
      <c r="S1113" s="11">
        <f t="shared" si="70"/>
        <v>42376.995254629626</v>
      </c>
      <c r="T1113" s="12">
        <f t="shared" si="71"/>
        <v>42346.995254629626</v>
      </c>
    </row>
    <row r="1114" spans="1:20" ht="43.2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>
        <f t="shared" si="68"/>
        <v>35.537409090909087</v>
      </c>
      <c r="P1114">
        <f t="shared" si="69"/>
        <v>-56727.08</v>
      </c>
      <c r="Q1114" s="7" t="s">
        <v>8352</v>
      </c>
      <c r="R1114" s="7" t="s">
        <v>8353</v>
      </c>
      <c r="S1114" s="11">
        <f t="shared" si="70"/>
        <v>42023.145833333336</v>
      </c>
      <c r="T1114" s="12">
        <f t="shared" si="71"/>
        <v>41963.551053240742</v>
      </c>
    </row>
    <row r="1115" spans="1:20" ht="43.2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>
        <f t="shared" si="68"/>
        <v>0.5</v>
      </c>
      <c r="P1115">
        <f t="shared" si="69"/>
        <v>-995</v>
      </c>
      <c r="Q1115" s="7" t="s">
        <v>8352</v>
      </c>
      <c r="R1115" s="7" t="s">
        <v>8353</v>
      </c>
      <c r="S1115" s="11">
        <f t="shared" si="70"/>
        <v>41865.768749999996</v>
      </c>
      <c r="T1115" s="12">
        <f t="shared" si="71"/>
        <v>41835.768749999996</v>
      </c>
    </row>
    <row r="1116" spans="1:20" ht="43.2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>
        <f t="shared" si="68"/>
        <v>0.16666666666666669</v>
      </c>
      <c r="P1116">
        <f t="shared" si="69"/>
        <v>-5990</v>
      </c>
      <c r="Q1116" s="7" t="s">
        <v>8352</v>
      </c>
      <c r="R1116" s="7" t="s">
        <v>8353</v>
      </c>
      <c r="S1116" s="11">
        <f t="shared" si="70"/>
        <v>41556.13758101852</v>
      </c>
      <c r="T1116" s="12">
        <f t="shared" si="71"/>
        <v>41526.13758101852</v>
      </c>
    </row>
    <row r="1117" spans="1:20" ht="43.2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>
        <f t="shared" si="68"/>
        <v>0.13250000000000001</v>
      </c>
      <c r="P1117">
        <f t="shared" si="69"/>
        <v>-39947</v>
      </c>
      <c r="Q1117" s="7" t="s">
        <v>8352</v>
      </c>
      <c r="R1117" s="7" t="s">
        <v>8353</v>
      </c>
      <c r="S1117" s="11">
        <f t="shared" si="70"/>
        <v>42459.445543981477</v>
      </c>
      <c r="T1117" s="12">
        <f t="shared" si="71"/>
        <v>42429.487210648142</v>
      </c>
    </row>
    <row r="1118" spans="1:20" ht="43.2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>
        <f t="shared" si="68"/>
        <v>3.5704000000000007E-2</v>
      </c>
      <c r="P1118">
        <f t="shared" si="69"/>
        <v>-499821.48</v>
      </c>
      <c r="Q1118" s="7" t="s">
        <v>8352</v>
      </c>
      <c r="R1118" s="7" t="s">
        <v>8353</v>
      </c>
      <c r="S1118" s="11">
        <f t="shared" si="70"/>
        <v>41069.638981481483</v>
      </c>
      <c r="T1118" s="12">
        <f t="shared" si="71"/>
        <v>41009.638981481483</v>
      </c>
    </row>
    <row r="1119" spans="1:20" ht="43.2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>
        <f t="shared" si="68"/>
        <v>8.3000000000000007</v>
      </c>
      <c r="P1119">
        <f t="shared" si="69"/>
        <v>-917</v>
      </c>
      <c r="Q1119" s="7" t="s">
        <v>8352</v>
      </c>
      <c r="R1119" s="7" t="s">
        <v>8353</v>
      </c>
      <c r="S1119" s="11">
        <f t="shared" si="70"/>
        <v>42363.390196759261</v>
      </c>
      <c r="T1119" s="12">
        <f t="shared" si="71"/>
        <v>42333.390196759261</v>
      </c>
    </row>
    <row r="1120" spans="1:20" ht="43.2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>
        <f t="shared" si="68"/>
        <v>2.4222222222222221</v>
      </c>
      <c r="P1120">
        <f t="shared" si="69"/>
        <v>-4391</v>
      </c>
      <c r="Q1120" s="7" t="s">
        <v>8352</v>
      </c>
      <c r="R1120" s="7" t="s">
        <v>8353</v>
      </c>
      <c r="S1120" s="11">
        <f t="shared" si="70"/>
        <v>41733.91642361111</v>
      </c>
      <c r="T1120" s="12">
        <f t="shared" si="71"/>
        <v>41703.958090277774</v>
      </c>
    </row>
    <row r="1121" spans="1:20" ht="57.6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>
        <f t="shared" si="68"/>
        <v>0.23809523809523811</v>
      </c>
      <c r="P1121">
        <f t="shared" si="69"/>
        <v>-2095</v>
      </c>
      <c r="Q1121" s="7" t="s">
        <v>8352</v>
      </c>
      <c r="R1121" s="7" t="s">
        <v>8353</v>
      </c>
      <c r="S1121" s="11">
        <f t="shared" si="70"/>
        <v>41735.584074074075</v>
      </c>
      <c r="T1121" s="12">
        <f t="shared" si="71"/>
        <v>41722.584074074075</v>
      </c>
    </row>
    <row r="1122" spans="1:20" ht="43.2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>
        <f t="shared" si="68"/>
        <v>0</v>
      </c>
      <c r="P1122">
        <f t="shared" si="69"/>
        <v>-25000</v>
      </c>
      <c r="Q1122" s="7" t="s">
        <v>8352</v>
      </c>
      <c r="R1122" s="7" t="s">
        <v>8353</v>
      </c>
      <c r="S1122" s="11">
        <f t="shared" si="70"/>
        <v>40844.664351851847</v>
      </c>
      <c r="T1122" s="12">
        <f t="shared" si="71"/>
        <v>40799.664351851847</v>
      </c>
    </row>
    <row r="1123" spans="1:20" ht="43.2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>
        <f t="shared" si="68"/>
        <v>1.1599999999999999E-2</v>
      </c>
      <c r="P1123">
        <f t="shared" si="69"/>
        <v>-249971</v>
      </c>
      <c r="Q1123" s="7" t="s">
        <v>8352</v>
      </c>
      <c r="R1123" s="7" t="s">
        <v>8353</v>
      </c>
      <c r="S1123" s="11">
        <f t="shared" si="70"/>
        <v>42442.684212962959</v>
      </c>
      <c r="T1123" s="12">
        <f t="shared" si="71"/>
        <v>42412.72587962963</v>
      </c>
    </row>
    <row r="1124" spans="1:20" ht="57.6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>
        <f t="shared" si="68"/>
        <v>0</v>
      </c>
      <c r="P1124">
        <f t="shared" si="69"/>
        <v>-3200</v>
      </c>
      <c r="Q1124" s="7" t="s">
        <v>8352</v>
      </c>
      <c r="R1124" s="7" t="s">
        <v>8353</v>
      </c>
      <c r="S1124" s="11">
        <f t="shared" si="70"/>
        <v>41424.495659722219</v>
      </c>
      <c r="T1124" s="12">
        <f t="shared" si="71"/>
        <v>41410.495659722219</v>
      </c>
    </row>
    <row r="1125" spans="1:20" ht="43.2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>
        <f t="shared" si="68"/>
        <v>0.22</v>
      </c>
      <c r="P1125">
        <f t="shared" si="69"/>
        <v>-4989</v>
      </c>
      <c r="Q1125" s="7" t="s">
        <v>8352</v>
      </c>
      <c r="R1125" s="7" t="s">
        <v>8353</v>
      </c>
      <c r="S1125" s="11">
        <f t="shared" si="70"/>
        <v>41748.315370370365</v>
      </c>
      <c r="T1125" s="12">
        <f t="shared" si="71"/>
        <v>41718.315370370365</v>
      </c>
    </row>
    <row r="1126" spans="1:20" ht="43.2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>
        <f t="shared" si="68"/>
        <v>0.47222222222222221</v>
      </c>
      <c r="P1126">
        <f t="shared" si="69"/>
        <v>-89575</v>
      </c>
      <c r="Q1126" s="7" t="s">
        <v>8352</v>
      </c>
      <c r="R1126" s="7" t="s">
        <v>8354</v>
      </c>
      <c r="S1126" s="11">
        <f t="shared" si="70"/>
        <v>42124.458923611113</v>
      </c>
      <c r="T1126" s="12">
        <f t="shared" si="71"/>
        <v>42094.458923611113</v>
      </c>
    </row>
    <row r="1127" spans="1:20" ht="43.2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>
        <f t="shared" si="68"/>
        <v>0</v>
      </c>
      <c r="P1127">
        <f t="shared" si="69"/>
        <v>-3000</v>
      </c>
      <c r="Q1127" s="7" t="s">
        <v>8352</v>
      </c>
      <c r="R1127" s="7" t="s">
        <v>8354</v>
      </c>
      <c r="S1127" s="11">
        <f t="shared" si="70"/>
        <v>42272.415856481479</v>
      </c>
      <c r="T1127" s="12">
        <f t="shared" si="71"/>
        <v>42212.415856481479</v>
      </c>
    </row>
    <row r="1128" spans="1:20" ht="43.2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>
        <f t="shared" si="68"/>
        <v>0.5</v>
      </c>
      <c r="P1128">
        <f t="shared" si="69"/>
        <v>-1990</v>
      </c>
      <c r="Q1128" s="7" t="s">
        <v>8352</v>
      </c>
      <c r="R1128" s="7" t="s">
        <v>8354</v>
      </c>
      <c r="S1128" s="11">
        <f t="shared" si="70"/>
        <v>42565.119143518517</v>
      </c>
      <c r="T1128" s="12">
        <f t="shared" si="71"/>
        <v>42535.119143518517</v>
      </c>
    </row>
    <row r="1129" spans="1:20" ht="57.6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>
        <f t="shared" si="68"/>
        <v>1.6714285714285713</v>
      </c>
      <c r="P1129">
        <f t="shared" si="69"/>
        <v>-34415</v>
      </c>
      <c r="Q1129" s="7" t="s">
        <v>8352</v>
      </c>
      <c r="R1129" s="7" t="s">
        <v>8354</v>
      </c>
      <c r="S1129" s="11">
        <f t="shared" si="70"/>
        <v>41957.687499999993</v>
      </c>
      <c r="T1129" s="12">
        <f t="shared" si="71"/>
        <v>41926.645833333328</v>
      </c>
    </row>
    <row r="1130" spans="1:20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>
        <f t="shared" si="68"/>
        <v>0.1</v>
      </c>
      <c r="P1130">
        <f t="shared" si="69"/>
        <v>-999</v>
      </c>
      <c r="Q1130" s="7" t="s">
        <v>8352</v>
      </c>
      <c r="R1130" s="7" t="s">
        <v>8354</v>
      </c>
      <c r="S1130" s="11">
        <f t="shared" si="70"/>
        <v>41858.441168981481</v>
      </c>
      <c r="T1130" s="12">
        <f t="shared" si="71"/>
        <v>41828.441168981481</v>
      </c>
    </row>
    <row r="1131" spans="1:20" ht="43.2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>
        <f t="shared" si="68"/>
        <v>0.105</v>
      </c>
      <c r="P1131">
        <f t="shared" si="69"/>
        <v>-19979</v>
      </c>
      <c r="Q1131" s="7" t="s">
        <v>8352</v>
      </c>
      <c r="R1131" s="7" t="s">
        <v>8354</v>
      </c>
      <c r="S1131" s="11">
        <f t="shared" si="70"/>
        <v>42526.056631944441</v>
      </c>
      <c r="T1131" s="12">
        <f t="shared" si="71"/>
        <v>42496.056631944441</v>
      </c>
    </row>
    <row r="1132" spans="1:20" ht="43.2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>
        <f t="shared" si="68"/>
        <v>0.22</v>
      </c>
      <c r="P1132">
        <f t="shared" si="69"/>
        <v>-4989</v>
      </c>
      <c r="Q1132" s="7" t="s">
        <v>8352</v>
      </c>
      <c r="R1132" s="7" t="s">
        <v>8354</v>
      </c>
      <c r="S1132" s="11">
        <f t="shared" si="70"/>
        <v>41968.829861111109</v>
      </c>
      <c r="T1132" s="12">
        <f t="shared" si="71"/>
        <v>41908.788194444445</v>
      </c>
    </row>
    <row r="1133" spans="1:20" ht="43.2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>
        <f t="shared" si="68"/>
        <v>0</v>
      </c>
      <c r="P1133">
        <f t="shared" si="69"/>
        <v>-40000</v>
      </c>
      <c r="Q1133" s="7" t="s">
        <v>8352</v>
      </c>
      <c r="R1133" s="7" t="s">
        <v>8354</v>
      </c>
      <c r="S1133" s="11">
        <f t="shared" si="70"/>
        <v>42362.699861111112</v>
      </c>
      <c r="T1133" s="12">
        <f t="shared" si="71"/>
        <v>42332.699861111112</v>
      </c>
    </row>
    <row r="1134" spans="1:20" ht="43.2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>
        <f t="shared" si="68"/>
        <v>14.38</v>
      </c>
      <c r="P1134">
        <f t="shared" si="69"/>
        <v>-8562</v>
      </c>
      <c r="Q1134" s="7" t="s">
        <v>8352</v>
      </c>
      <c r="R1134" s="7" t="s">
        <v>8354</v>
      </c>
      <c r="S1134" s="11">
        <f t="shared" si="70"/>
        <v>42735.907071759262</v>
      </c>
      <c r="T1134" s="12">
        <f t="shared" si="71"/>
        <v>42705.907071759262</v>
      </c>
    </row>
    <row r="1135" spans="1:20" ht="43.2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>
        <f t="shared" si="68"/>
        <v>0.66666666666666674</v>
      </c>
      <c r="P1135">
        <f t="shared" si="69"/>
        <v>-2980</v>
      </c>
      <c r="Q1135" s="7" t="s">
        <v>8352</v>
      </c>
      <c r="R1135" s="7" t="s">
        <v>8354</v>
      </c>
      <c r="S1135" s="11">
        <f t="shared" si="70"/>
        <v>41851.198854166665</v>
      </c>
      <c r="T1135" s="12">
        <f t="shared" si="71"/>
        <v>41821.198854166665</v>
      </c>
    </row>
    <row r="1136" spans="1:20" ht="43.2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>
        <f t="shared" si="68"/>
        <v>4.0000000000000001E-3</v>
      </c>
      <c r="P1136">
        <f t="shared" si="69"/>
        <v>-24999</v>
      </c>
      <c r="Q1136" s="7" t="s">
        <v>8352</v>
      </c>
      <c r="R1136" s="7" t="s">
        <v>8354</v>
      </c>
      <c r="S1136" s="11">
        <f t="shared" si="70"/>
        <v>41971.981249999997</v>
      </c>
      <c r="T1136" s="12">
        <f t="shared" si="71"/>
        <v>41958.07671296296</v>
      </c>
    </row>
    <row r="1137" spans="1:20" ht="57.6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>
        <f t="shared" si="68"/>
        <v>5</v>
      </c>
      <c r="P1137">
        <f t="shared" si="69"/>
        <v>-950</v>
      </c>
      <c r="Q1137" s="7" t="s">
        <v>8352</v>
      </c>
      <c r="R1137" s="7" t="s">
        <v>8354</v>
      </c>
      <c r="S1137" s="11">
        <f t="shared" si="70"/>
        <v>42588.781180555554</v>
      </c>
      <c r="T1137" s="12">
        <f t="shared" si="71"/>
        <v>42558.781180555554</v>
      </c>
    </row>
    <row r="1138" spans="1:20" ht="43.2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>
        <f t="shared" si="68"/>
        <v>6.4439140811455857</v>
      </c>
      <c r="P1138">
        <f t="shared" si="69"/>
        <v>-3920</v>
      </c>
      <c r="Q1138" s="7" t="s">
        <v>8352</v>
      </c>
      <c r="R1138" s="7" t="s">
        <v>8354</v>
      </c>
      <c r="S1138" s="11">
        <f t="shared" si="70"/>
        <v>42357.46329861111</v>
      </c>
      <c r="T1138" s="12">
        <f t="shared" si="71"/>
        <v>42327.46329861111</v>
      </c>
    </row>
    <row r="1139" spans="1:20" ht="43.2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>
        <f t="shared" si="68"/>
        <v>39.5</v>
      </c>
      <c r="P1139">
        <f t="shared" si="69"/>
        <v>-15125</v>
      </c>
      <c r="Q1139" s="7" t="s">
        <v>8352</v>
      </c>
      <c r="R1139" s="7" t="s">
        <v>8354</v>
      </c>
      <c r="S1139" s="11">
        <f t="shared" si="70"/>
        <v>42483.611354166664</v>
      </c>
      <c r="T1139" s="12">
        <f t="shared" si="71"/>
        <v>42453.611354166664</v>
      </c>
    </row>
    <row r="1140" spans="1:20" ht="43.2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>
        <f t="shared" si="68"/>
        <v>0.35714285714285715</v>
      </c>
      <c r="P1140">
        <f t="shared" si="69"/>
        <v>-34875</v>
      </c>
      <c r="Q1140" s="7" t="s">
        <v>8352</v>
      </c>
      <c r="R1140" s="7" t="s">
        <v>8354</v>
      </c>
      <c r="S1140" s="11">
        <f t="shared" si="70"/>
        <v>42756.698275462964</v>
      </c>
      <c r="T1140" s="12">
        <f t="shared" si="71"/>
        <v>42736.698275462964</v>
      </c>
    </row>
    <row r="1141" spans="1:20" ht="43.2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>
        <f t="shared" si="68"/>
        <v>6.25E-2</v>
      </c>
      <c r="P1141">
        <f t="shared" si="69"/>
        <v>-7995</v>
      </c>
      <c r="Q1141" s="7" t="s">
        <v>8352</v>
      </c>
      <c r="R1141" s="7" t="s">
        <v>8354</v>
      </c>
      <c r="S1141" s="11">
        <f t="shared" si="70"/>
        <v>42005.139189814814</v>
      </c>
      <c r="T1141" s="12">
        <f t="shared" si="71"/>
        <v>41975.139189814814</v>
      </c>
    </row>
    <row r="1142" spans="1:20" ht="43.2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>
        <f t="shared" si="68"/>
        <v>0</v>
      </c>
      <c r="P1142">
        <f t="shared" si="69"/>
        <v>-5000</v>
      </c>
      <c r="Q1142" s="7" t="s">
        <v>8352</v>
      </c>
      <c r="R1142" s="7" t="s">
        <v>8354</v>
      </c>
      <c r="S1142" s="11">
        <f t="shared" si="70"/>
        <v>42222.253715277773</v>
      </c>
      <c r="T1142" s="12">
        <f t="shared" si="71"/>
        <v>42192.253715277773</v>
      </c>
    </row>
    <row r="1143" spans="1:20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>
        <f t="shared" si="68"/>
        <v>0</v>
      </c>
      <c r="P1143">
        <f t="shared" si="69"/>
        <v>-500</v>
      </c>
      <c r="Q1143" s="7" t="s">
        <v>8352</v>
      </c>
      <c r="R1143" s="7" t="s">
        <v>8354</v>
      </c>
      <c r="S1143" s="11">
        <f t="shared" si="70"/>
        <v>42194.491319444445</v>
      </c>
      <c r="T1143" s="12">
        <f t="shared" si="71"/>
        <v>42164.491319444445</v>
      </c>
    </row>
    <row r="1144" spans="1:20" ht="43.2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>
        <f t="shared" si="68"/>
        <v>0</v>
      </c>
      <c r="P1144">
        <f t="shared" si="69"/>
        <v>-4000</v>
      </c>
      <c r="Q1144" s="7" t="s">
        <v>8352</v>
      </c>
      <c r="R1144" s="7" t="s">
        <v>8354</v>
      </c>
      <c r="S1144" s="11">
        <f t="shared" si="70"/>
        <v>42051.797766203701</v>
      </c>
      <c r="T1144" s="12">
        <f t="shared" si="71"/>
        <v>42021.797766203701</v>
      </c>
    </row>
    <row r="1145" spans="1:20" ht="43.2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>
        <f t="shared" si="68"/>
        <v>0.41333333333333333</v>
      </c>
      <c r="P1145">
        <f t="shared" si="69"/>
        <v>-44814</v>
      </c>
      <c r="Q1145" s="7" t="s">
        <v>8352</v>
      </c>
      <c r="R1145" s="7" t="s">
        <v>8354</v>
      </c>
      <c r="S1145" s="11">
        <f t="shared" si="70"/>
        <v>42354.985254629624</v>
      </c>
      <c r="T1145" s="12">
        <f t="shared" si="71"/>
        <v>42324.985254629624</v>
      </c>
    </row>
    <row r="1146" spans="1:20" ht="43.2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>
        <f t="shared" si="68"/>
        <v>0</v>
      </c>
      <c r="P1146">
        <f t="shared" si="69"/>
        <v>-9300</v>
      </c>
      <c r="Q1146" s="7" t="s">
        <v>8355</v>
      </c>
      <c r="R1146" s="7" t="s">
        <v>8356</v>
      </c>
      <c r="S1146" s="11">
        <f t="shared" si="70"/>
        <v>42122.973611111105</v>
      </c>
      <c r="T1146" s="12">
        <f t="shared" si="71"/>
        <v>42092.973611111105</v>
      </c>
    </row>
    <row r="1147" spans="1:20" ht="43.2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>
        <f t="shared" si="68"/>
        <v>0.125</v>
      </c>
      <c r="P1147">
        <f t="shared" si="69"/>
        <v>-79900</v>
      </c>
      <c r="Q1147" s="7" t="s">
        <v>8355</v>
      </c>
      <c r="R1147" s="7" t="s">
        <v>8356</v>
      </c>
      <c r="S1147" s="11">
        <f t="shared" si="70"/>
        <v>41914.539259259254</v>
      </c>
      <c r="T1147" s="12">
        <f t="shared" si="71"/>
        <v>41854.539259259254</v>
      </c>
    </row>
    <row r="1148" spans="1:20" ht="43.2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>
        <f t="shared" si="68"/>
        <v>8.8333333333333339</v>
      </c>
      <c r="P1148">
        <f t="shared" si="69"/>
        <v>-5470</v>
      </c>
      <c r="Q1148" s="7" t="s">
        <v>8355</v>
      </c>
      <c r="R1148" s="7" t="s">
        <v>8356</v>
      </c>
      <c r="S1148" s="11">
        <f t="shared" si="70"/>
        <v>41761.745057870365</v>
      </c>
      <c r="T1148" s="12">
        <f t="shared" si="71"/>
        <v>41723.745057870365</v>
      </c>
    </row>
    <row r="1149" spans="1:20" ht="43.2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>
        <f t="shared" si="68"/>
        <v>0</v>
      </c>
      <c r="P1149">
        <f t="shared" si="69"/>
        <v>-25000</v>
      </c>
      <c r="Q1149" s="7" t="s">
        <v>8355</v>
      </c>
      <c r="R1149" s="7" t="s">
        <v>8356</v>
      </c>
      <c r="S1149" s="11">
        <f t="shared" si="70"/>
        <v>41931.763692129629</v>
      </c>
      <c r="T1149" s="12">
        <f t="shared" si="71"/>
        <v>41871.763692129629</v>
      </c>
    </row>
    <row r="1150" spans="1:20" ht="28.8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>
        <f t="shared" si="68"/>
        <v>0.48666666666666669</v>
      </c>
      <c r="P1150">
        <f t="shared" si="69"/>
        <v>-14927</v>
      </c>
      <c r="Q1150" s="7" t="s">
        <v>8355</v>
      </c>
      <c r="R1150" s="7" t="s">
        <v>8356</v>
      </c>
      <c r="S1150" s="11">
        <f t="shared" si="70"/>
        <v>42705.00440972222</v>
      </c>
      <c r="T1150" s="12">
        <f t="shared" si="71"/>
        <v>42674.962743055548</v>
      </c>
    </row>
    <row r="1151" spans="1:20" ht="28.8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>
        <f t="shared" si="68"/>
        <v>0.15</v>
      </c>
      <c r="P1151">
        <f t="shared" si="69"/>
        <v>-49925</v>
      </c>
      <c r="Q1151" s="7" t="s">
        <v>8355</v>
      </c>
      <c r="R1151" s="7" t="s">
        <v>8356</v>
      </c>
      <c r="S1151" s="11">
        <f t="shared" si="70"/>
        <v>42537.501921296294</v>
      </c>
      <c r="T1151" s="12">
        <f t="shared" si="71"/>
        <v>42507.501921296294</v>
      </c>
    </row>
    <row r="1152" spans="1:20" ht="28.8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>
        <f t="shared" si="68"/>
        <v>10.08</v>
      </c>
      <c r="P1152">
        <f t="shared" si="69"/>
        <v>-2248</v>
      </c>
      <c r="Q1152" s="7" t="s">
        <v>8355</v>
      </c>
      <c r="R1152" s="7" t="s">
        <v>8356</v>
      </c>
      <c r="S1152" s="11">
        <f t="shared" si="70"/>
        <v>42377.74623842592</v>
      </c>
      <c r="T1152" s="12">
        <f t="shared" si="71"/>
        <v>42317.74623842592</v>
      </c>
    </row>
    <row r="1153" spans="1:20" ht="57.6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>
        <f t="shared" si="68"/>
        <v>0</v>
      </c>
      <c r="P1153">
        <f t="shared" si="69"/>
        <v>-25000</v>
      </c>
      <c r="Q1153" s="7" t="s">
        <v>8355</v>
      </c>
      <c r="R1153" s="7" t="s">
        <v>8356</v>
      </c>
      <c r="S1153" s="11">
        <f t="shared" si="70"/>
        <v>42253.894247685188</v>
      </c>
      <c r="T1153" s="12">
        <f t="shared" si="71"/>
        <v>42223.894247685188</v>
      </c>
    </row>
    <row r="1154" spans="1:20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>
        <f t="shared" si="68"/>
        <v>5.6937500000000005</v>
      </c>
      <c r="P1154">
        <f t="shared" si="69"/>
        <v>-15089</v>
      </c>
      <c r="Q1154" s="7" t="s">
        <v>8355</v>
      </c>
      <c r="R1154" s="7" t="s">
        <v>8356</v>
      </c>
      <c r="S1154" s="11">
        <f t="shared" si="70"/>
        <v>42139.501296296294</v>
      </c>
      <c r="T1154" s="12">
        <f t="shared" si="71"/>
        <v>42109.501296296294</v>
      </c>
    </row>
    <row r="1155" spans="1:20" ht="28.8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>
        <f t="shared" ref="O1155:O1218" si="72">(E1155/D1155*100)</f>
        <v>0.625</v>
      </c>
      <c r="P1155">
        <f t="shared" ref="P1155:P1218" si="73">AVERAGE(E1155-D1155)</f>
        <v>-7950</v>
      </c>
      <c r="Q1155" s="7" t="s">
        <v>8355</v>
      </c>
      <c r="R1155" s="7" t="s">
        <v>8356</v>
      </c>
      <c r="S1155" s="11">
        <f t="shared" ref="S1155:S1218" si="74">(I1155/86400)+25569+(-5/24)</f>
        <v>42173.505844907406</v>
      </c>
      <c r="T1155" s="12">
        <f t="shared" ref="T1155:T1218" si="75">(J1155/86400)+25569+(-5/24)</f>
        <v>42143.505844907406</v>
      </c>
    </row>
    <row r="1156" spans="1:20" ht="43.2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>
        <f t="shared" si="72"/>
        <v>6.5</v>
      </c>
      <c r="P1156">
        <f t="shared" si="73"/>
        <v>-4675</v>
      </c>
      <c r="Q1156" s="7" t="s">
        <v>8355</v>
      </c>
      <c r="R1156" s="7" t="s">
        <v>8356</v>
      </c>
      <c r="S1156" s="11">
        <f t="shared" si="74"/>
        <v>42252.900532407402</v>
      </c>
      <c r="T1156" s="12">
        <f t="shared" si="75"/>
        <v>42222.900532407402</v>
      </c>
    </row>
    <row r="1157" spans="1:20" ht="43.2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>
        <f t="shared" si="72"/>
        <v>0.752</v>
      </c>
      <c r="P1157">
        <f t="shared" si="73"/>
        <v>-24812</v>
      </c>
      <c r="Q1157" s="7" t="s">
        <v>8355</v>
      </c>
      <c r="R1157" s="7" t="s">
        <v>8356</v>
      </c>
      <c r="S1157" s="11">
        <f t="shared" si="74"/>
        <v>41865.555648148147</v>
      </c>
      <c r="T1157" s="12">
        <f t="shared" si="75"/>
        <v>41835.555648148147</v>
      </c>
    </row>
    <row r="1158" spans="1:20" ht="43.2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>
        <f t="shared" si="72"/>
        <v>0</v>
      </c>
      <c r="P1158">
        <f t="shared" si="73"/>
        <v>-6500</v>
      </c>
      <c r="Q1158" s="7" t="s">
        <v>8355</v>
      </c>
      <c r="R1158" s="7" t="s">
        <v>8356</v>
      </c>
      <c r="S1158" s="11">
        <f t="shared" si="74"/>
        <v>42058.862986111104</v>
      </c>
      <c r="T1158" s="12">
        <f t="shared" si="75"/>
        <v>42028.862986111104</v>
      </c>
    </row>
    <row r="1159" spans="1:20" ht="43.2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>
        <f t="shared" si="72"/>
        <v>1.51</v>
      </c>
      <c r="P1159">
        <f t="shared" si="73"/>
        <v>-9849</v>
      </c>
      <c r="Q1159" s="7" t="s">
        <v>8355</v>
      </c>
      <c r="R1159" s="7" t="s">
        <v>8356</v>
      </c>
      <c r="S1159" s="11">
        <f t="shared" si="74"/>
        <v>41978.46157407407</v>
      </c>
      <c r="T1159" s="12">
        <f t="shared" si="75"/>
        <v>41918.419907407406</v>
      </c>
    </row>
    <row r="1160" spans="1:20" ht="43.2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>
        <f t="shared" si="72"/>
        <v>0.46666666666666673</v>
      </c>
      <c r="P1160">
        <f t="shared" si="73"/>
        <v>-7465</v>
      </c>
      <c r="Q1160" s="7" t="s">
        <v>8355</v>
      </c>
      <c r="R1160" s="7" t="s">
        <v>8356</v>
      </c>
      <c r="S1160" s="11">
        <f t="shared" si="74"/>
        <v>41981.883425925924</v>
      </c>
      <c r="T1160" s="12">
        <f t="shared" si="75"/>
        <v>41951.883425925924</v>
      </c>
    </row>
    <row r="1161" spans="1:20" ht="43.2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>
        <f t="shared" si="72"/>
        <v>0</v>
      </c>
      <c r="P1161">
        <f t="shared" si="73"/>
        <v>-6750</v>
      </c>
      <c r="Q1161" s="7" t="s">
        <v>8355</v>
      </c>
      <c r="R1161" s="7" t="s">
        <v>8356</v>
      </c>
      <c r="S1161" s="11">
        <f t="shared" si="74"/>
        <v>42185.447916666664</v>
      </c>
      <c r="T1161" s="12">
        <f t="shared" si="75"/>
        <v>42154.518113425926</v>
      </c>
    </row>
    <row r="1162" spans="1:20" ht="43.2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>
        <f t="shared" si="72"/>
        <v>3.85</v>
      </c>
      <c r="P1162">
        <f t="shared" si="73"/>
        <v>-28845</v>
      </c>
      <c r="Q1162" s="7" t="s">
        <v>8355</v>
      </c>
      <c r="R1162" s="7" t="s">
        <v>8356</v>
      </c>
      <c r="S1162" s="11">
        <f t="shared" si="74"/>
        <v>42090.904930555553</v>
      </c>
      <c r="T1162" s="12">
        <f t="shared" si="75"/>
        <v>42060.946597222217</v>
      </c>
    </row>
    <row r="1163" spans="1:20" ht="43.2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>
        <f t="shared" si="72"/>
        <v>0</v>
      </c>
      <c r="P1163">
        <f t="shared" si="73"/>
        <v>-18000</v>
      </c>
      <c r="Q1163" s="7" t="s">
        <v>8355</v>
      </c>
      <c r="R1163" s="7" t="s">
        <v>8356</v>
      </c>
      <c r="S1163" s="11">
        <f t="shared" si="74"/>
        <v>42143.421168981477</v>
      </c>
      <c r="T1163" s="12">
        <f t="shared" si="75"/>
        <v>42122.421168981477</v>
      </c>
    </row>
    <row r="1164" spans="1:20" ht="57.6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>
        <f t="shared" si="72"/>
        <v>5.8333333333333341E-2</v>
      </c>
      <c r="P1164">
        <f t="shared" si="73"/>
        <v>-59965</v>
      </c>
      <c r="Q1164" s="7" t="s">
        <v>8355</v>
      </c>
      <c r="R1164" s="7" t="s">
        <v>8356</v>
      </c>
      <c r="S1164" s="11">
        <f t="shared" si="74"/>
        <v>41907.475277777776</v>
      </c>
      <c r="T1164" s="12">
        <f t="shared" si="75"/>
        <v>41876.475277777776</v>
      </c>
    </row>
    <row r="1165" spans="1:20" ht="43.2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>
        <f t="shared" si="72"/>
        <v>0</v>
      </c>
      <c r="P1165">
        <f t="shared" si="73"/>
        <v>-5200</v>
      </c>
      <c r="Q1165" s="7" t="s">
        <v>8355</v>
      </c>
      <c r="R1165" s="7" t="s">
        <v>8356</v>
      </c>
      <c r="S1165" s="11">
        <f t="shared" si="74"/>
        <v>41860.515277777777</v>
      </c>
      <c r="T1165" s="12">
        <f t="shared" si="75"/>
        <v>41830.515277777777</v>
      </c>
    </row>
    <row r="1166" spans="1:20" ht="57.6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>
        <f t="shared" si="72"/>
        <v>0</v>
      </c>
      <c r="P1166">
        <f t="shared" si="73"/>
        <v>-10000</v>
      </c>
      <c r="Q1166" s="7" t="s">
        <v>8355</v>
      </c>
      <c r="R1166" s="7" t="s">
        <v>8356</v>
      </c>
      <c r="S1166" s="11">
        <f t="shared" si="74"/>
        <v>42539.51599537037</v>
      </c>
      <c r="T1166" s="12">
        <f t="shared" si="75"/>
        <v>42509.51599537037</v>
      </c>
    </row>
    <row r="1167" spans="1:20" ht="43.2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>
        <f t="shared" si="72"/>
        <v>20.705000000000002</v>
      </c>
      <c r="P1167">
        <f t="shared" si="73"/>
        <v>-7929.5</v>
      </c>
      <c r="Q1167" s="7" t="s">
        <v>8355</v>
      </c>
      <c r="R1167" s="7" t="s">
        <v>8356</v>
      </c>
      <c r="S1167" s="11">
        <f t="shared" si="74"/>
        <v>41826.00613425926</v>
      </c>
      <c r="T1167" s="12">
        <f t="shared" si="75"/>
        <v>41792.00613425926</v>
      </c>
    </row>
    <row r="1168" spans="1:20" ht="43.2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>
        <f t="shared" si="72"/>
        <v>19.139999999999997</v>
      </c>
      <c r="P1168">
        <f t="shared" si="73"/>
        <v>-12129</v>
      </c>
      <c r="Q1168" s="7" t="s">
        <v>8355</v>
      </c>
      <c r="R1168" s="7" t="s">
        <v>8356</v>
      </c>
      <c r="S1168" s="11">
        <f t="shared" si="74"/>
        <v>42180.958333333336</v>
      </c>
      <c r="T1168" s="12">
        <f t="shared" si="75"/>
        <v>42150.277106481481</v>
      </c>
    </row>
    <row r="1169" spans="1:20" ht="43.2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>
        <f t="shared" si="72"/>
        <v>1.6316666666666666</v>
      </c>
      <c r="P1169">
        <f t="shared" si="73"/>
        <v>-59021</v>
      </c>
      <c r="Q1169" s="7" t="s">
        <v>8355</v>
      </c>
      <c r="R1169" s="7" t="s">
        <v>8356</v>
      </c>
      <c r="S1169" s="11">
        <f t="shared" si="74"/>
        <v>41894.526562499996</v>
      </c>
      <c r="T1169" s="12">
        <f t="shared" si="75"/>
        <v>41863.526562499996</v>
      </c>
    </row>
    <row r="1170" spans="1:20" ht="43.2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>
        <f t="shared" si="72"/>
        <v>5.6666666666666661</v>
      </c>
      <c r="P1170">
        <f t="shared" si="73"/>
        <v>-16980</v>
      </c>
      <c r="Q1170" s="7" t="s">
        <v>8355</v>
      </c>
      <c r="R1170" s="7" t="s">
        <v>8356</v>
      </c>
      <c r="S1170" s="11">
        <f t="shared" si="74"/>
        <v>42634.845659722218</v>
      </c>
      <c r="T1170" s="12">
        <f t="shared" si="75"/>
        <v>42604.845659722218</v>
      </c>
    </row>
    <row r="1171" spans="1:20" ht="43.2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>
        <f t="shared" si="72"/>
        <v>0.16999999999999998</v>
      </c>
      <c r="P1171">
        <f t="shared" si="73"/>
        <v>-9983</v>
      </c>
      <c r="Q1171" s="7" t="s">
        <v>8355</v>
      </c>
      <c r="R1171" s="7" t="s">
        <v>8356</v>
      </c>
      <c r="S1171" s="11">
        <f t="shared" si="74"/>
        <v>42057.145405092589</v>
      </c>
      <c r="T1171" s="12">
        <f t="shared" si="75"/>
        <v>42027.145405092589</v>
      </c>
    </row>
    <row r="1172" spans="1:20" ht="43.2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>
        <f t="shared" si="72"/>
        <v>0.4</v>
      </c>
      <c r="P1172">
        <f t="shared" si="73"/>
        <v>-24900</v>
      </c>
      <c r="Q1172" s="7" t="s">
        <v>8355</v>
      </c>
      <c r="R1172" s="7" t="s">
        <v>8356</v>
      </c>
      <c r="S1172" s="11">
        <f t="shared" si="74"/>
        <v>42154.684849537036</v>
      </c>
      <c r="T1172" s="12">
        <f t="shared" si="75"/>
        <v>42124.684849537036</v>
      </c>
    </row>
    <row r="1173" spans="1:20" ht="43.2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>
        <f t="shared" si="72"/>
        <v>0.1</v>
      </c>
      <c r="P1173">
        <f t="shared" si="73"/>
        <v>-24975</v>
      </c>
      <c r="Q1173" s="7" t="s">
        <v>8355</v>
      </c>
      <c r="R1173" s="7" t="s">
        <v>8356</v>
      </c>
      <c r="S1173" s="11">
        <f t="shared" si="74"/>
        <v>41956.638043981475</v>
      </c>
      <c r="T1173" s="12">
        <f t="shared" si="75"/>
        <v>41938.596377314811</v>
      </c>
    </row>
    <row r="1174" spans="1:20" ht="28.8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>
        <f t="shared" si="72"/>
        <v>0</v>
      </c>
      <c r="P1174">
        <f t="shared" si="73"/>
        <v>-9000</v>
      </c>
      <c r="Q1174" s="7" t="s">
        <v>8355</v>
      </c>
      <c r="R1174" s="7" t="s">
        <v>8356</v>
      </c>
      <c r="S1174" s="11">
        <f t="shared" si="74"/>
        <v>41871.473981481475</v>
      </c>
      <c r="T1174" s="12">
        <f t="shared" si="75"/>
        <v>41841.473981481475</v>
      </c>
    </row>
    <row r="1175" spans="1:20" ht="43.2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>
        <f t="shared" si="72"/>
        <v>2.4E-2</v>
      </c>
      <c r="P1175">
        <f t="shared" si="73"/>
        <v>-124970</v>
      </c>
      <c r="Q1175" s="7" t="s">
        <v>8355</v>
      </c>
      <c r="R1175" s="7" t="s">
        <v>8356</v>
      </c>
      <c r="S1175" s="11">
        <f t="shared" si="74"/>
        <v>42218.97751157407</v>
      </c>
      <c r="T1175" s="12">
        <f t="shared" si="75"/>
        <v>42183.97751157407</v>
      </c>
    </row>
    <row r="1176" spans="1:20" ht="43.2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>
        <f t="shared" si="72"/>
        <v>5.9066666666666672</v>
      </c>
      <c r="P1176">
        <f t="shared" si="73"/>
        <v>-14114</v>
      </c>
      <c r="Q1176" s="7" t="s">
        <v>8355</v>
      </c>
      <c r="R1176" s="7" t="s">
        <v>8356</v>
      </c>
      <c r="S1176" s="11">
        <f t="shared" si="74"/>
        <v>42498.633414351854</v>
      </c>
      <c r="T1176" s="12">
        <f t="shared" si="75"/>
        <v>42468.633414351854</v>
      </c>
    </row>
    <row r="1177" spans="1:20" ht="43.2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>
        <f t="shared" si="72"/>
        <v>2.9250000000000003</v>
      </c>
      <c r="P1177">
        <f t="shared" si="73"/>
        <v>-19415</v>
      </c>
      <c r="Q1177" s="7" t="s">
        <v>8355</v>
      </c>
      <c r="R1177" s="7" t="s">
        <v>8356</v>
      </c>
      <c r="S1177" s="11">
        <f t="shared" si="74"/>
        <v>42200.520127314812</v>
      </c>
      <c r="T1177" s="12">
        <f t="shared" si="75"/>
        <v>42170.520127314812</v>
      </c>
    </row>
    <row r="1178" spans="1:20" ht="57.6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>
        <f t="shared" si="72"/>
        <v>5.7142857142857143E-3</v>
      </c>
      <c r="P1178">
        <f t="shared" si="73"/>
        <v>-174990</v>
      </c>
      <c r="Q1178" s="7" t="s">
        <v>8355</v>
      </c>
      <c r="R1178" s="7" t="s">
        <v>8356</v>
      </c>
      <c r="S1178" s="11">
        <f t="shared" si="74"/>
        <v>42800.333333333336</v>
      </c>
      <c r="T1178" s="12">
        <f t="shared" si="75"/>
        <v>42745.811319444438</v>
      </c>
    </row>
    <row r="1179" spans="1:20" ht="43.2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>
        <f t="shared" si="72"/>
        <v>0</v>
      </c>
      <c r="P1179">
        <f t="shared" si="73"/>
        <v>-6000</v>
      </c>
      <c r="Q1179" s="7" t="s">
        <v>8355</v>
      </c>
      <c r="R1179" s="7" t="s">
        <v>8356</v>
      </c>
      <c r="S1179" s="11">
        <f t="shared" si="74"/>
        <v>41927.452499999999</v>
      </c>
      <c r="T1179" s="12">
        <f t="shared" si="75"/>
        <v>41897.452499999999</v>
      </c>
    </row>
    <row r="1180" spans="1:20" ht="43.2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>
        <f t="shared" si="72"/>
        <v>6.6666666666666671E-3</v>
      </c>
      <c r="P1180">
        <f t="shared" si="73"/>
        <v>-74995</v>
      </c>
      <c r="Q1180" s="7" t="s">
        <v>8355</v>
      </c>
      <c r="R1180" s="7" t="s">
        <v>8356</v>
      </c>
      <c r="S1180" s="11">
        <f t="shared" si="74"/>
        <v>41867.69736111111</v>
      </c>
      <c r="T1180" s="12">
        <f t="shared" si="75"/>
        <v>41837.69736111111</v>
      </c>
    </row>
    <row r="1181" spans="1:20" ht="43.2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>
        <f t="shared" si="72"/>
        <v>5.3333333333333339</v>
      </c>
      <c r="P1181">
        <f t="shared" si="73"/>
        <v>-56800</v>
      </c>
      <c r="Q1181" s="7" t="s">
        <v>8355</v>
      </c>
      <c r="R1181" s="7" t="s">
        <v>8356</v>
      </c>
      <c r="S1181" s="11">
        <f t="shared" si="74"/>
        <v>42305.511886574073</v>
      </c>
      <c r="T1181" s="12">
        <f t="shared" si="75"/>
        <v>42275.511886574073</v>
      </c>
    </row>
    <row r="1182" spans="1:20" ht="43.2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>
        <f t="shared" si="72"/>
        <v>11.75</v>
      </c>
      <c r="P1182">
        <f t="shared" si="73"/>
        <v>-44125</v>
      </c>
      <c r="Q1182" s="7" t="s">
        <v>8355</v>
      </c>
      <c r="R1182" s="7" t="s">
        <v>8356</v>
      </c>
      <c r="S1182" s="11">
        <f t="shared" si="74"/>
        <v>41818.598541666666</v>
      </c>
      <c r="T1182" s="12">
        <f t="shared" si="75"/>
        <v>41781.598541666666</v>
      </c>
    </row>
    <row r="1183" spans="1:20" ht="28.8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>
        <f t="shared" si="72"/>
        <v>8.0000000000000002E-3</v>
      </c>
      <c r="P1183">
        <f t="shared" si="73"/>
        <v>-49996</v>
      </c>
      <c r="Q1183" s="7" t="s">
        <v>8355</v>
      </c>
      <c r="R1183" s="7" t="s">
        <v>8356</v>
      </c>
      <c r="S1183" s="11">
        <f t="shared" si="74"/>
        <v>42064.131030092591</v>
      </c>
      <c r="T1183" s="12">
        <f t="shared" si="75"/>
        <v>42034.131030092591</v>
      </c>
    </row>
    <row r="1184" spans="1:20" ht="57.6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>
        <f t="shared" si="72"/>
        <v>4.2</v>
      </c>
      <c r="P1184">
        <f t="shared" si="73"/>
        <v>-958</v>
      </c>
      <c r="Q1184" s="7" t="s">
        <v>8355</v>
      </c>
      <c r="R1184" s="7" t="s">
        <v>8356</v>
      </c>
      <c r="S1184" s="11">
        <f t="shared" si="74"/>
        <v>42747.487499999996</v>
      </c>
      <c r="T1184" s="12">
        <f t="shared" si="75"/>
        <v>42728.619074074071</v>
      </c>
    </row>
    <row r="1185" spans="1:20" ht="43.2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>
        <f t="shared" si="72"/>
        <v>4</v>
      </c>
      <c r="P1185">
        <f t="shared" si="73"/>
        <v>-2400</v>
      </c>
      <c r="Q1185" s="7" t="s">
        <v>8355</v>
      </c>
      <c r="R1185" s="7" t="s">
        <v>8356</v>
      </c>
      <c r="S1185" s="11">
        <f t="shared" si="74"/>
        <v>42675.957638888889</v>
      </c>
      <c r="T1185" s="12">
        <f t="shared" si="75"/>
        <v>42656.653043981474</v>
      </c>
    </row>
    <row r="1186" spans="1:20" ht="43.2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>
        <f t="shared" si="72"/>
        <v>104.93636363636362</v>
      </c>
      <c r="P1186">
        <f t="shared" si="73"/>
        <v>1086</v>
      </c>
      <c r="Q1186" s="7" t="s">
        <v>8357</v>
      </c>
      <c r="R1186" s="7" t="s">
        <v>8358</v>
      </c>
      <c r="S1186" s="11">
        <f t="shared" si="74"/>
        <v>42772.391331018516</v>
      </c>
      <c r="T1186" s="12">
        <f t="shared" si="75"/>
        <v>42741.391331018516</v>
      </c>
    </row>
    <row r="1187" spans="1:20" ht="57.6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>
        <f t="shared" si="72"/>
        <v>105.44</v>
      </c>
      <c r="P1187">
        <f t="shared" si="73"/>
        <v>680</v>
      </c>
      <c r="Q1187" s="7" t="s">
        <v>8357</v>
      </c>
      <c r="R1187" s="7" t="s">
        <v>8358</v>
      </c>
      <c r="S1187" s="11">
        <f t="shared" si="74"/>
        <v>42162.958333333336</v>
      </c>
      <c r="T1187" s="12">
        <f t="shared" si="75"/>
        <v>42130.656817129631</v>
      </c>
    </row>
    <row r="1188" spans="1:20" ht="43.2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>
        <f t="shared" si="72"/>
        <v>106.73333333333332</v>
      </c>
      <c r="P1188">
        <f t="shared" si="73"/>
        <v>505</v>
      </c>
      <c r="Q1188" s="7" t="s">
        <v>8357</v>
      </c>
      <c r="R1188" s="7" t="s">
        <v>8358</v>
      </c>
      <c r="S1188" s="11">
        <f t="shared" si="74"/>
        <v>42156.737499999996</v>
      </c>
      <c r="T1188" s="12">
        <f t="shared" si="75"/>
        <v>42123.655034722215</v>
      </c>
    </row>
    <row r="1189" spans="1:20" ht="43.2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>
        <f t="shared" si="72"/>
        <v>104.12571428571428</v>
      </c>
      <c r="P1189">
        <f t="shared" si="73"/>
        <v>361</v>
      </c>
      <c r="Q1189" s="7" t="s">
        <v>8357</v>
      </c>
      <c r="R1189" s="7" t="s">
        <v>8358</v>
      </c>
      <c r="S1189" s="11">
        <f t="shared" si="74"/>
        <v>42141.541666666664</v>
      </c>
      <c r="T1189" s="12">
        <f t="shared" si="75"/>
        <v>42109.686608796292</v>
      </c>
    </row>
    <row r="1190" spans="1:20" ht="43.2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>
        <f t="shared" si="72"/>
        <v>160.54999999999998</v>
      </c>
      <c r="P1190">
        <f t="shared" si="73"/>
        <v>1211</v>
      </c>
      <c r="Q1190" s="7" t="s">
        <v>8357</v>
      </c>
      <c r="R1190" s="7" t="s">
        <v>8358</v>
      </c>
      <c r="S1190" s="11">
        <f t="shared" si="74"/>
        <v>42732.492361111108</v>
      </c>
      <c r="T1190" s="12">
        <f t="shared" si="75"/>
        <v>42711.492361111108</v>
      </c>
    </row>
    <row r="1191" spans="1:20" ht="43.2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>
        <f t="shared" si="72"/>
        <v>107.77777777777777</v>
      </c>
      <c r="P1191">
        <f t="shared" si="73"/>
        <v>700</v>
      </c>
      <c r="Q1191" s="7" t="s">
        <v>8357</v>
      </c>
      <c r="R1191" s="7" t="s">
        <v>8358</v>
      </c>
      <c r="S1191" s="11">
        <f t="shared" si="74"/>
        <v>42550.770775462959</v>
      </c>
      <c r="T1191" s="12">
        <f t="shared" si="75"/>
        <v>42529.770775462959</v>
      </c>
    </row>
    <row r="1192" spans="1:20" ht="28.8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>
        <f t="shared" si="72"/>
        <v>135</v>
      </c>
      <c r="P1192">
        <f t="shared" si="73"/>
        <v>175</v>
      </c>
      <c r="Q1192" s="7" t="s">
        <v>8357</v>
      </c>
      <c r="R1192" s="7" t="s">
        <v>8358</v>
      </c>
      <c r="S1192" s="11">
        <f t="shared" si="74"/>
        <v>41882.457465277774</v>
      </c>
      <c r="T1192" s="12">
        <f t="shared" si="75"/>
        <v>41852.457465277774</v>
      </c>
    </row>
    <row r="1193" spans="1:20" ht="43.2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>
        <f t="shared" si="72"/>
        <v>109.07407407407408</v>
      </c>
      <c r="P1193">
        <f t="shared" si="73"/>
        <v>245</v>
      </c>
      <c r="Q1193" s="7" t="s">
        <v>8357</v>
      </c>
      <c r="R1193" s="7" t="s">
        <v>8358</v>
      </c>
      <c r="S1193" s="11">
        <f t="shared" si="74"/>
        <v>42449.353703703702</v>
      </c>
      <c r="T1193" s="12">
        <f t="shared" si="75"/>
        <v>42419.395370370366</v>
      </c>
    </row>
    <row r="1194" spans="1:20" ht="28.8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>
        <f t="shared" si="72"/>
        <v>290</v>
      </c>
      <c r="P1194">
        <f t="shared" si="73"/>
        <v>190</v>
      </c>
      <c r="Q1194" s="7" t="s">
        <v>8357</v>
      </c>
      <c r="R1194" s="7" t="s">
        <v>8358</v>
      </c>
      <c r="S1194" s="11">
        <f t="shared" si="74"/>
        <v>42777.298356481479</v>
      </c>
      <c r="T1194" s="12">
        <f t="shared" si="75"/>
        <v>42747.298356481479</v>
      </c>
    </row>
    <row r="1195" spans="1:20" ht="57.6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>
        <f t="shared" si="72"/>
        <v>103.95714285714286</v>
      </c>
      <c r="P1195">
        <f t="shared" si="73"/>
        <v>831</v>
      </c>
      <c r="Q1195" s="7" t="s">
        <v>8357</v>
      </c>
      <c r="R1195" s="7" t="s">
        <v>8358</v>
      </c>
      <c r="S1195" s="11">
        <f t="shared" si="74"/>
        <v>42469.526076388887</v>
      </c>
      <c r="T1195" s="12">
        <f t="shared" si="75"/>
        <v>42409.567743055552</v>
      </c>
    </row>
    <row r="1196" spans="1:20" ht="43.2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>
        <f t="shared" si="72"/>
        <v>322.24</v>
      </c>
      <c r="P1196">
        <f t="shared" si="73"/>
        <v>27780</v>
      </c>
      <c r="Q1196" s="7" t="s">
        <v>8357</v>
      </c>
      <c r="R1196" s="7" t="s">
        <v>8358</v>
      </c>
      <c r="S1196" s="11">
        <f t="shared" si="74"/>
        <v>42102.27984953703</v>
      </c>
      <c r="T1196" s="12">
        <f t="shared" si="75"/>
        <v>42072.27984953703</v>
      </c>
    </row>
    <row r="1197" spans="1:20" ht="57.6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>
        <f t="shared" si="72"/>
        <v>135</v>
      </c>
      <c r="P1197">
        <f t="shared" si="73"/>
        <v>3500</v>
      </c>
      <c r="Q1197" s="7" t="s">
        <v>8357</v>
      </c>
      <c r="R1197" s="7" t="s">
        <v>8358</v>
      </c>
      <c r="S1197" s="11">
        <f t="shared" si="74"/>
        <v>42358.166666666664</v>
      </c>
      <c r="T1197" s="12">
        <f t="shared" si="75"/>
        <v>42298.139502314814</v>
      </c>
    </row>
    <row r="1198" spans="1:20" ht="28.8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>
        <f t="shared" si="72"/>
        <v>269.91034482758624</v>
      </c>
      <c r="P1198">
        <f t="shared" si="73"/>
        <v>24637</v>
      </c>
      <c r="Q1198" s="7" t="s">
        <v>8357</v>
      </c>
      <c r="R1198" s="7" t="s">
        <v>8358</v>
      </c>
      <c r="S1198" s="11">
        <f t="shared" si="74"/>
        <v>42356.610405092586</v>
      </c>
      <c r="T1198" s="12">
        <f t="shared" si="75"/>
        <v>42326.610405092586</v>
      </c>
    </row>
    <row r="1199" spans="1:20" ht="57.6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>
        <f t="shared" si="72"/>
        <v>253.29333333333332</v>
      </c>
      <c r="P1199">
        <f t="shared" si="73"/>
        <v>22994</v>
      </c>
      <c r="Q1199" s="7" t="s">
        <v>8357</v>
      </c>
      <c r="R1199" s="7" t="s">
        <v>8358</v>
      </c>
      <c r="S1199" s="11">
        <f t="shared" si="74"/>
        <v>42534.040972222218</v>
      </c>
      <c r="T1199" s="12">
        <f t="shared" si="75"/>
        <v>42503.456412037034</v>
      </c>
    </row>
    <row r="1200" spans="1:20" ht="43.2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>
        <f t="shared" si="72"/>
        <v>260.59999999999997</v>
      </c>
      <c r="P1200">
        <f t="shared" si="73"/>
        <v>5621</v>
      </c>
      <c r="Q1200" s="7" t="s">
        <v>8357</v>
      </c>
      <c r="R1200" s="7" t="s">
        <v>8358</v>
      </c>
      <c r="S1200" s="11">
        <f t="shared" si="74"/>
        <v>42368.916666666664</v>
      </c>
      <c r="T1200" s="12">
        <f t="shared" si="75"/>
        <v>42333.410717592589</v>
      </c>
    </row>
    <row r="1201" spans="1:20" ht="43.2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>
        <f t="shared" si="72"/>
        <v>101.31677953348381</v>
      </c>
      <c r="P1201">
        <f t="shared" si="73"/>
        <v>35</v>
      </c>
      <c r="Q1201" s="7" t="s">
        <v>8357</v>
      </c>
      <c r="R1201" s="7" t="s">
        <v>8358</v>
      </c>
      <c r="S1201" s="11">
        <f t="shared" si="74"/>
        <v>42193.562499999993</v>
      </c>
      <c r="T1201" s="12">
        <f t="shared" si="75"/>
        <v>42161.562499999993</v>
      </c>
    </row>
    <row r="1202" spans="1:20" ht="43.2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>
        <f t="shared" si="72"/>
        <v>125.60416666666667</v>
      </c>
      <c r="P1202">
        <f t="shared" si="73"/>
        <v>1229</v>
      </c>
      <c r="Q1202" s="7" t="s">
        <v>8357</v>
      </c>
      <c r="R1202" s="7" t="s">
        <v>8358</v>
      </c>
      <c r="S1202" s="11">
        <f t="shared" si="74"/>
        <v>42110.269166666665</v>
      </c>
      <c r="T1202" s="12">
        <f t="shared" si="75"/>
        <v>42089.269166666665</v>
      </c>
    </row>
    <row r="1203" spans="1:20" ht="43.2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>
        <f t="shared" si="72"/>
        <v>102.43783333333334</v>
      </c>
      <c r="P1203">
        <f t="shared" si="73"/>
        <v>146.27000000000044</v>
      </c>
      <c r="Q1203" s="7" t="s">
        <v>8357</v>
      </c>
      <c r="R1203" s="7" t="s">
        <v>8358</v>
      </c>
      <c r="S1203" s="11">
        <f t="shared" si="74"/>
        <v>42566.398680555554</v>
      </c>
      <c r="T1203" s="12">
        <f t="shared" si="75"/>
        <v>42536.398680555554</v>
      </c>
    </row>
    <row r="1204" spans="1:20" ht="43.2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>
        <f t="shared" si="72"/>
        <v>199.244</v>
      </c>
      <c r="P1204">
        <f t="shared" si="73"/>
        <v>24811</v>
      </c>
      <c r="Q1204" s="7" t="s">
        <v>8357</v>
      </c>
      <c r="R1204" s="7" t="s">
        <v>8358</v>
      </c>
      <c r="S1204" s="11">
        <f t="shared" si="74"/>
        <v>42182.08048611111</v>
      </c>
      <c r="T1204" s="12">
        <f t="shared" si="75"/>
        <v>42152.08048611111</v>
      </c>
    </row>
    <row r="1205" spans="1:20" ht="43.2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>
        <f t="shared" si="72"/>
        <v>102.45398773006136</v>
      </c>
      <c r="P1205">
        <f t="shared" si="73"/>
        <v>400</v>
      </c>
      <c r="Q1205" s="7" t="s">
        <v>8357</v>
      </c>
      <c r="R1205" s="7" t="s">
        <v>8358</v>
      </c>
      <c r="S1205" s="11">
        <f t="shared" si="74"/>
        <v>42155.4065625</v>
      </c>
      <c r="T1205" s="12">
        <f t="shared" si="75"/>
        <v>42125.4065625</v>
      </c>
    </row>
    <row r="1206" spans="1:20" ht="43.2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>
        <f t="shared" si="72"/>
        <v>102.94615384615385</v>
      </c>
      <c r="P1206">
        <f t="shared" si="73"/>
        <v>383</v>
      </c>
      <c r="Q1206" s="7" t="s">
        <v>8357</v>
      </c>
      <c r="R1206" s="7" t="s">
        <v>8358</v>
      </c>
      <c r="S1206" s="11">
        <f t="shared" si="74"/>
        <v>42341.999999999993</v>
      </c>
      <c r="T1206" s="12">
        <f t="shared" si="75"/>
        <v>42297.539733796293</v>
      </c>
    </row>
    <row r="1207" spans="1:20" ht="43.2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>
        <f t="shared" si="72"/>
        <v>100.86153846153847</v>
      </c>
      <c r="P1207">
        <f t="shared" si="73"/>
        <v>112</v>
      </c>
      <c r="Q1207" s="7" t="s">
        <v>8357</v>
      </c>
      <c r="R1207" s="7" t="s">
        <v>8358</v>
      </c>
      <c r="S1207" s="11">
        <f t="shared" si="74"/>
        <v>42168.298043981478</v>
      </c>
      <c r="T1207" s="12">
        <f t="shared" si="75"/>
        <v>42138.298043981478</v>
      </c>
    </row>
    <row r="1208" spans="1:20" ht="43.2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>
        <f t="shared" si="72"/>
        <v>114.99999999999999</v>
      </c>
      <c r="P1208">
        <f t="shared" si="73"/>
        <v>135</v>
      </c>
      <c r="Q1208" s="7" t="s">
        <v>8357</v>
      </c>
      <c r="R1208" s="7" t="s">
        <v>8358</v>
      </c>
      <c r="S1208" s="11">
        <f t="shared" si="74"/>
        <v>42805.353472222218</v>
      </c>
      <c r="T1208" s="12">
        <f t="shared" si="75"/>
        <v>42772.567743055552</v>
      </c>
    </row>
    <row r="1209" spans="1:20" ht="28.8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>
        <f t="shared" si="72"/>
        <v>104.16766467065868</v>
      </c>
      <c r="P1209">
        <f t="shared" si="73"/>
        <v>696</v>
      </c>
      <c r="Q1209" s="7" t="s">
        <v>8357</v>
      </c>
      <c r="R1209" s="7" t="s">
        <v>8358</v>
      </c>
      <c r="S1209" s="11">
        <f t="shared" si="74"/>
        <v>42460.208333333336</v>
      </c>
      <c r="T1209" s="12">
        <f t="shared" si="75"/>
        <v>42430.221909722219</v>
      </c>
    </row>
    <row r="1210" spans="1:20" ht="43.2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>
        <f t="shared" si="72"/>
        <v>155.29999999999998</v>
      </c>
      <c r="P1210">
        <f t="shared" si="73"/>
        <v>5530</v>
      </c>
      <c r="Q1210" s="7" t="s">
        <v>8357</v>
      </c>
      <c r="R1210" s="7" t="s">
        <v>8358</v>
      </c>
      <c r="S1210" s="11">
        <f t="shared" si="74"/>
        <v>42453.459074074075</v>
      </c>
      <c r="T1210" s="12">
        <f t="shared" si="75"/>
        <v>42423.500740740739</v>
      </c>
    </row>
    <row r="1211" spans="1:20" ht="43.2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>
        <f t="shared" si="72"/>
        <v>106</v>
      </c>
      <c r="P1211">
        <f t="shared" si="73"/>
        <v>360</v>
      </c>
      <c r="Q1211" s="7" t="s">
        <v>8357</v>
      </c>
      <c r="R1211" s="7" t="s">
        <v>8358</v>
      </c>
      <c r="S1211" s="11">
        <f t="shared" si="74"/>
        <v>42791.637789351851</v>
      </c>
      <c r="T1211" s="12">
        <f t="shared" si="75"/>
        <v>42761.637789351851</v>
      </c>
    </row>
    <row r="1212" spans="1:20" ht="28.8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>
        <f t="shared" si="72"/>
        <v>254.31499999999997</v>
      </c>
      <c r="P1212">
        <f t="shared" si="73"/>
        <v>30863</v>
      </c>
      <c r="Q1212" s="7" t="s">
        <v>8357</v>
      </c>
      <c r="R1212" s="7" t="s">
        <v>8358</v>
      </c>
      <c r="S1212" s="11">
        <f t="shared" si="74"/>
        <v>42155.666666666664</v>
      </c>
      <c r="T1212" s="12">
        <f t="shared" si="75"/>
        <v>42132.733472222222</v>
      </c>
    </row>
    <row r="1213" spans="1:20" ht="43.2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>
        <f t="shared" si="72"/>
        <v>101.1</v>
      </c>
      <c r="P1213">
        <f t="shared" si="73"/>
        <v>11</v>
      </c>
      <c r="Q1213" s="7" t="s">
        <v>8357</v>
      </c>
      <c r="R1213" s="7" t="s">
        <v>8358</v>
      </c>
      <c r="S1213" s="11">
        <f t="shared" si="74"/>
        <v>42530.658113425925</v>
      </c>
      <c r="T1213" s="12">
        <f t="shared" si="75"/>
        <v>42515.658113425925</v>
      </c>
    </row>
    <row r="1214" spans="1:20" ht="57.6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>
        <f t="shared" si="72"/>
        <v>129.04</v>
      </c>
      <c r="P1214">
        <f t="shared" si="73"/>
        <v>726</v>
      </c>
      <c r="Q1214" s="7" t="s">
        <v>8357</v>
      </c>
      <c r="R1214" s="7" t="s">
        <v>8358</v>
      </c>
      <c r="S1214" s="11">
        <f t="shared" si="74"/>
        <v>42334.833333333336</v>
      </c>
      <c r="T1214" s="12">
        <f t="shared" si="75"/>
        <v>42318.741840277777</v>
      </c>
    </row>
    <row r="1215" spans="1:20" ht="57.6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>
        <f t="shared" si="72"/>
        <v>102.23076923076924</v>
      </c>
      <c r="P1215">
        <f t="shared" si="73"/>
        <v>145</v>
      </c>
      <c r="Q1215" s="7" t="s">
        <v>8357</v>
      </c>
      <c r="R1215" s="7" t="s">
        <v>8358</v>
      </c>
      <c r="S1215" s="11">
        <f t="shared" si="74"/>
        <v>42766.547453703701</v>
      </c>
      <c r="T1215" s="12">
        <f t="shared" si="75"/>
        <v>42731.547453703701</v>
      </c>
    </row>
    <row r="1216" spans="1:20" ht="43.2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>
        <f t="shared" si="72"/>
        <v>131.80000000000001</v>
      </c>
      <c r="P1216">
        <f t="shared" si="73"/>
        <v>636</v>
      </c>
      <c r="Q1216" s="7" t="s">
        <v>8357</v>
      </c>
      <c r="R1216" s="7" t="s">
        <v>8358</v>
      </c>
      <c r="S1216" s="11">
        <f t="shared" si="74"/>
        <v>42164.632002314807</v>
      </c>
      <c r="T1216" s="12">
        <f t="shared" si="75"/>
        <v>42104.632002314807</v>
      </c>
    </row>
    <row r="1217" spans="1:20" ht="43.2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>
        <f t="shared" si="72"/>
        <v>786.0802000000001</v>
      </c>
      <c r="P1217">
        <f t="shared" si="73"/>
        <v>34304.01</v>
      </c>
      <c r="Q1217" s="7" t="s">
        <v>8357</v>
      </c>
      <c r="R1217" s="7" t="s">
        <v>8358</v>
      </c>
      <c r="S1217" s="11">
        <f t="shared" si="74"/>
        <v>41789.714768518512</v>
      </c>
      <c r="T1217" s="12">
        <f t="shared" si="75"/>
        <v>41759.714768518512</v>
      </c>
    </row>
    <row r="1218" spans="1:20" ht="28.8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>
        <f t="shared" si="72"/>
        <v>145.70000000000002</v>
      </c>
      <c r="P1218">
        <f t="shared" si="73"/>
        <v>6398</v>
      </c>
      <c r="Q1218" s="7" t="s">
        <v>8357</v>
      </c>
      <c r="R1218" s="7" t="s">
        <v>8358</v>
      </c>
      <c r="S1218" s="11">
        <f t="shared" si="74"/>
        <v>42279.752083333333</v>
      </c>
      <c r="T1218" s="12">
        <f t="shared" si="75"/>
        <v>42247.408067129632</v>
      </c>
    </row>
    <row r="1219" spans="1:20" ht="43.2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>
        <f t="shared" ref="O1219:O1282" si="76">(E1219/D1219*100)</f>
        <v>102.60000000000001</v>
      </c>
      <c r="P1219">
        <f t="shared" ref="P1219:P1282" si="77">AVERAGE(E1219-D1219)</f>
        <v>689</v>
      </c>
      <c r="Q1219" s="7" t="s">
        <v>8357</v>
      </c>
      <c r="R1219" s="7" t="s">
        <v>8358</v>
      </c>
      <c r="S1219" s="11">
        <f t="shared" ref="S1219:S1282" si="78">(I1219/86400)+25569+(-5/24)</f>
        <v>42565.6011574074</v>
      </c>
      <c r="T1219" s="12">
        <f t="shared" ref="T1219:T1282" si="79">(J1219/86400)+25569+(-5/24)</f>
        <v>42535.6011574074</v>
      </c>
    </row>
    <row r="1220" spans="1:20" ht="43.2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>
        <f t="shared" si="76"/>
        <v>172.27777777777777</v>
      </c>
      <c r="P1220">
        <f t="shared" si="77"/>
        <v>6505</v>
      </c>
      <c r="Q1220" s="7" t="s">
        <v>8357</v>
      </c>
      <c r="R1220" s="7" t="s">
        <v>8358</v>
      </c>
      <c r="S1220" s="11">
        <f t="shared" si="78"/>
        <v>42308.916666666664</v>
      </c>
      <c r="T1220" s="12">
        <f t="shared" si="79"/>
        <v>42278.453703703701</v>
      </c>
    </row>
    <row r="1221" spans="1:20" ht="28.8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>
        <f t="shared" si="76"/>
        <v>159.16819571865443</v>
      </c>
      <c r="P1221">
        <f t="shared" si="77"/>
        <v>9674</v>
      </c>
      <c r="Q1221" s="7" t="s">
        <v>8357</v>
      </c>
      <c r="R1221" s="7" t="s">
        <v>8358</v>
      </c>
      <c r="S1221" s="11">
        <f t="shared" si="78"/>
        <v>42663.253622685188</v>
      </c>
      <c r="T1221" s="12">
        <f t="shared" si="79"/>
        <v>42633.253622685188</v>
      </c>
    </row>
    <row r="1222" spans="1:20" ht="43.2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>
        <f t="shared" si="76"/>
        <v>103.76666666666668</v>
      </c>
      <c r="P1222">
        <f t="shared" si="77"/>
        <v>565</v>
      </c>
      <c r="Q1222" s="7" t="s">
        <v>8357</v>
      </c>
      <c r="R1222" s="7" t="s">
        <v>8358</v>
      </c>
      <c r="S1222" s="11">
        <f t="shared" si="78"/>
        <v>42241.420277777775</v>
      </c>
      <c r="T1222" s="12">
        <f t="shared" si="79"/>
        <v>42211.420277777775</v>
      </c>
    </row>
    <row r="1223" spans="1:20" ht="43.2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>
        <f t="shared" si="76"/>
        <v>111.40954545454547</v>
      </c>
      <c r="P1223">
        <f t="shared" si="77"/>
        <v>251.01000000000022</v>
      </c>
      <c r="Q1223" s="7" t="s">
        <v>8357</v>
      </c>
      <c r="R1223" s="7" t="s">
        <v>8358</v>
      </c>
      <c r="S1223" s="11">
        <f t="shared" si="78"/>
        <v>42707.791666666664</v>
      </c>
      <c r="T1223" s="12">
        <f t="shared" si="79"/>
        <v>42680.267222222225</v>
      </c>
    </row>
    <row r="1224" spans="1:20" ht="28.8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>
        <f t="shared" si="76"/>
        <v>280.375</v>
      </c>
      <c r="P1224">
        <f t="shared" si="77"/>
        <v>7215</v>
      </c>
      <c r="Q1224" s="7" t="s">
        <v>8357</v>
      </c>
      <c r="R1224" s="7" t="s">
        <v>8358</v>
      </c>
      <c r="S1224" s="11">
        <f t="shared" si="78"/>
        <v>42460.958333333336</v>
      </c>
      <c r="T1224" s="12">
        <f t="shared" si="79"/>
        <v>42430.512118055551</v>
      </c>
    </row>
    <row r="1225" spans="1:20" ht="43.2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>
        <f t="shared" si="76"/>
        <v>112.10606060606061</v>
      </c>
      <c r="P1225">
        <f t="shared" si="77"/>
        <v>2397</v>
      </c>
      <c r="Q1225" s="7" t="s">
        <v>8357</v>
      </c>
      <c r="R1225" s="7" t="s">
        <v>8358</v>
      </c>
      <c r="S1225" s="11">
        <f t="shared" si="78"/>
        <v>42684.010520833333</v>
      </c>
      <c r="T1225" s="12">
        <f t="shared" si="79"/>
        <v>42653.968854166662</v>
      </c>
    </row>
    <row r="1226" spans="1:20" ht="28.8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>
        <f t="shared" si="76"/>
        <v>7.0666666666666673</v>
      </c>
      <c r="P1226">
        <f t="shared" si="77"/>
        <v>-13940</v>
      </c>
      <c r="Q1226" s="7" t="s">
        <v>8344</v>
      </c>
      <c r="R1226" s="7" t="s">
        <v>8359</v>
      </c>
      <c r="S1226" s="11">
        <f t="shared" si="78"/>
        <v>41796.341458333329</v>
      </c>
      <c r="T1226" s="12">
        <f t="shared" si="79"/>
        <v>41736.341458333329</v>
      </c>
    </row>
    <row r="1227" spans="1:20" ht="43.2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>
        <f t="shared" si="76"/>
        <v>4.3999999999999995</v>
      </c>
      <c r="P1227">
        <f t="shared" si="77"/>
        <v>-2868</v>
      </c>
      <c r="Q1227" s="7" t="s">
        <v>8344</v>
      </c>
      <c r="R1227" s="7" t="s">
        <v>8359</v>
      </c>
      <c r="S1227" s="11">
        <f t="shared" si="78"/>
        <v>41569.697662037033</v>
      </c>
      <c r="T1227" s="12">
        <f t="shared" si="79"/>
        <v>41509.697662037033</v>
      </c>
    </row>
    <row r="1228" spans="1:20" ht="43.2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>
        <f t="shared" si="76"/>
        <v>3.8739999999999997</v>
      </c>
      <c r="P1228">
        <f t="shared" si="77"/>
        <v>-48063</v>
      </c>
      <c r="Q1228" s="7" t="s">
        <v>8344</v>
      </c>
      <c r="R1228" s="7" t="s">
        <v>8359</v>
      </c>
      <c r="S1228" s="11">
        <f t="shared" si="78"/>
        <v>41749.833333333328</v>
      </c>
      <c r="T1228" s="12">
        <f t="shared" si="79"/>
        <v>41715.666446759256</v>
      </c>
    </row>
    <row r="1229" spans="1:20" ht="43.2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>
        <f t="shared" si="76"/>
        <v>0</v>
      </c>
      <c r="P1229">
        <f t="shared" si="77"/>
        <v>-2000</v>
      </c>
      <c r="Q1229" s="7" t="s">
        <v>8344</v>
      </c>
      <c r="R1229" s="7" t="s">
        <v>8359</v>
      </c>
      <c r="S1229" s="11">
        <f t="shared" si="78"/>
        <v>41858.083333333328</v>
      </c>
      <c r="T1229" s="12">
        <f t="shared" si="79"/>
        <v>41827.710833333331</v>
      </c>
    </row>
    <row r="1230" spans="1:20" ht="43.2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>
        <f t="shared" si="76"/>
        <v>29.299999999999997</v>
      </c>
      <c r="P1230">
        <f t="shared" si="77"/>
        <v>-3535</v>
      </c>
      <c r="Q1230" s="7" t="s">
        <v>8344</v>
      </c>
      <c r="R1230" s="7" t="s">
        <v>8359</v>
      </c>
      <c r="S1230" s="11">
        <f t="shared" si="78"/>
        <v>40814.520925925921</v>
      </c>
      <c r="T1230" s="12">
        <f t="shared" si="79"/>
        <v>40754.520925925921</v>
      </c>
    </row>
    <row r="1231" spans="1:20" ht="57.6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>
        <f t="shared" si="76"/>
        <v>0.90909090909090906</v>
      </c>
      <c r="P1231">
        <f t="shared" si="77"/>
        <v>-2725</v>
      </c>
      <c r="Q1231" s="7" t="s">
        <v>8344</v>
      </c>
      <c r="R1231" s="7" t="s">
        <v>8359</v>
      </c>
      <c r="S1231" s="11">
        <f t="shared" si="78"/>
        <v>41015.458333333328</v>
      </c>
      <c r="T1231" s="12">
        <f t="shared" si="79"/>
        <v>40985.251469907402</v>
      </c>
    </row>
    <row r="1232" spans="1:20" ht="43.2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>
        <f t="shared" si="76"/>
        <v>0</v>
      </c>
      <c r="P1232">
        <f t="shared" si="77"/>
        <v>-500000</v>
      </c>
      <c r="Q1232" s="7" t="s">
        <v>8344</v>
      </c>
      <c r="R1232" s="7" t="s">
        <v>8359</v>
      </c>
      <c r="S1232" s="11">
        <f t="shared" si="78"/>
        <v>40598.764236111107</v>
      </c>
      <c r="T1232" s="12">
        <f t="shared" si="79"/>
        <v>40568.764236111107</v>
      </c>
    </row>
    <row r="1233" spans="1:20" ht="43.2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>
        <f t="shared" si="76"/>
        <v>0</v>
      </c>
      <c r="P1233">
        <f t="shared" si="77"/>
        <v>-5000</v>
      </c>
      <c r="Q1233" s="7" t="s">
        <v>8344</v>
      </c>
      <c r="R1233" s="7" t="s">
        <v>8359</v>
      </c>
      <c r="S1233" s="11">
        <f t="shared" si="78"/>
        <v>42243.833333333336</v>
      </c>
      <c r="T1233" s="12">
        <f t="shared" si="79"/>
        <v>42193.733425925922</v>
      </c>
    </row>
    <row r="1234" spans="1:20" ht="43.2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>
        <f t="shared" si="76"/>
        <v>0.8</v>
      </c>
      <c r="P1234">
        <f t="shared" si="77"/>
        <v>-4960</v>
      </c>
      <c r="Q1234" s="7" t="s">
        <v>8344</v>
      </c>
      <c r="R1234" s="7" t="s">
        <v>8359</v>
      </c>
      <c r="S1234" s="11">
        <f t="shared" si="78"/>
        <v>41553.639699074069</v>
      </c>
      <c r="T1234" s="12">
        <f t="shared" si="79"/>
        <v>41506.639699074069</v>
      </c>
    </row>
    <row r="1235" spans="1:20" ht="43.2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>
        <f t="shared" si="76"/>
        <v>11.600000000000001</v>
      </c>
      <c r="P1235">
        <f t="shared" si="77"/>
        <v>-884</v>
      </c>
      <c r="Q1235" s="7" t="s">
        <v>8344</v>
      </c>
      <c r="R1235" s="7" t="s">
        <v>8359</v>
      </c>
      <c r="S1235" s="11">
        <f t="shared" si="78"/>
        <v>40960.740439814814</v>
      </c>
      <c r="T1235" s="12">
        <f t="shared" si="79"/>
        <v>40939.740439814814</v>
      </c>
    </row>
    <row r="1236" spans="1:20" ht="43.2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>
        <f t="shared" si="76"/>
        <v>0</v>
      </c>
      <c r="P1236">
        <f t="shared" si="77"/>
        <v>-50000</v>
      </c>
      <c r="Q1236" s="7" t="s">
        <v>8344</v>
      </c>
      <c r="R1236" s="7" t="s">
        <v>8359</v>
      </c>
      <c r="S1236" s="11">
        <f t="shared" si="78"/>
        <v>42037.580347222225</v>
      </c>
      <c r="T1236" s="12">
        <f t="shared" si="79"/>
        <v>42007.580347222225</v>
      </c>
    </row>
    <row r="1237" spans="1:20" ht="43.2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>
        <f t="shared" si="76"/>
        <v>2.7873639500929119</v>
      </c>
      <c r="P1237">
        <f t="shared" si="77"/>
        <v>-7324</v>
      </c>
      <c r="Q1237" s="7" t="s">
        <v>8344</v>
      </c>
      <c r="R1237" s="7" t="s">
        <v>8359</v>
      </c>
      <c r="S1237" s="11">
        <f t="shared" si="78"/>
        <v>41622.927071759259</v>
      </c>
      <c r="T1237" s="12">
        <f t="shared" si="79"/>
        <v>41582.927071759259</v>
      </c>
    </row>
    <row r="1238" spans="1:20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>
        <f t="shared" si="76"/>
        <v>0</v>
      </c>
      <c r="P1238">
        <f t="shared" si="77"/>
        <v>-2500</v>
      </c>
      <c r="Q1238" s="7" t="s">
        <v>8344</v>
      </c>
      <c r="R1238" s="7" t="s">
        <v>8359</v>
      </c>
      <c r="S1238" s="11">
        <f t="shared" si="78"/>
        <v>41118.458333333328</v>
      </c>
      <c r="T1238" s="12">
        <f t="shared" si="79"/>
        <v>41110.47180555555</v>
      </c>
    </row>
    <row r="1239" spans="1:20" ht="43.2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>
        <f t="shared" si="76"/>
        <v>0</v>
      </c>
      <c r="P1239">
        <f t="shared" si="77"/>
        <v>-25000</v>
      </c>
      <c r="Q1239" s="7" t="s">
        <v>8344</v>
      </c>
      <c r="R1239" s="7" t="s">
        <v>8359</v>
      </c>
      <c r="S1239" s="11">
        <f t="shared" si="78"/>
        <v>41145.074826388889</v>
      </c>
      <c r="T1239" s="12">
        <f t="shared" si="79"/>
        <v>41125.074826388889</v>
      </c>
    </row>
    <row r="1240" spans="1:20" ht="57.6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>
        <f t="shared" si="76"/>
        <v>17.8</v>
      </c>
      <c r="P1240">
        <f t="shared" si="77"/>
        <v>-822</v>
      </c>
      <c r="Q1240" s="7" t="s">
        <v>8344</v>
      </c>
      <c r="R1240" s="7" t="s">
        <v>8359</v>
      </c>
      <c r="S1240" s="11">
        <f t="shared" si="78"/>
        <v>40761.402037037034</v>
      </c>
      <c r="T1240" s="12">
        <f t="shared" si="79"/>
        <v>40731.402037037034</v>
      </c>
    </row>
    <row r="1241" spans="1:20" ht="28.8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>
        <f t="shared" si="76"/>
        <v>0</v>
      </c>
      <c r="P1241">
        <f t="shared" si="77"/>
        <v>-2500</v>
      </c>
      <c r="Q1241" s="7" t="s">
        <v>8344</v>
      </c>
      <c r="R1241" s="7" t="s">
        <v>8359</v>
      </c>
      <c r="S1241" s="11">
        <f t="shared" si="78"/>
        <v>40913.754247685181</v>
      </c>
      <c r="T1241" s="12">
        <f t="shared" si="79"/>
        <v>40883.754247685181</v>
      </c>
    </row>
    <row r="1242" spans="1:20" ht="43.2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>
        <f t="shared" si="76"/>
        <v>3.0124999999999997</v>
      </c>
      <c r="P1242">
        <f t="shared" si="77"/>
        <v>-7759</v>
      </c>
      <c r="Q1242" s="7" t="s">
        <v>8344</v>
      </c>
      <c r="R1242" s="7" t="s">
        <v>8359</v>
      </c>
      <c r="S1242" s="11">
        <f t="shared" si="78"/>
        <v>41467.70208333333</v>
      </c>
      <c r="T1242" s="12">
        <f t="shared" si="79"/>
        <v>41408.831678240742</v>
      </c>
    </row>
    <row r="1243" spans="1:20" ht="57.6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>
        <f t="shared" si="76"/>
        <v>50.739999999999995</v>
      </c>
      <c r="P1243">
        <f t="shared" si="77"/>
        <v>-2463</v>
      </c>
      <c r="Q1243" s="7" t="s">
        <v>8344</v>
      </c>
      <c r="R1243" s="7" t="s">
        <v>8359</v>
      </c>
      <c r="S1243" s="11">
        <f t="shared" si="78"/>
        <v>41946.040972222218</v>
      </c>
      <c r="T1243" s="12">
        <f t="shared" si="79"/>
        <v>41923.629398148143</v>
      </c>
    </row>
    <row r="1244" spans="1:20" ht="43.2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>
        <f t="shared" si="76"/>
        <v>0.54884742041712409</v>
      </c>
      <c r="P1244">
        <f t="shared" si="77"/>
        <v>-906</v>
      </c>
      <c r="Q1244" s="7" t="s">
        <v>8344</v>
      </c>
      <c r="R1244" s="7" t="s">
        <v>8359</v>
      </c>
      <c r="S1244" s="11">
        <f t="shared" si="78"/>
        <v>40797.345833333333</v>
      </c>
      <c r="T1244" s="12">
        <f t="shared" si="79"/>
        <v>40781.957199074073</v>
      </c>
    </row>
    <row r="1245" spans="1:20" ht="43.2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>
        <f t="shared" si="76"/>
        <v>14.091666666666667</v>
      </c>
      <c r="P1245">
        <f t="shared" si="77"/>
        <v>-10309</v>
      </c>
      <c r="Q1245" s="7" t="s">
        <v>8344</v>
      </c>
      <c r="R1245" s="7" t="s">
        <v>8359</v>
      </c>
      <c r="S1245" s="11">
        <f t="shared" si="78"/>
        <v>40732.666666666664</v>
      </c>
      <c r="T1245" s="12">
        <f t="shared" si="79"/>
        <v>40671.670960648145</v>
      </c>
    </row>
    <row r="1246" spans="1:20" ht="43.2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>
        <f t="shared" si="76"/>
        <v>103.8</v>
      </c>
      <c r="P1246">
        <f t="shared" si="77"/>
        <v>76</v>
      </c>
      <c r="Q1246" s="7" t="s">
        <v>8344</v>
      </c>
      <c r="R1246" s="7" t="s">
        <v>8345</v>
      </c>
      <c r="S1246" s="11">
        <f t="shared" si="78"/>
        <v>41386.666666666664</v>
      </c>
      <c r="T1246" s="12">
        <f t="shared" si="79"/>
        <v>41355.617164351854</v>
      </c>
    </row>
    <row r="1247" spans="1:20" ht="43.2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>
        <f t="shared" si="76"/>
        <v>120.24999999999999</v>
      </c>
      <c r="P1247">
        <f t="shared" si="77"/>
        <v>405</v>
      </c>
      <c r="Q1247" s="7" t="s">
        <v>8344</v>
      </c>
      <c r="R1247" s="7" t="s">
        <v>8345</v>
      </c>
      <c r="S1247" s="11">
        <f t="shared" si="78"/>
        <v>41804.391597222224</v>
      </c>
      <c r="T1247" s="12">
        <f t="shared" si="79"/>
        <v>41774.391597222224</v>
      </c>
    </row>
    <row r="1248" spans="1:20" ht="43.2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>
        <f t="shared" si="76"/>
        <v>117</v>
      </c>
      <c r="P1248">
        <f t="shared" si="77"/>
        <v>340</v>
      </c>
      <c r="Q1248" s="7" t="s">
        <v>8344</v>
      </c>
      <c r="R1248" s="7" t="s">
        <v>8345</v>
      </c>
      <c r="S1248" s="11">
        <f t="shared" si="78"/>
        <v>40882.876724537033</v>
      </c>
      <c r="T1248" s="12">
        <f t="shared" si="79"/>
        <v>40837.835057870368</v>
      </c>
    </row>
    <row r="1249" spans="1:20" ht="28.8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>
        <f t="shared" si="76"/>
        <v>122.14285714285715</v>
      </c>
      <c r="P1249">
        <f t="shared" si="77"/>
        <v>775</v>
      </c>
      <c r="Q1249" s="7" t="s">
        <v>8344</v>
      </c>
      <c r="R1249" s="7" t="s">
        <v>8345</v>
      </c>
      <c r="S1249" s="11">
        <f t="shared" si="78"/>
        <v>41400.083969907406</v>
      </c>
      <c r="T1249" s="12">
        <f t="shared" si="79"/>
        <v>41370.083969907406</v>
      </c>
    </row>
    <row r="1250" spans="1:20" ht="43.2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>
        <f t="shared" si="76"/>
        <v>151.63999999999999</v>
      </c>
      <c r="P1250">
        <f t="shared" si="77"/>
        <v>1291</v>
      </c>
      <c r="Q1250" s="7" t="s">
        <v>8344</v>
      </c>
      <c r="R1250" s="7" t="s">
        <v>8345</v>
      </c>
      <c r="S1250" s="11">
        <f t="shared" si="78"/>
        <v>41803.082638888889</v>
      </c>
      <c r="T1250" s="12">
        <f t="shared" si="79"/>
        <v>41767.448530092588</v>
      </c>
    </row>
    <row r="1251" spans="1:20" ht="43.2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>
        <f t="shared" si="76"/>
        <v>104.44</v>
      </c>
      <c r="P1251">
        <f t="shared" si="77"/>
        <v>222</v>
      </c>
      <c r="Q1251" s="7" t="s">
        <v>8344</v>
      </c>
      <c r="R1251" s="7" t="s">
        <v>8345</v>
      </c>
      <c r="S1251" s="11">
        <f t="shared" si="78"/>
        <v>41097.532534722217</v>
      </c>
      <c r="T1251" s="12">
        <f t="shared" si="79"/>
        <v>41067.532534722217</v>
      </c>
    </row>
    <row r="1252" spans="1:20" ht="57.6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>
        <f t="shared" si="76"/>
        <v>200.15333333333331</v>
      </c>
      <c r="P1252">
        <f t="shared" si="77"/>
        <v>30046</v>
      </c>
      <c r="Q1252" s="7" t="s">
        <v>8344</v>
      </c>
      <c r="R1252" s="7" t="s">
        <v>8345</v>
      </c>
      <c r="S1252" s="11">
        <f t="shared" si="78"/>
        <v>41888.434386574074</v>
      </c>
      <c r="T1252" s="12">
        <f t="shared" si="79"/>
        <v>41843.434386574074</v>
      </c>
    </row>
    <row r="1253" spans="1:20" ht="28.8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>
        <f t="shared" si="76"/>
        <v>101.8</v>
      </c>
      <c r="P1253">
        <f t="shared" si="77"/>
        <v>108</v>
      </c>
      <c r="Q1253" s="7" t="s">
        <v>8344</v>
      </c>
      <c r="R1253" s="7" t="s">
        <v>8345</v>
      </c>
      <c r="S1253" s="11">
        <f t="shared" si="78"/>
        <v>40811.606099537035</v>
      </c>
      <c r="T1253" s="12">
        <f t="shared" si="79"/>
        <v>40751.606099537035</v>
      </c>
    </row>
    <row r="1254" spans="1:20" ht="43.2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>
        <f t="shared" si="76"/>
        <v>137.65714285714284</v>
      </c>
      <c r="P1254">
        <f t="shared" si="77"/>
        <v>1318</v>
      </c>
      <c r="Q1254" s="7" t="s">
        <v>8344</v>
      </c>
      <c r="R1254" s="7" t="s">
        <v>8345</v>
      </c>
      <c r="S1254" s="11">
        <f t="shared" si="78"/>
        <v>41571.779733796291</v>
      </c>
      <c r="T1254" s="12">
        <f t="shared" si="79"/>
        <v>41543.779733796291</v>
      </c>
    </row>
    <row r="1255" spans="1:20" ht="43.2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>
        <f t="shared" si="76"/>
        <v>303833.2</v>
      </c>
      <c r="P1255">
        <f t="shared" si="77"/>
        <v>30373.32</v>
      </c>
      <c r="Q1255" s="7" t="s">
        <v>8344</v>
      </c>
      <c r="R1255" s="7" t="s">
        <v>8345</v>
      </c>
      <c r="S1255" s="11">
        <f t="shared" si="78"/>
        <v>41885.575312499997</v>
      </c>
      <c r="T1255" s="12">
        <f t="shared" si="79"/>
        <v>41855.575312499997</v>
      </c>
    </row>
    <row r="1256" spans="1:20" ht="43.2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>
        <f t="shared" si="76"/>
        <v>198.85074626865671</v>
      </c>
      <c r="P1256">
        <f t="shared" si="77"/>
        <v>6623</v>
      </c>
      <c r="Q1256" s="7" t="s">
        <v>8344</v>
      </c>
      <c r="R1256" s="7" t="s">
        <v>8345</v>
      </c>
      <c r="S1256" s="11">
        <f t="shared" si="78"/>
        <v>40543.999305555553</v>
      </c>
      <c r="T1256" s="12">
        <f t="shared" si="79"/>
        <v>40487.413032407407</v>
      </c>
    </row>
    <row r="1257" spans="1:20" ht="43.2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>
        <f t="shared" si="76"/>
        <v>202.36666666666667</v>
      </c>
      <c r="P1257">
        <f t="shared" si="77"/>
        <v>3071</v>
      </c>
      <c r="Q1257" s="7" t="s">
        <v>8344</v>
      </c>
      <c r="R1257" s="7" t="s">
        <v>8345</v>
      </c>
      <c r="S1257" s="11">
        <f t="shared" si="78"/>
        <v>41609.678842592592</v>
      </c>
      <c r="T1257" s="12">
        <f t="shared" si="79"/>
        <v>41579.637175925927</v>
      </c>
    </row>
    <row r="1258" spans="1:20" ht="43.2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>
        <f t="shared" si="76"/>
        <v>117.96376666666666</v>
      </c>
      <c r="P1258">
        <f t="shared" si="77"/>
        <v>5389.1299999999974</v>
      </c>
      <c r="Q1258" s="7" t="s">
        <v>8344</v>
      </c>
      <c r="R1258" s="7" t="s">
        <v>8345</v>
      </c>
      <c r="S1258" s="11">
        <f t="shared" si="78"/>
        <v>40951.711006944439</v>
      </c>
      <c r="T1258" s="12">
        <f t="shared" si="79"/>
        <v>40921.711006944439</v>
      </c>
    </row>
    <row r="1259" spans="1:20" ht="43.2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>
        <f t="shared" si="76"/>
        <v>294.72727272727275</v>
      </c>
      <c r="P1259">
        <f t="shared" si="77"/>
        <v>10710</v>
      </c>
      <c r="Q1259" s="7" t="s">
        <v>8344</v>
      </c>
      <c r="R1259" s="7" t="s">
        <v>8345</v>
      </c>
      <c r="S1259" s="11">
        <f t="shared" si="78"/>
        <v>40635.835532407407</v>
      </c>
      <c r="T1259" s="12">
        <f t="shared" si="79"/>
        <v>40586.877199074072</v>
      </c>
    </row>
    <row r="1260" spans="1:20" ht="43.2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>
        <f t="shared" si="76"/>
        <v>213.14633333333336</v>
      </c>
      <c r="P1260">
        <f t="shared" si="77"/>
        <v>13577.560000000001</v>
      </c>
      <c r="Q1260" s="7" t="s">
        <v>8344</v>
      </c>
      <c r="R1260" s="7" t="s">
        <v>8345</v>
      </c>
      <c r="S1260" s="11">
        <f t="shared" si="78"/>
        <v>41517.402916666666</v>
      </c>
      <c r="T1260" s="12">
        <f t="shared" si="79"/>
        <v>41487.402916666666</v>
      </c>
    </row>
    <row r="1261" spans="1:20" ht="43.2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>
        <f t="shared" si="76"/>
        <v>104.24</v>
      </c>
      <c r="P1261">
        <f t="shared" si="77"/>
        <v>106</v>
      </c>
      <c r="Q1261" s="7" t="s">
        <v>8344</v>
      </c>
      <c r="R1261" s="7" t="s">
        <v>8345</v>
      </c>
      <c r="S1261" s="11">
        <f t="shared" si="78"/>
        <v>41798.957638888889</v>
      </c>
      <c r="T1261" s="12">
        <f t="shared" si="79"/>
        <v>41766.762314814812</v>
      </c>
    </row>
    <row r="1262" spans="1:20" ht="43.2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>
        <f t="shared" si="76"/>
        <v>113.66666666666667</v>
      </c>
      <c r="P1262">
        <f t="shared" si="77"/>
        <v>451</v>
      </c>
      <c r="Q1262" s="7" t="s">
        <v>8344</v>
      </c>
      <c r="R1262" s="7" t="s">
        <v>8345</v>
      </c>
      <c r="S1262" s="11">
        <f t="shared" si="78"/>
        <v>41696.63449074074</v>
      </c>
      <c r="T1262" s="12">
        <f t="shared" si="79"/>
        <v>41666.63449074074</v>
      </c>
    </row>
    <row r="1263" spans="1:20" ht="43.2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>
        <f t="shared" si="76"/>
        <v>101.25</v>
      </c>
      <c r="P1263">
        <f t="shared" si="77"/>
        <v>25</v>
      </c>
      <c r="Q1263" s="7" t="s">
        <v>8344</v>
      </c>
      <c r="R1263" s="7" t="s">
        <v>8345</v>
      </c>
      <c r="S1263" s="11">
        <f t="shared" si="78"/>
        <v>41668.134571759256</v>
      </c>
      <c r="T1263" s="12">
        <f t="shared" si="79"/>
        <v>41638.134571759256</v>
      </c>
    </row>
    <row r="1264" spans="1:20" ht="43.2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>
        <f t="shared" si="76"/>
        <v>125.41538461538462</v>
      </c>
      <c r="P1264">
        <f t="shared" si="77"/>
        <v>1652</v>
      </c>
      <c r="Q1264" s="7" t="s">
        <v>8344</v>
      </c>
      <c r="R1264" s="7" t="s">
        <v>8345</v>
      </c>
      <c r="S1264" s="11">
        <f t="shared" si="78"/>
        <v>41686.554305555554</v>
      </c>
      <c r="T1264" s="12">
        <f t="shared" si="79"/>
        <v>41656.554305555554</v>
      </c>
    </row>
    <row r="1265" spans="1:20" ht="28.8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>
        <f t="shared" si="76"/>
        <v>119</v>
      </c>
      <c r="P1265">
        <f t="shared" si="77"/>
        <v>285</v>
      </c>
      <c r="Q1265" s="7" t="s">
        <v>8344</v>
      </c>
      <c r="R1265" s="7" t="s">
        <v>8345</v>
      </c>
      <c r="S1265" s="11">
        <f t="shared" si="78"/>
        <v>41726.833333333328</v>
      </c>
      <c r="T1265" s="12">
        <f t="shared" si="79"/>
        <v>41691.875810185185</v>
      </c>
    </row>
    <row r="1266" spans="1:20" ht="43.2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>
        <f t="shared" si="76"/>
        <v>166.46153846153845</v>
      </c>
      <c r="P1266">
        <f t="shared" si="77"/>
        <v>432</v>
      </c>
      <c r="Q1266" s="7" t="s">
        <v>8344</v>
      </c>
      <c r="R1266" s="7" t="s">
        <v>8345</v>
      </c>
      <c r="S1266" s="11">
        <f t="shared" si="78"/>
        <v>41576.454664351848</v>
      </c>
      <c r="T1266" s="12">
        <f t="shared" si="79"/>
        <v>41547.454664351848</v>
      </c>
    </row>
    <row r="1267" spans="1:20" ht="57.6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>
        <f t="shared" si="76"/>
        <v>119.14771428571429</v>
      </c>
      <c r="P1267">
        <f t="shared" si="77"/>
        <v>670.17000000000007</v>
      </c>
      <c r="Q1267" s="7" t="s">
        <v>8344</v>
      </c>
      <c r="R1267" s="7" t="s">
        <v>8345</v>
      </c>
      <c r="S1267" s="11">
        <f t="shared" si="78"/>
        <v>40512.446932870364</v>
      </c>
      <c r="T1267" s="12">
        <f t="shared" si="79"/>
        <v>40465.446932870364</v>
      </c>
    </row>
    <row r="1268" spans="1:20" ht="28.8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>
        <f t="shared" si="76"/>
        <v>100.47368421052632</v>
      </c>
      <c r="P1268">
        <f t="shared" si="77"/>
        <v>45</v>
      </c>
      <c r="Q1268" s="7" t="s">
        <v>8344</v>
      </c>
      <c r="R1268" s="7" t="s">
        <v>8345</v>
      </c>
      <c r="S1268" s="11">
        <f t="shared" si="78"/>
        <v>41650.668344907404</v>
      </c>
      <c r="T1268" s="12">
        <f t="shared" si="79"/>
        <v>41620.668344907404</v>
      </c>
    </row>
    <row r="1269" spans="1:20" ht="43.2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>
        <f t="shared" si="76"/>
        <v>101.8</v>
      </c>
      <c r="P1269">
        <f t="shared" si="77"/>
        <v>396</v>
      </c>
      <c r="Q1269" s="7" t="s">
        <v>8344</v>
      </c>
      <c r="R1269" s="7" t="s">
        <v>8345</v>
      </c>
      <c r="S1269" s="11">
        <f t="shared" si="78"/>
        <v>41479.376828703702</v>
      </c>
      <c r="T1269" s="12">
        <f t="shared" si="79"/>
        <v>41449.376828703702</v>
      </c>
    </row>
    <row r="1270" spans="1:20" ht="28.8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>
        <f t="shared" si="76"/>
        <v>116.66666666666667</v>
      </c>
      <c r="P1270">
        <f t="shared" si="77"/>
        <v>2000</v>
      </c>
      <c r="Q1270" s="7" t="s">
        <v>8344</v>
      </c>
      <c r="R1270" s="7" t="s">
        <v>8345</v>
      </c>
      <c r="S1270" s="11">
        <f t="shared" si="78"/>
        <v>41537.637118055551</v>
      </c>
      <c r="T1270" s="12">
        <f t="shared" si="79"/>
        <v>41507.637118055551</v>
      </c>
    </row>
    <row r="1271" spans="1:20" ht="43.2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>
        <f t="shared" si="76"/>
        <v>108.64893617021276</v>
      </c>
      <c r="P1271">
        <f t="shared" si="77"/>
        <v>1626</v>
      </c>
      <c r="Q1271" s="7" t="s">
        <v>8344</v>
      </c>
      <c r="R1271" s="7" t="s">
        <v>8345</v>
      </c>
      <c r="S1271" s="11">
        <f t="shared" si="78"/>
        <v>42475.791666666664</v>
      </c>
      <c r="T1271" s="12">
        <f t="shared" si="79"/>
        <v>42445.614722222221</v>
      </c>
    </row>
    <row r="1272" spans="1:20" ht="28.8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>
        <f t="shared" si="76"/>
        <v>114.72</v>
      </c>
      <c r="P1272">
        <f t="shared" si="77"/>
        <v>1472</v>
      </c>
      <c r="Q1272" s="7" t="s">
        <v>8344</v>
      </c>
      <c r="R1272" s="7" t="s">
        <v>8345</v>
      </c>
      <c r="S1272" s="11">
        <f t="shared" si="78"/>
        <v>40993.60696759259</v>
      </c>
      <c r="T1272" s="12">
        <f t="shared" si="79"/>
        <v>40933.648634259254</v>
      </c>
    </row>
    <row r="1273" spans="1:20" ht="43.2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>
        <f t="shared" si="76"/>
        <v>101.8</v>
      </c>
      <c r="P1273">
        <f t="shared" si="77"/>
        <v>135</v>
      </c>
      <c r="Q1273" s="7" t="s">
        <v>8344</v>
      </c>
      <c r="R1273" s="7" t="s">
        <v>8345</v>
      </c>
      <c r="S1273" s="11">
        <f t="shared" si="78"/>
        <v>41591.516886574071</v>
      </c>
      <c r="T1273" s="12">
        <f t="shared" si="79"/>
        <v>41561.475219907406</v>
      </c>
    </row>
    <row r="1274" spans="1:20" ht="57.6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>
        <f t="shared" si="76"/>
        <v>106</v>
      </c>
      <c r="P1274">
        <f t="shared" si="77"/>
        <v>300</v>
      </c>
      <c r="Q1274" s="7" t="s">
        <v>8344</v>
      </c>
      <c r="R1274" s="7" t="s">
        <v>8345</v>
      </c>
      <c r="S1274" s="11">
        <f t="shared" si="78"/>
        <v>40343.958333333328</v>
      </c>
      <c r="T1274" s="12">
        <f t="shared" si="79"/>
        <v>40274.536793981482</v>
      </c>
    </row>
    <row r="1275" spans="1:20" ht="43.2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>
        <f t="shared" si="76"/>
        <v>103.49999999999999</v>
      </c>
      <c r="P1275">
        <f t="shared" si="77"/>
        <v>140</v>
      </c>
      <c r="Q1275" s="7" t="s">
        <v>8344</v>
      </c>
      <c r="R1275" s="7" t="s">
        <v>8345</v>
      </c>
      <c r="S1275" s="11">
        <f t="shared" si="78"/>
        <v>41882.521886574068</v>
      </c>
      <c r="T1275" s="12">
        <f t="shared" si="79"/>
        <v>41852.521886574068</v>
      </c>
    </row>
    <row r="1276" spans="1:20" ht="43.2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>
        <f t="shared" si="76"/>
        <v>154.97535999999999</v>
      </c>
      <c r="P1276">
        <f t="shared" si="77"/>
        <v>13743.839999999997</v>
      </c>
      <c r="Q1276" s="7" t="s">
        <v>8344</v>
      </c>
      <c r="R1276" s="7" t="s">
        <v>8345</v>
      </c>
      <c r="S1276" s="11">
        <f t="shared" si="78"/>
        <v>41151.481770833328</v>
      </c>
      <c r="T1276" s="12">
        <f t="shared" si="79"/>
        <v>41116.481770833328</v>
      </c>
    </row>
    <row r="1277" spans="1:20" ht="43.2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>
        <f t="shared" si="76"/>
        <v>162.14066666666668</v>
      </c>
      <c r="P1277">
        <f t="shared" si="77"/>
        <v>9321.0999999999985</v>
      </c>
      <c r="Q1277" s="7" t="s">
        <v>8344</v>
      </c>
      <c r="R1277" s="7" t="s">
        <v>8345</v>
      </c>
      <c r="S1277" s="11">
        <f t="shared" si="78"/>
        <v>41493.659571759257</v>
      </c>
      <c r="T1277" s="12">
        <f t="shared" si="79"/>
        <v>41458.659571759257</v>
      </c>
    </row>
    <row r="1278" spans="1:20" ht="28.8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>
        <f t="shared" si="76"/>
        <v>104.42100000000001</v>
      </c>
      <c r="P1278">
        <f t="shared" si="77"/>
        <v>132.63000000000011</v>
      </c>
      <c r="Q1278" s="7" t="s">
        <v>8344</v>
      </c>
      <c r="R1278" s="7" t="s">
        <v>8345</v>
      </c>
      <c r="S1278" s="11">
        <f t="shared" si="78"/>
        <v>40056.958333333328</v>
      </c>
      <c r="T1278" s="12">
        <f t="shared" si="79"/>
        <v>40007.49591435185</v>
      </c>
    </row>
    <row r="1279" spans="1:20" ht="43.2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>
        <f t="shared" si="76"/>
        <v>106.12433333333333</v>
      </c>
      <c r="P1279">
        <f t="shared" si="77"/>
        <v>918.64999999999964</v>
      </c>
      <c r="Q1279" s="7" t="s">
        <v>8344</v>
      </c>
      <c r="R1279" s="7" t="s">
        <v>8345</v>
      </c>
      <c r="S1279" s="11">
        <f t="shared" si="78"/>
        <v>41156.35355324074</v>
      </c>
      <c r="T1279" s="12">
        <f t="shared" si="79"/>
        <v>41121.35355324074</v>
      </c>
    </row>
    <row r="1280" spans="1:20" ht="43.2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>
        <f t="shared" si="76"/>
        <v>154.93846153846152</v>
      </c>
      <c r="P1280">
        <f t="shared" si="77"/>
        <v>3571</v>
      </c>
      <c r="Q1280" s="7" t="s">
        <v>8344</v>
      </c>
      <c r="R1280" s="7" t="s">
        <v>8345</v>
      </c>
      <c r="S1280" s="11">
        <f t="shared" si="78"/>
        <v>41814.875</v>
      </c>
      <c r="T1280" s="12">
        <f t="shared" si="79"/>
        <v>41786.346828703703</v>
      </c>
    </row>
    <row r="1281" spans="1:20" ht="43.2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>
        <f t="shared" si="76"/>
        <v>110.77157238734421</v>
      </c>
      <c r="P1281">
        <f t="shared" si="77"/>
        <v>1348.17</v>
      </c>
      <c r="Q1281" s="7" t="s">
        <v>8344</v>
      </c>
      <c r="R1281" s="7" t="s">
        <v>8345</v>
      </c>
      <c r="S1281" s="11">
        <f t="shared" si="78"/>
        <v>41721.849189814813</v>
      </c>
      <c r="T1281" s="12">
        <f t="shared" si="79"/>
        <v>41681.890856481477</v>
      </c>
    </row>
    <row r="1282" spans="1:20" ht="43.2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>
        <f t="shared" si="76"/>
        <v>110.91186666666665</v>
      </c>
      <c r="P1282">
        <f t="shared" si="77"/>
        <v>1636.7799999999988</v>
      </c>
      <c r="Q1282" s="7" t="s">
        <v>8344</v>
      </c>
      <c r="R1282" s="7" t="s">
        <v>8345</v>
      </c>
      <c r="S1282" s="11">
        <f t="shared" si="78"/>
        <v>40603.54923611111</v>
      </c>
      <c r="T1282" s="12">
        <f t="shared" si="79"/>
        <v>40513.54923611111</v>
      </c>
    </row>
    <row r="1283" spans="1:20" ht="43.2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>
        <f t="shared" ref="O1283:O1346" si="80">(E1283/D1283*100)</f>
        <v>110.71428571428572</v>
      </c>
      <c r="P1283">
        <f t="shared" ref="P1283:P1346" si="81">AVERAGE(E1283-D1283)</f>
        <v>750</v>
      </c>
      <c r="Q1283" s="7" t="s">
        <v>8344</v>
      </c>
      <c r="R1283" s="7" t="s">
        <v>8345</v>
      </c>
      <c r="S1283" s="11">
        <f t="shared" ref="S1283:S1346" si="82">(I1283/86400)+25569+(-5/24)</f>
        <v>41483.535138888888</v>
      </c>
      <c r="T1283" s="12">
        <f t="shared" ref="T1283:T1346" si="83">(J1283/86400)+25569+(-5/24)</f>
        <v>41463.535138888888</v>
      </c>
    </row>
    <row r="1284" spans="1:20" ht="43.2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>
        <f t="shared" si="80"/>
        <v>123.61333333333333</v>
      </c>
      <c r="P1284">
        <f t="shared" si="81"/>
        <v>3542</v>
      </c>
      <c r="Q1284" s="7" t="s">
        <v>8344</v>
      </c>
      <c r="R1284" s="7" t="s">
        <v>8345</v>
      </c>
      <c r="S1284" s="11">
        <f t="shared" si="82"/>
        <v>41616.999305555553</v>
      </c>
      <c r="T1284" s="12">
        <f t="shared" si="83"/>
        <v>41586.266840277771</v>
      </c>
    </row>
    <row r="1285" spans="1:20" ht="43.2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>
        <f t="shared" si="80"/>
        <v>211.05</v>
      </c>
      <c r="P1285">
        <f t="shared" si="81"/>
        <v>1110.5</v>
      </c>
      <c r="Q1285" s="7" t="s">
        <v>8344</v>
      </c>
      <c r="R1285" s="7" t="s">
        <v>8345</v>
      </c>
      <c r="S1285" s="11">
        <f t="shared" si="82"/>
        <v>41343.958333333328</v>
      </c>
      <c r="T1285" s="12">
        <f t="shared" si="83"/>
        <v>41320.50913194444</v>
      </c>
    </row>
    <row r="1286" spans="1:20" ht="43.2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>
        <f t="shared" si="80"/>
        <v>101</v>
      </c>
      <c r="P1286">
        <f t="shared" si="81"/>
        <v>20</v>
      </c>
      <c r="Q1286" s="7" t="s">
        <v>8336</v>
      </c>
      <c r="R1286" s="7" t="s">
        <v>8337</v>
      </c>
      <c r="S1286" s="11">
        <f t="shared" si="82"/>
        <v>42735.499305555553</v>
      </c>
      <c r="T1286" s="12">
        <f t="shared" si="83"/>
        <v>42712.026412037034</v>
      </c>
    </row>
    <row r="1287" spans="1:20" ht="43.2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>
        <f t="shared" si="80"/>
        <v>101.64999999999999</v>
      </c>
      <c r="P1287">
        <f t="shared" si="81"/>
        <v>33</v>
      </c>
      <c r="Q1287" s="7" t="s">
        <v>8336</v>
      </c>
      <c r="R1287" s="7" t="s">
        <v>8337</v>
      </c>
      <c r="S1287" s="11">
        <f t="shared" si="82"/>
        <v>42175.374710648146</v>
      </c>
      <c r="T1287" s="12">
        <f t="shared" si="83"/>
        <v>42160.374710648146</v>
      </c>
    </row>
    <row r="1288" spans="1:20" ht="43.2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>
        <f t="shared" si="80"/>
        <v>108.33333333333333</v>
      </c>
      <c r="P1288">
        <f t="shared" si="81"/>
        <v>125</v>
      </c>
      <c r="Q1288" s="7" t="s">
        <v>8336</v>
      </c>
      <c r="R1288" s="7" t="s">
        <v>8337</v>
      </c>
      <c r="S1288" s="11">
        <f t="shared" si="82"/>
        <v>42052.374999999993</v>
      </c>
      <c r="T1288" s="12">
        <f t="shared" si="83"/>
        <v>42039.176238425927</v>
      </c>
    </row>
    <row r="1289" spans="1:20" ht="72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>
        <f t="shared" si="80"/>
        <v>242</v>
      </c>
      <c r="P1289">
        <f t="shared" si="81"/>
        <v>355</v>
      </c>
      <c r="Q1289" s="7" t="s">
        <v>8336</v>
      </c>
      <c r="R1289" s="7" t="s">
        <v>8337</v>
      </c>
      <c r="S1289" s="11">
        <f t="shared" si="82"/>
        <v>42167.412685185183</v>
      </c>
      <c r="T1289" s="12">
        <f t="shared" si="83"/>
        <v>42107.412685185183</v>
      </c>
    </row>
    <row r="1290" spans="1:20" ht="43.2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>
        <f t="shared" si="80"/>
        <v>100.44999999999999</v>
      </c>
      <c r="P1290">
        <f t="shared" si="81"/>
        <v>18</v>
      </c>
      <c r="Q1290" s="7" t="s">
        <v>8336</v>
      </c>
      <c r="R1290" s="7" t="s">
        <v>8337</v>
      </c>
      <c r="S1290" s="11">
        <f t="shared" si="82"/>
        <v>42591.958333333336</v>
      </c>
      <c r="T1290" s="12">
        <f t="shared" si="83"/>
        <v>42560.946331018517</v>
      </c>
    </row>
    <row r="1291" spans="1:20" ht="43.2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>
        <f t="shared" si="80"/>
        <v>125.06666666666666</v>
      </c>
      <c r="P1291">
        <f t="shared" si="81"/>
        <v>376</v>
      </c>
      <c r="Q1291" s="7" t="s">
        <v>8336</v>
      </c>
      <c r="R1291" s="7" t="s">
        <v>8337</v>
      </c>
      <c r="S1291" s="11">
        <f t="shared" si="82"/>
        <v>42738.926446759258</v>
      </c>
      <c r="T1291" s="12">
        <f t="shared" si="83"/>
        <v>42708.926446759258</v>
      </c>
    </row>
    <row r="1292" spans="1:20" ht="28.8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>
        <f t="shared" si="80"/>
        <v>108.57142857142857</v>
      </c>
      <c r="P1292">
        <f t="shared" si="81"/>
        <v>300</v>
      </c>
      <c r="Q1292" s="7" t="s">
        <v>8336</v>
      </c>
      <c r="R1292" s="7" t="s">
        <v>8337</v>
      </c>
      <c r="S1292" s="11">
        <f t="shared" si="82"/>
        <v>42117.082638888889</v>
      </c>
      <c r="T1292" s="12">
        <f t="shared" si="83"/>
        <v>42086.406608796293</v>
      </c>
    </row>
    <row r="1293" spans="1:20" ht="43.2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>
        <f t="shared" si="80"/>
        <v>145.70000000000002</v>
      </c>
      <c r="P1293">
        <f t="shared" si="81"/>
        <v>1371</v>
      </c>
      <c r="Q1293" s="7" t="s">
        <v>8336</v>
      </c>
      <c r="R1293" s="7" t="s">
        <v>8337</v>
      </c>
      <c r="S1293" s="11">
        <f t="shared" si="82"/>
        <v>42101.083333333336</v>
      </c>
      <c r="T1293" s="12">
        <f t="shared" si="83"/>
        <v>42064.444340277776</v>
      </c>
    </row>
    <row r="1294" spans="1:20" ht="57.6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>
        <f t="shared" si="80"/>
        <v>110.00000000000001</v>
      </c>
      <c r="P1294">
        <f t="shared" si="81"/>
        <v>170</v>
      </c>
      <c r="Q1294" s="7" t="s">
        <v>8336</v>
      </c>
      <c r="R1294" s="7" t="s">
        <v>8337</v>
      </c>
      <c r="S1294" s="11">
        <f t="shared" si="82"/>
        <v>42283.749305555553</v>
      </c>
      <c r="T1294" s="12">
        <f t="shared" si="83"/>
        <v>42256.555879629632</v>
      </c>
    </row>
    <row r="1295" spans="1:20" ht="57.6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>
        <f t="shared" si="80"/>
        <v>102.23333333333333</v>
      </c>
      <c r="P1295">
        <f t="shared" si="81"/>
        <v>335</v>
      </c>
      <c r="Q1295" s="7" t="s">
        <v>8336</v>
      </c>
      <c r="R1295" s="7" t="s">
        <v>8337</v>
      </c>
      <c r="S1295" s="11">
        <f t="shared" si="82"/>
        <v>42322.534386574072</v>
      </c>
      <c r="T1295" s="12">
        <f t="shared" si="83"/>
        <v>42292.492719907408</v>
      </c>
    </row>
    <row r="1296" spans="1:20" ht="43.2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>
        <f t="shared" si="80"/>
        <v>122</v>
      </c>
      <c r="P1296">
        <f t="shared" si="81"/>
        <v>110</v>
      </c>
      <c r="Q1296" s="7" t="s">
        <v>8336</v>
      </c>
      <c r="R1296" s="7" t="s">
        <v>8337</v>
      </c>
      <c r="S1296" s="11">
        <f t="shared" si="82"/>
        <v>42296.249999999993</v>
      </c>
      <c r="T1296" s="12">
        <f t="shared" si="83"/>
        <v>42278.245335648149</v>
      </c>
    </row>
    <row r="1297" spans="1:20" ht="43.2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>
        <f t="shared" si="80"/>
        <v>101.96000000000001</v>
      </c>
      <c r="P1297">
        <f t="shared" si="81"/>
        <v>49</v>
      </c>
      <c r="Q1297" s="7" t="s">
        <v>8336</v>
      </c>
      <c r="R1297" s="7" t="s">
        <v>8337</v>
      </c>
      <c r="S1297" s="11">
        <f t="shared" si="82"/>
        <v>42214.499999999993</v>
      </c>
      <c r="T1297" s="12">
        <f t="shared" si="83"/>
        <v>42184.364548611113</v>
      </c>
    </row>
    <row r="1298" spans="1:20" ht="57.6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>
        <f t="shared" si="80"/>
        <v>141.1764705882353</v>
      </c>
      <c r="P1298">
        <f t="shared" si="81"/>
        <v>350</v>
      </c>
      <c r="Q1298" s="7" t="s">
        <v>8336</v>
      </c>
      <c r="R1298" s="7" t="s">
        <v>8337</v>
      </c>
      <c r="S1298" s="11">
        <f t="shared" si="82"/>
        <v>42442.800613425927</v>
      </c>
      <c r="T1298" s="12">
        <f t="shared" si="83"/>
        <v>42422.842280092591</v>
      </c>
    </row>
    <row r="1299" spans="1:20" ht="43.2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>
        <f t="shared" si="80"/>
        <v>109.52500000000001</v>
      </c>
      <c r="P1299">
        <f t="shared" si="81"/>
        <v>1905</v>
      </c>
      <c r="Q1299" s="7" t="s">
        <v>8336</v>
      </c>
      <c r="R1299" s="7" t="s">
        <v>8337</v>
      </c>
      <c r="S1299" s="11">
        <f t="shared" si="82"/>
        <v>42491.538865740738</v>
      </c>
      <c r="T1299" s="12">
        <f t="shared" si="83"/>
        <v>42461.538865740738</v>
      </c>
    </row>
    <row r="1300" spans="1:20" ht="43.2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>
        <f t="shared" si="80"/>
        <v>104.65</v>
      </c>
      <c r="P1300">
        <f t="shared" si="81"/>
        <v>93</v>
      </c>
      <c r="Q1300" s="7" t="s">
        <v>8336</v>
      </c>
      <c r="R1300" s="7" t="s">
        <v>8337</v>
      </c>
      <c r="S1300" s="11">
        <f t="shared" si="82"/>
        <v>42488.472592592589</v>
      </c>
      <c r="T1300" s="12">
        <f t="shared" si="83"/>
        <v>42458.472592592589</v>
      </c>
    </row>
    <row r="1301" spans="1:20" ht="43.2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>
        <f t="shared" si="80"/>
        <v>124</v>
      </c>
      <c r="P1301">
        <f t="shared" si="81"/>
        <v>840</v>
      </c>
      <c r="Q1301" s="7" t="s">
        <v>8336</v>
      </c>
      <c r="R1301" s="7" t="s">
        <v>8337</v>
      </c>
      <c r="S1301" s="11">
        <f t="shared" si="82"/>
        <v>42199.606006944443</v>
      </c>
      <c r="T1301" s="12">
        <f t="shared" si="83"/>
        <v>42169.606006944443</v>
      </c>
    </row>
    <row r="1302" spans="1:20" ht="43.2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>
        <f t="shared" si="80"/>
        <v>135</v>
      </c>
      <c r="P1302">
        <f t="shared" si="81"/>
        <v>1050</v>
      </c>
      <c r="Q1302" s="7" t="s">
        <v>8336</v>
      </c>
      <c r="R1302" s="7" t="s">
        <v>8337</v>
      </c>
      <c r="S1302" s="11">
        <f t="shared" si="82"/>
        <v>42522.581249999996</v>
      </c>
      <c r="T1302" s="12">
        <f t="shared" si="83"/>
        <v>42483.466874999998</v>
      </c>
    </row>
    <row r="1303" spans="1:20" ht="43.2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>
        <f t="shared" si="80"/>
        <v>102.75000000000001</v>
      </c>
      <c r="P1303">
        <f t="shared" si="81"/>
        <v>55</v>
      </c>
      <c r="Q1303" s="7" t="s">
        <v>8336</v>
      </c>
      <c r="R1303" s="7" t="s">
        <v>8337</v>
      </c>
      <c r="S1303" s="11">
        <f t="shared" si="82"/>
        <v>42205.916666666664</v>
      </c>
      <c r="T1303" s="12">
        <f t="shared" si="83"/>
        <v>42195.541412037033</v>
      </c>
    </row>
    <row r="1304" spans="1:20" ht="43.2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>
        <f t="shared" si="80"/>
        <v>100</v>
      </c>
      <c r="P1304">
        <f t="shared" si="81"/>
        <v>0</v>
      </c>
      <c r="Q1304" s="7" t="s">
        <v>8336</v>
      </c>
      <c r="R1304" s="7" t="s">
        <v>8337</v>
      </c>
      <c r="S1304" s="11">
        <f t="shared" si="82"/>
        <v>42704.891331018516</v>
      </c>
      <c r="T1304" s="12">
        <f t="shared" si="83"/>
        <v>42674.849664351852</v>
      </c>
    </row>
    <row r="1305" spans="1:20" ht="28.8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>
        <f t="shared" si="80"/>
        <v>130.26085714285716</v>
      </c>
      <c r="P1305">
        <f t="shared" si="81"/>
        <v>1059.1300000000001</v>
      </c>
      <c r="Q1305" s="7" t="s">
        <v>8336</v>
      </c>
      <c r="R1305" s="7" t="s">
        <v>8337</v>
      </c>
      <c r="S1305" s="11">
        <f t="shared" si="82"/>
        <v>42582.249999999993</v>
      </c>
      <c r="T1305" s="12">
        <f t="shared" si="83"/>
        <v>42566.232870370368</v>
      </c>
    </row>
    <row r="1306" spans="1:20" ht="43.2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>
        <f t="shared" si="80"/>
        <v>39.627499999999998</v>
      </c>
      <c r="P1306">
        <f t="shared" si="81"/>
        <v>-24149</v>
      </c>
      <c r="Q1306" s="7" t="s">
        <v>8338</v>
      </c>
      <c r="R1306" s="7" t="s">
        <v>8340</v>
      </c>
      <c r="S1306" s="11">
        <f t="shared" si="82"/>
        <v>42806.944502314807</v>
      </c>
      <c r="T1306" s="12">
        <f t="shared" si="83"/>
        <v>42746.986168981479</v>
      </c>
    </row>
    <row r="1307" spans="1:20" ht="43.2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>
        <f t="shared" si="80"/>
        <v>25.976666666666663</v>
      </c>
      <c r="P1307">
        <f t="shared" si="81"/>
        <v>-22207</v>
      </c>
      <c r="Q1307" s="7" t="s">
        <v>8338</v>
      </c>
      <c r="R1307" s="7" t="s">
        <v>8340</v>
      </c>
      <c r="S1307" s="11">
        <f t="shared" si="82"/>
        <v>42572.520833333336</v>
      </c>
      <c r="T1307" s="12">
        <f t="shared" si="83"/>
        <v>42543.457268518519</v>
      </c>
    </row>
    <row r="1308" spans="1:20" ht="57.6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>
        <f t="shared" si="80"/>
        <v>65.24636363636364</v>
      </c>
      <c r="P1308">
        <f t="shared" si="81"/>
        <v>-38229</v>
      </c>
      <c r="Q1308" s="7" t="s">
        <v>8338</v>
      </c>
      <c r="R1308" s="7" t="s">
        <v>8340</v>
      </c>
      <c r="S1308" s="11">
        <f t="shared" si="82"/>
        <v>41977.249236111107</v>
      </c>
      <c r="T1308" s="12">
        <f t="shared" si="83"/>
        <v>41947.249236111107</v>
      </c>
    </row>
    <row r="1309" spans="1:20" ht="28.8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>
        <f t="shared" si="80"/>
        <v>11.514000000000001</v>
      </c>
      <c r="P1309">
        <f t="shared" si="81"/>
        <v>-44243</v>
      </c>
      <c r="Q1309" s="7" t="s">
        <v>8338</v>
      </c>
      <c r="R1309" s="7" t="s">
        <v>8340</v>
      </c>
      <c r="S1309" s="11">
        <f t="shared" si="82"/>
        <v>42417.294895833336</v>
      </c>
      <c r="T1309" s="12">
        <f t="shared" si="83"/>
        <v>42387.294895833336</v>
      </c>
    </row>
    <row r="1310" spans="1:20" ht="28.8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>
        <f t="shared" si="80"/>
        <v>11.360000000000001</v>
      </c>
      <c r="P1310">
        <f t="shared" si="81"/>
        <v>-8864</v>
      </c>
      <c r="Q1310" s="7" t="s">
        <v>8338</v>
      </c>
      <c r="R1310" s="7" t="s">
        <v>8340</v>
      </c>
      <c r="S1310" s="11">
        <f t="shared" si="82"/>
        <v>42651.405231481483</v>
      </c>
      <c r="T1310" s="12">
        <f t="shared" si="83"/>
        <v>42611.405231481483</v>
      </c>
    </row>
    <row r="1311" spans="1:20" ht="43.2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>
        <f t="shared" si="80"/>
        <v>111.99130434782609</v>
      </c>
      <c r="P1311">
        <f t="shared" si="81"/>
        <v>1379</v>
      </c>
      <c r="Q1311" s="7" t="s">
        <v>8338</v>
      </c>
      <c r="R1311" s="7" t="s">
        <v>8340</v>
      </c>
      <c r="S1311" s="11">
        <f t="shared" si="82"/>
        <v>42292.674398148149</v>
      </c>
      <c r="T1311" s="12">
        <f t="shared" si="83"/>
        <v>42257.674398148149</v>
      </c>
    </row>
    <row r="1312" spans="1:20" ht="43.2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>
        <f t="shared" si="80"/>
        <v>15.5</v>
      </c>
      <c r="P1312">
        <f t="shared" si="81"/>
        <v>-16900</v>
      </c>
      <c r="Q1312" s="7" t="s">
        <v>8338</v>
      </c>
      <c r="R1312" s="7" t="s">
        <v>8340</v>
      </c>
      <c r="S1312" s="11">
        <f t="shared" si="82"/>
        <v>42601.458912037029</v>
      </c>
      <c r="T1312" s="12">
        <f t="shared" si="83"/>
        <v>42556.458912037029</v>
      </c>
    </row>
    <row r="1313" spans="1:20" ht="57.6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>
        <f t="shared" si="80"/>
        <v>32.027999999999999</v>
      </c>
      <c r="P1313">
        <f t="shared" si="81"/>
        <v>-169930</v>
      </c>
      <c r="Q1313" s="7" t="s">
        <v>8338</v>
      </c>
      <c r="R1313" s="7" t="s">
        <v>8340</v>
      </c>
      <c r="S1313" s="11">
        <f t="shared" si="82"/>
        <v>42704.635636574072</v>
      </c>
      <c r="T1313" s="12">
        <f t="shared" si="83"/>
        <v>42669.593969907401</v>
      </c>
    </row>
    <row r="1314" spans="1:20" ht="43.2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>
        <f t="shared" si="80"/>
        <v>0.60869565217391308</v>
      </c>
      <c r="P1314">
        <f t="shared" si="81"/>
        <v>-4572</v>
      </c>
      <c r="Q1314" s="7" t="s">
        <v>8338</v>
      </c>
      <c r="R1314" s="7" t="s">
        <v>8340</v>
      </c>
      <c r="S1314" s="11">
        <f t="shared" si="82"/>
        <v>42112.494467592587</v>
      </c>
      <c r="T1314" s="12">
        <f t="shared" si="83"/>
        <v>42082.494467592587</v>
      </c>
    </row>
    <row r="1315" spans="1:20" ht="43.2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>
        <f t="shared" si="80"/>
        <v>31.114999999999998</v>
      </c>
      <c r="P1315">
        <f t="shared" si="81"/>
        <v>-27554</v>
      </c>
      <c r="Q1315" s="7" t="s">
        <v>8338</v>
      </c>
      <c r="R1315" s="7" t="s">
        <v>8340</v>
      </c>
      <c r="S1315" s="11">
        <f t="shared" si="82"/>
        <v>42432.50131944444</v>
      </c>
      <c r="T1315" s="12">
        <f t="shared" si="83"/>
        <v>42402.50131944444</v>
      </c>
    </row>
    <row r="1316" spans="1:20" ht="43.2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>
        <f t="shared" si="80"/>
        <v>1.1266666666666667</v>
      </c>
      <c r="P1316">
        <f t="shared" si="81"/>
        <v>-177972</v>
      </c>
      <c r="Q1316" s="7" t="s">
        <v>8338</v>
      </c>
      <c r="R1316" s="7" t="s">
        <v>8340</v>
      </c>
      <c r="S1316" s="11">
        <f t="shared" si="82"/>
        <v>42664.461342592585</v>
      </c>
      <c r="T1316" s="12">
        <f t="shared" si="83"/>
        <v>42604.461342592585</v>
      </c>
    </row>
    <row r="1317" spans="1:20" ht="28.8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>
        <f t="shared" si="80"/>
        <v>40.404000000000003</v>
      </c>
      <c r="P1317">
        <f t="shared" si="81"/>
        <v>-59596</v>
      </c>
      <c r="Q1317" s="7" t="s">
        <v>8338</v>
      </c>
      <c r="R1317" s="7" t="s">
        <v>8340</v>
      </c>
      <c r="S1317" s="11">
        <f t="shared" si="82"/>
        <v>42313.833333333336</v>
      </c>
      <c r="T1317" s="12">
        <f t="shared" si="83"/>
        <v>42278.289907407401</v>
      </c>
    </row>
    <row r="1318" spans="1:20" ht="43.2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>
        <f t="shared" si="80"/>
        <v>1.3333333333333333E-3</v>
      </c>
      <c r="P1318">
        <f t="shared" si="81"/>
        <v>-74999</v>
      </c>
      <c r="Q1318" s="7" t="s">
        <v>8338</v>
      </c>
      <c r="R1318" s="7" t="s">
        <v>8340</v>
      </c>
      <c r="S1318" s="11">
        <f t="shared" si="82"/>
        <v>42428.753576388888</v>
      </c>
      <c r="T1318" s="12">
        <f t="shared" si="83"/>
        <v>42393.753576388888</v>
      </c>
    </row>
    <row r="1319" spans="1:20" ht="57.6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>
        <f t="shared" si="80"/>
        <v>5.7334999999999994</v>
      </c>
      <c r="P1319">
        <f t="shared" si="81"/>
        <v>-188533</v>
      </c>
      <c r="Q1319" s="7" t="s">
        <v>8338</v>
      </c>
      <c r="R1319" s="7" t="s">
        <v>8340</v>
      </c>
      <c r="S1319" s="11">
        <f t="shared" si="82"/>
        <v>42572.374999999993</v>
      </c>
      <c r="T1319" s="12">
        <f t="shared" si="83"/>
        <v>42520.027152777773</v>
      </c>
    </row>
    <row r="1320" spans="1:20" ht="43.2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>
        <f t="shared" si="80"/>
        <v>15.324999999999999</v>
      </c>
      <c r="P1320">
        <f t="shared" si="81"/>
        <v>-33870</v>
      </c>
      <c r="Q1320" s="7" t="s">
        <v>8338</v>
      </c>
      <c r="R1320" s="7" t="s">
        <v>8340</v>
      </c>
      <c r="S1320" s="11">
        <f t="shared" si="82"/>
        <v>42014.835324074076</v>
      </c>
      <c r="T1320" s="12">
        <f t="shared" si="83"/>
        <v>41984.835324074076</v>
      </c>
    </row>
    <row r="1321" spans="1:20" ht="43.2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>
        <f t="shared" si="80"/>
        <v>15.103448275862069</v>
      </c>
      <c r="P1321">
        <f t="shared" si="81"/>
        <v>-4924</v>
      </c>
      <c r="Q1321" s="7" t="s">
        <v>8338</v>
      </c>
      <c r="R1321" s="7" t="s">
        <v>8340</v>
      </c>
      <c r="S1321" s="11">
        <f t="shared" si="82"/>
        <v>41831.458333333328</v>
      </c>
      <c r="T1321" s="12">
        <f t="shared" si="83"/>
        <v>41816.603761574072</v>
      </c>
    </row>
    <row r="1322" spans="1:20" ht="43.2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>
        <f t="shared" si="80"/>
        <v>0.503</v>
      </c>
      <c r="P1322">
        <f t="shared" si="81"/>
        <v>-99497</v>
      </c>
      <c r="Q1322" s="7" t="s">
        <v>8338</v>
      </c>
      <c r="R1322" s="7" t="s">
        <v>8340</v>
      </c>
      <c r="S1322" s="11">
        <f t="shared" si="82"/>
        <v>42734.749999999993</v>
      </c>
      <c r="T1322" s="12">
        <f t="shared" si="83"/>
        <v>42705.482013888883</v>
      </c>
    </row>
    <row r="1323" spans="1:20" ht="57.6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>
        <f t="shared" si="80"/>
        <v>1.3028138528138529</v>
      </c>
      <c r="P1323">
        <f t="shared" si="81"/>
        <v>-455981</v>
      </c>
      <c r="Q1323" s="7" t="s">
        <v>8338</v>
      </c>
      <c r="R1323" s="7" t="s">
        <v>8340</v>
      </c>
      <c r="S1323" s="11">
        <f t="shared" si="82"/>
        <v>42727.540937499994</v>
      </c>
      <c r="T1323" s="12">
        <f t="shared" si="83"/>
        <v>42697.540937499994</v>
      </c>
    </row>
    <row r="1324" spans="1:20" ht="43.2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>
        <f t="shared" si="80"/>
        <v>0.30285714285714288</v>
      </c>
      <c r="P1324">
        <f t="shared" si="81"/>
        <v>-34894</v>
      </c>
      <c r="Q1324" s="7" t="s">
        <v>8338</v>
      </c>
      <c r="R1324" s="7" t="s">
        <v>8340</v>
      </c>
      <c r="S1324" s="11">
        <f t="shared" si="82"/>
        <v>42145.448206018518</v>
      </c>
      <c r="T1324" s="12">
        <f t="shared" si="83"/>
        <v>42115.448206018518</v>
      </c>
    </row>
    <row r="1325" spans="1:20" ht="43.2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>
        <f t="shared" si="80"/>
        <v>8.8800000000000008</v>
      </c>
      <c r="P1325">
        <f t="shared" si="81"/>
        <v>-13668</v>
      </c>
      <c r="Q1325" s="7" t="s">
        <v>8338</v>
      </c>
      <c r="R1325" s="7" t="s">
        <v>8340</v>
      </c>
      <c r="S1325" s="11">
        <f t="shared" si="82"/>
        <v>42486.079861111109</v>
      </c>
      <c r="T1325" s="12">
        <f t="shared" si="83"/>
        <v>42451.490115740737</v>
      </c>
    </row>
    <row r="1326" spans="1:20" ht="43.2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>
        <f t="shared" si="80"/>
        <v>9.84</v>
      </c>
      <c r="P1326">
        <f t="shared" si="81"/>
        <v>-45080</v>
      </c>
      <c r="Q1326" s="7" t="s">
        <v>8338</v>
      </c>
      <c r="R1326" s="7" t="s">
        <v>8340</v>
      </c>
      <c r="S1326" s="11">
        <f t="shared" si="82"/>
        <v>42656.425370370365</v>
      </c>
      <c r="T1326" s="12">
        <f t="shared" si="83"/>
        <v>42626.425370370365</v>
      </c>
    </row>
    <row r="1327" spans="1:20" ht="43.2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>
        <f t="shared" si="80"/>
        <v>2.4299999999999997</v>
      </c>
      <c r="P1327">
        <f t="shared" si="81"/>
        <v>-19514</v>
      </c>
      <c r="Q1327" s="7" t="s">
        <v>8338</v>
      </c>
      <c r="R1327" s="7" t="s">
        <v>8340</v>
      </c>
      <c r="S1327" s="11">
        <f t="shared" si="82"/>
        <v>42733.877719907403</v>
      </c>
      <c r="T1327" s="12">
        <f t="shared" si="83"/>
        <v>42703.877719907403</v>
      </c>
    </row>
    <row r="1328" spans="1:20" ht="43.2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>
        <f t="shared" si="80"/>
        <v>1.1299999999999999</v>
      </c>
      <c r="P1328">
        <f t="shared" si="81"/>
        <v>-98870</v>
      </c>
      <c r="Q1328" s="7" t="s">
        <v>8338</v>
      </c>
      <c r="R1328" s="7" t="s">
        <v>8340</v>
      </c>
      <c r="S1328" s="11">
        <f t="shared" si="82"/>
        <v>42019.583657407406</v>
      </c>
      <c r="T1328" s="12">
        <f t="shared" si="83"/>
        <v>41974.583657407406</v>
      </c>
    </row>
    <row r="1329" spans="1:20" ht="43.2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>
        <f t="shared" si="80"/>
        <v>3.5520833333333335</v>
      </c>
      <c r="P1329">
        <f t="shared" si="81"/>
        <v>-46295</v>
      </c>
      <c r="Q1329" s="7" t="s">
        <v>8338</v>
      </c>
      <c r="R1329" s="7" t="s">
        <v>8340</v>
      </c>
      <c r="S1329" s="11">
        <f t="shared" si="82"/>
        <v>42153.470312500001</v>
      </c>
      <c r="T1329" s="12">
        <f t="shared" si="83"/>
        <v>42123.470312500001</v>
      </c>
    </row>
    <row r="1330" spans="1:20" ht="43.2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>
        <f t="shared" si="80"/>
        <v>2.3306666666666667</v>
      </c>
      <c r="P1330">
        <f t="shared" si="81"/>
        <v>-73252</v>
      </c>
      <c r="Q1330" s="7" t="s">
        <v>8338</v>
      </c>
      <c r="R1330" s="7" t="s">
        <v>8340</v>
      </c>
      <c r="S1330" s="11">
        <f t="shared" si="82"/>
        <v>42657.434421296297</v>
      </c>
      <c r="T1330" s="12">
        <f t="shared" si="83"/>
        <v>42612.434421296297</v>
      </c>
    </row>
    <row r="1331" spans="1:20" ht="43.2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>
        <f t="shared" si="80"/>
        <v>0.81600000000000006</v>
      </c>
      <c r="P1331">
        <f t="shared" si="81"/>
        <v>-49592</v>
      </c>
      <c r="Q1331" s="7" t="s">
        <v>8338</v>
      </c>
      <c r="R1331" s="7" t="s">
        <v>8340</v>
      </c>
      <c r="S1331" s="11">
        <f t="shared" si="82"/>
        <v>41975.054918981477</v>
      </c>
      <c r="T1331" s="12">
        <f t="shared" si="83"/>
        <v>41935.013252314813</v>
      </c>
    </row>
    <row r="1332" spans="1:20" ht="43.2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>
        <f t="shared" si="80"/>
        <v>22.494285714285713</v>
      </c>
      <c r="P1332">
        <f t="shared" si="81"/>
        <v>-27127</v>
      </c>
      <c r="Q1332" s="7" t="s">
        <v>8338</v>
      </c>
      <c r="R1332" s="7" t="s">
        <v>8340</v>
      </c>
      <c r="S1332" s="11">
        <f t="shared" si="82"/>
        <v>42552.958333333336</v>
      </c>
      <c r="T1332" s="12">
        <f t="shared" si="83"/>
        <v>42522.068391203698</v>
      </c>
    </row>
    <row r="1333" spans="1:20" ht="43.2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>
        <f t="shared" si="80"/>
        <v>1.3668</v>
      </c>
      <c r="P1333">
        <f t="shared" si="81"/>
        <v>-246583</v>
      </c>
      <c r="Q1333" s="7" t="s">
        <v>8338</v>
      </c>
      <c r="R1333" s="7" t="s">
        <v>8340</v>
      </c>
      <c r="S1333" s="11">
        <f t="shared" si="82"/>
        <v>42599.295763888884</v>
      </c>
      <c r="T1333" s="12">
        <f t="shared" si="83"/>
        <v>42569.295763888884</v>
      </c>
    </row>
    <row r="1334" spans="1:20" ht="43.2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>
        <f t="shared" si="80"/>
        <v>0</v>
      </c>
      <c r="P1334">
        <f t="shared" si="81"/>
        <v>-10115</v>
      </c>
      <c r="Q1334" s="7" t="s">
        <v>8338</v>
      </c>
      <c r="R1334" s="7" t="s">
        <v>8340</v>
      </c>
      <c r="S1334" s="11">
        <f t="shared" si="82"/>
        <v>42761.851944444446</v>
      </c>
      <c r="T1334" s="12">
        <f t="shared" si="83"/>
        <v>42731.851944444446</v>
      </c>
    </row>
    <row r="1335" spans="1:20" ht="43.2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>
        <f t="shared" si="80"/>
        <v>0</v>
      </c>
      <c r="P1335">
        <f t="shared" si="81"/>
        <v>-2500</v>
      </c>
      <c r="Q1335" s="7" t="s">
        <v>8338</v>
      </c>
      <c r="R1335" s="7" t="s">
        <v>8340</v>
      </c>
      <c r="S1335" s="11">
        <f t="shared" si="82"/>
        <v>41835.8984375</v>
      </c>
      <c r="T1335" s="12">
        <f t="shared" si="83"/>
        <v>41805.8984375</v>
      </c>
    </row>
    <row r="1336" spans="1:20" ht="43.2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>
        <f t="shared" si="80"/>
        <v>10.754135338345865</v>
      </c>
      <c r="P1336">
        <f t="shared" si="81"/>
        <v>-118697</v>
      </c>
      <c r="Q1336" s="7" t="s">
        <v>8338</v>
      </c>
      <c r="R1336" s="7" t="s">
        <v>8340</v>
      </c>
      <c r="S1336" s="11">
        <f t="shared" si="82"/>
        <v>42440.565821759257</v>
      </c>
      <c r="T1336" s="12">
        <f t="shared" si="83"/>
        <v>42410.565821759257</v>
      </c>
    </row>
    <row r="1337" spans="1:20" ht="43.2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>
        <f t="shared" si="80"/>
        <v>19.759999999999998</v>
      </c>
      <c r="P1337">
        <f t="shared" si="81"/>
        <v>-20060</v>
      </c>
      <c r="Q1337" s="7" t="s">
        <v>8338</v>
      </c>
      <c r="R1337" s="7" t="s">
        <v>8340</v>
      </c>
      <c r="S1337" s="11">
        <f t="shared" si="82"/>
        <v>42343.728032407402</v>
      </c>
      <c r="T1337" s="12">
        <f t="shared" si="83"/>
        <v>42313.728032407402</v>
      </c>
    </row>
    <row r="1338" spans="1:20" ht="43.2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>
        <f t="shared" si="80"/>
        <v>84.946999999999989</v>
      </c>
      <c r="P1338">
        <f t="shared" si="81"/>
        <v>-15053</v>
      </c>
      <c r="Q1338" s="7" t="s">
        <v>8338</v>
      </c>
      <c r="R1338" s="7" t="s">
        <v>8340</v>
      </c>
      <c r="S1338" s="11">
        <f t="shared" si="82"/>
        <v>41990.655416666668</v>
      </c>
      <c r="T1338" s="12">
        <f t="shared" si="83"/>
        <v>41955.655416666668</v>
      </c>
    </row>
    <row r="1339" spans="1:20" ht="43.2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>
        <f t="shared" si="80"/>
        <v>49.381999999999998</v>
      </c>
      <c r="P1339">
        <f t="shared" si="81"/>
        <v>-25309</v>
      </c>
      <c r="Q1339" s="7" t="s">
        <v>8338</v>
      </c>
      <c r="R1339" s="7" t="s">
        <v>8340</v>
      </c>
      <c r="S1339" s="11">
        <f t="shared" si="82"/>
        <v>42797.368969907409</v>
      </c>
      <c r="T1339" s="12">
        <f t="shared" si="83"/>
        <v>42767.368969907409</v>
      </c>
    </row>
    <row r="1340" spans="1:20" ht="57.6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>
        <f t="shared" si="80"/>
        <v>3.3033333333333332</v>
      </c>
      <c r="P1340">
        <f t="shared" si="81"/>
        <v>-29009</v>
      </c>
      <c r="Q1340" s="7" t="s">
        <v>8338</v>
      </c>
      <c r="R1340" s="7" t="s">
        <v>8340</v>
      </c>
      <c r="S1340" s="11">
        <f t="shared" si="82"/>
        <v>42218.595289351848</v>
      </c>
      <c r="T1340" s="12">
        <f t="shared" si="83"/>
        <v>42188.595289351848</v>
      </c>
    </row>
    <row r="1341" spans="1:20" ht="28.8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>
        <f t="shared" si="80"/>
        <v>6.6339999999999995</v>
      </c>
      <c r="P1341">
        <f t="shared" si="81"/>
        <v>-46683</v>
      </c>
      <c r="Q1341" s="7" t="s">
        <v>8338</v>
      </c>
      <c r="R1341" s="7" t="s">
        <v>8340</v>
      </c>
      <c r="S1341" s="11">
        <f t="shared" si="82"/>
        <v>41981.480497685181</v>
      </c>
      <c r="T1341" s="12">
        <f t="shared" si="83"/>
        <v>41936.438831018517</v>
      </c>
    </row>
    <row r="1342" spans="1:20" ht="43.2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>
        <f t="shared" si="80"/>
        <v>0</v>
      </c>
      <c r="P1342">
        <f t="shared" si="81"/>
        <v>-1680</v>
      </c>
      <c r="Q1342" s="7" t="s">
        <v>8338</v>
      </c>
      <c r="R1342" s="7" t="s">
        <v>8340</v>
      </c>
      <c r="S1342" s="11">
        <f t="shared" si="82"/>
        <v>41866.387187499997</v>
      </c>
      <c r="T1342" s="12">
        <f t="shared" si="83"/>
        <v>41836.387187499997</v>
      </c>
    </row>
    <row r="1343" spans="1:20" ht="57.6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>
        <f t="shared" si="80"/>
        <v>70.36</v>
      </c>
      <c r="P1343">
        <f t="shared" si="81"/>
        <v>-7410</v>
      </c>
      <c r="Q1343" s="7" t="s">
        <v>8338</v>
      </c>
      <c r="R1343" s="7" t="s">
        <v>8340</v>
      </c>
      <c r="S1343" s="11">
        <f t="shared" si="82"/>
        <v>42644.415706018517</v>
      </c>
      <c r="T1343" s="12">
        <f t="shared" si="83"/>
        <v>42612.415706018517</v>
      </c>
    </row>
    <row r="1344" spans="1:20" ht="43.2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>
        <f t="shared" si="80"/>
        <v>0.2</v>
      </c>
      <c r="P1344">
        <f t="shared" si="81"/>
        <v>-49900</v>
      </c>
      <c r="Q1344" s="7" t="s">
        <v>8338</v>
      </c>
      <c r="R1344" s="7" t="s">
        <v>8340</v>
      </c>
      <c r="S1344" s="11">
        <f t="shared" si="82"/>
        <v>42202.608090277776</v>
      </c>
      <c r="T1344" s="12">
        <f t="shared" si="83"/>
        <v>42172.608090277776</v>
      </c>
    </row>
    <row r="1345" spans="1:20" ht="43.2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>
        <f t="shared" si="80"/>
        <v>102.298</v>
      </c>
      <c r="P1345">
        <f t="shared" si="81"/>
        <v>1149</v>
      </c>
      <c r="Q1345" s="7" t="s">
        <v>8338</v>
      </c>
      <c r="R1345" s="7" t="s">
        <v>8340</v>
      </c>
      <c r="S1345" s="11">
        <f t="shared" si="82"/>
        <v>42600.957638888889</v>
      </c>
      <c r="T1345" s="12">
        <f t="shared" si="83"/>
        <v>42542.318090277775</v>
      </c>
    </row>
    <row r="1346" spans="1:20" ht="43.2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>
        <f t="shared" si="80"/>
        <v>377.73333333333335</v>
      </c>
      <c r="P1346">
        <f t="shared" si="81"/>
        <v>4166</v>
      </c>
      <c r="Q1346" s="7" t="s">
        <v>8341</v>
      </c>
      <c r="R1346" s="7" t="s">
        <v>8342</v>
      </c>
      <c r="S1346" s="11">
        <f t="shared" si="82"/>
        <v>42551.581469907404</v>
      </c>
      <c r="T1346" s="12">
        <f t="shared" si="83"/>
        <v>42522.581469907404</v>
      </c>
    </row>
    <row r="1347" spans="1:20" ht="43.2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>
        <f t="shared" ref="O1347:O1410" si="84">(E1347/D1347*100)</f>
        <v>125</v>
      </c>
      <c r="P1347">
        <f t="shared" ref="P1347:P1410" si="85">AVERAGE(E1347-D1347)</f>
        <v>75</v>
      </c>
      <c r="Q1347" s="7" t="s">
        <v>8341</v>
      </c>
      <c r="R1347" s="7" t="s">
        <v>8342</v>
      </c>
      <c r="S1347" s="11">
        <f t="shared" ref="S1347:S1410" si="86">(I1347/86400)+25569+(-5/24)</f>
        <v>41834.606006944443</v>
      </c>
      <c r="T1347" s="12">
        <f t="shared" ref="T1347:T1410" si="87">(J1347/86400)+25569+(-5/24)</f>
        <v>41799.606006944443</v>
      </c>
    </row>
    <row r="1348" spans="1:20" ht="43.2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>
        <f t="shared" si="84"/>
        <v>147.32653061224491</v>
      </c>
      <c r="P1348">
        <f t="shared" si="85"/>
        <v>2319</v>
      </c>
      <c r="Q1348" s="7" t="s">
        <v>8341</v>
      </c>
      <c r="R1348" s="7" t="s">
        <v>8342</v>
      </c>
      <c r="S1348" s="11">
        <f t="shared" si="86"/>
        <v>41451.867488425924</v>
      </c>
      <c r="T1348" s="12">
        <f t="shared" si="87"/>
        <v>41421.867488425924</v>
      </c>
    </row>
    <row r="1349" spans="1:20" ht="43.2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>
        <f t="shared" si="84"/>
        <v>102.2</v>
      </c>
      <c r="P1349">
        <f t="shared" si="85"/>
        <v>55</v>
      </c>
      <c r="Q1349" s="7" t="s">
        <v>8341</v>
      </c>
      <c r="R1349" s="7" t="s">
        <v>8342</v>
      </c>
      <c r="S1349" s="11">
        <f t="shared" si="86"/>
        <v>42070.429687499993</v>
      </c>
      <c r="T1349" s="12">
        <f t="shared" si="87"/>
        <v>42040.429687499993</v>
      </c>
    </row>
    <row r="1350" spans="1:20" ht="43.2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>
        <f t="shared" si="84"/>
        <v>101.8723404255319</v>
      </c>
      <c r="P1350">
        <f t="shared" si="85"/>
        <v>110</v>
      </c>
      <c r="Q1350" s="7" t="s">
        <v>8341</v>
      </c>
      <c r="R1350" s="7" t="s">
        <v>8342</v>
      </c>
      <c r="S1350" s="11">
        <f t="shared" si="86"/>
        <v>41991.297835648147</v>
      </c>
      <c r="T1350" s="12">
        <f t="shared" si="87"/>
        <v>41963.297835648147</v>
      </c>
    </row>
    <row r="1351" spans="1:20" ht="43.2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>
        <f t="shared" si="84"/>
        <v>204.2</v>
      </c>
      <c r="P1351">
        <f t="shared" si="85"/>
        <v>5210</v>
      </c>
      <c r="Q1351" s="7" t="s">
        <v>8341</v>
      </c>
      <c r="R1351" s="7" t="s">
        <v>8342</v>
      </c>
      <c r="S1351" s="11">
        <f t="shared" si="86"/>
        <v>42354.082638888889</v>
      </c>
      <c r="T1351" s="12">
        <f t="shared" si="87"/>
        <v>42317.124247685184</v>
      </c>
    </row>
    <row r="1352" spans="1:20" ht="43.2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>
        <f t="shared" si="84"/>
        <v>104.05</v>
      </c>
      <c r="P1352">
        <f t="shared" si="85"/>
        <v>202.5</v>
      </c>
      <c r="Q1352" s="7" t="s">
        <v>8341</v>
      </c>
      <c r="R1352" s="7" t="s">
        <v>8342</v>
      </c>
      <c r="S1352" s="11">
        <f t="shared" si="86"/>
        <v>42363.804791666662</v>
      </c>
      <c r="T1352" s="12">
        <f t="shared" si="87"/>
        <v>42333.804791666662</v>
      </c>
    </row>
    <row r="1353" spans="1:20" ht="28.8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>
        <f t="shared" si="84"/>
        <v>101.265</v>
      </c>
      <c r="P1353">
        <f t="shared" si="85"/>
        <v>253</v>
      </c>
      <c r="Q1353" s="7" t="s">
        <v>8341</v>
      </c>
      <c r="R1353" s="7" t="s">
        <v>8342</v>
      </c>
      <c r="S1353" s="11">
        <f t="shared" si="86"/>
        <v>42412.531759259255</v>
      </c>
      <c r="T1353" s="12">
        <f t="shared" si="87"/>
        <v>42382.531759259255</v>
      </c>
    </row>
    <row r="1354" spans="1:20" ht="43.2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>
        <f t="shared" si="84"/>
        <v>136.13999999999999</v>
      </c>
      <c r="P1354">
        <f t="shared" si="85"/>
        <v>3614</v>
      </c>
      <c r="Q1354" s="7" t="s">
        <v>8341</v>
      </c>
      <c r="R1354" s="7" t="s">
        <v>8342</v>
      </c>
      <c r="S1354" s="11">
        <f t="shared" si="86"/>
        <v>42251.957638888889</v>
      </c>
      <c r="T1354" s="12">
        <f t="shared" si="87"/>
        <v>42200.369976851849</v>
      </c>
    </row>
    <row r="1355" spans="1:20" ht="43.2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>
        <f t="shared" si="84"/>
        <v>133.6</v>
      </c>
      <c r="P1355">
        <f t="shared" si="85"/>
        <v>336</v>
      </c>
      <c r="Q1355" s="7" t="s">
        <v>8341</v>
      </c>
      <c r="R1355" s="7" t="s">
        <v>8342</v>
      </c>
      <c r="S1355" s="11">
        <f t="shared" si="86"/>
        <v>41343.791666666664</v>
      </c>
      <c r="T1355" s="12">
        <f t="shared" si="87"/>
        <v>41308.909583333334</v>
      </c>
    </row>
    <row r="1356" spans="1:20" ht="43.2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>
        <f t="shared" si="84"/>
        <v>130.25</v>
      </c>
      <c r="P1356">
        <f t="shared" si="85"/>
        <v>363</v>
      </c>
      <c r="Q1356" s="7" t="s">
        <v>8341</v>
      </c>
      <c r="R1356" s="7" t="s">
        <v>8342</v>
      </c>
      <c r="S1356" s="11">
        <f t="shared" si="86"/>
        <v>42532.599293981482</v>
      </c>
      <c r="T1356" s="12">
        <f t="shared" si="87"/>
        <v>42502.599293981482</v>
      </c>
    </row>
    <row r="1357" spans="1:20" ht="57.6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>
        <f t="shared" si="84"/>
        <v>122.67999999999999</v>
      </c>
      <c r="P1357">
        <f t="shared" si="85"/>
        <v>567</v>
      </c>
      <c r="Q1357" s="7" t="s">
        <v>8341</v>
      </c>
      <c r="R1357" s="7" t="s">
        <v>8342</v>
      </c>
      <c r="S1357" s="11">
        <f t="shared" si="86"/>
        <v>41243.208333333328</v>
      </c>
      <c r="T1357" s="12">
        <f t="shared" si="87"/>
        <v>41213.046354166661</v>
      </c>
    </row>
    <row r="1358" spans="1:20" ht="43.2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>
        <f t="shared" si="84"/>
        <v>182.81058823529412</v>
      </c>
      <c r="P1358">
        <f t="shared" si="85"/>
        <v>2815.5600000000004</v>
      </c>
      <c r="Q1358" s="7" t="s">
        <v>8341</v>
      </c>
      <c r="R1358" s="7" t="s">
        <v>8342</v>
      </c>
      <c r="S1358" s="11">
        <f t="shared" si="86"/>
        <v>41459.830555555549</v>
      </c>
      <c r="T1358" s="12">
        <f t="shared" si="87"/>
        <v>41429.830555555549</v>
      </c>
    </row>
    <row r="1359" spans="1:20" ht="43.2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>
        <f t="shared" si="84"/>
        <v>125.29999999999998</v>
      </c>
      <c r="P1359">
        <f t="shared" si="85"/>
        <v>506</v>
      </c>
      <c r="Q1359" s="7" t="s">
        <v>8341</v>
      </c>
      <c r="R1359" s="7" t="s">
        <v>8342</v>
      </c>
      <c r="S1359" s="11">
        <f t="shared" si="86"/>
        <v>41334.040972222218</v>
      </c>
      <c r="T1359" s="12">
        <f t="shared" si="87"/>
        <v>41304.753900462958</v>
      </c>
    </row>
    <row r="1360" spans="1:20" ht="43.2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>
        <f t="shared" si="84"/>
        <v>111.66666666666667</v>
      </c>
      <c r="P1360">
        <f t="shared" si="85"/>
        <v>350</v>
      </c>
      <c r="Q1360" s="7" t="s">
        <v>8341</v>
      </c>
      <c r="R1360" s="7" t="s">
        <v>8342</v>
      </c>
      <c r="S1360" s="11">
        <f t="shared" si="86"/>
        <v>40719.362534722219</v>
      </c>
      <c r="T1360" s="12">
        <f t="shared" si="87"/>
        <v>40689.362534722219</v>
      </c>
    </row>
    <row r="1361" spans="1:20" ht="43.2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>
        <f t="shared" si="84"/>
        <v>115.75757575757575</v>
      </c>
      <c r="P1361">
        <f t="shared" si="85"/>
        <v>104</v>
      </c>
      <c r="Q1361" s="7" t="s">
        <v>8341</v>
      </c>
      <c r="R1361" s="7" t="s">
        <v>8342</v>
      </c>
      <c r="S1361" s="11">
        <f t="shared" si="86"/>
        <v>40730.606365740736</v>
      </c>
      <c r="T1361" s="12">
        <f t="shared" si="87"/>
        <v>40668.606365740736</v>
      </c>
    </row>
    <row r="1362" spans="1:20" ht="28.8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>
        <f t="shared" si="84"/>
        <v>173.2</v>
      </c>
      <c r="P1362">
        <f t="shared" si="85"/>
        <v>1098</v>
      </c>
      <c r="Q1362" s="7" t="s">
        <v>8341</v>
      </c>
      <c r="R1362" s="7" t="s">
        <v>8342</v>
      </c>
      <c r="S1362" s="11">
        <f t="shared" si="86"/>
        <v>41123.692361111105</v>
      </c>
      <c r="T1362" s="12">
        <f t="shared" si="87"/>
        <v>41095.692361111105</v>
      </c>
    </row>
    <row r="1363" spans="1:20" ht="43.2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>
        <f t="shared" si="84"/>
        <v>125.98333333333333</v>
      </c>
      <c r="P1363">
        <f t="shared" si="85"/>
        <v>1559</v>
      </c>
      <c r="Q1363" s="7" t="s">
        <v>8341</v>
      </c>
      <c r="R1363" s="7" t="s">
        <v>8342</v>
      </c>
      <c r="S1363" s="11">
        <f t="shared" si="86"/>
        <v>41811.508935185186</v>
      </c>
      <c r="T1363" s="12">
        <f t="shared" si="87"/>
        <v>41781.508935185186</v>
      </c>
    </row>
    <row r="1364" spans="1:20" ht="43.2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>
        <f t="shared" si="84"/>
        <v>109.1</v>
      </c>
      <c r="P1364">
        <f t="shared" si="85"/>
        <v>91</v>
      </c>
      <c r="Q1364" s="7" t="s">
        <v>8341</v>
      </c>
      <c r="R1364" s="7" t="s">
        <v>8342</v>
      </c>
      <c r="S1364" s="11">
        <f t="shared" si="86"/>
        <v>41524.726053240738</v>
      </c>
      <c r="T1364" s="12">
        <f t="shared" si="87"/>
        <v>41464.726053240738</v>
      </c>
    </row>
    <row r="1365" spans="1:20" ht="43.2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>
        <f t="shared" si="84"/>
        <v>100</v>
      </c>
      <c r="P1365">
        <f t="shared" si="85"/>
        <v>0</v>
      </c>
      <c r="Q1365" s="7" t="s">
        <v>8341</v>
      </c>
      <c r="R1365" s="7" t="s">
        <v>8342</v>
      </c>
      <c r="S1365" s="11">
        <f t="shared" si="86"/>
        <v>42415.124305555553</v>
      </c>
      <c r="T1365" s="12">
        <f t="shared" si="87"/>
        <v>42396.635729166665</v>
      </c>
    </row>
    <row r="1366" spans="1:20" ht="57.6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>
        <f t="shared" si="84"/>
        <v>118.64285714285714</v>
      </c>
      <c r="P1366">
        <f t="shared" si="85"/>
        <v>7830</v>
      </c>
      <c r="Q1366" s="7" t="s">
        <v>8344</v>
      </c>
      <c r="R1366" s="7" t="s">
        <v>8345</v>
      </c>
      <c r="S1366" s="11">
        <f t="shared" si="86"/>
        <v>42011.487337962964</v>
      </c>
      <c r="T1366" s="12">
        <f t="shared" si="87"/>
        <v>41951.487337962964</v>
      </c>
    </row>
    <row r="1367" spans="1:20" ht="43.2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>
        <f t="shared" si="84"/>
        <v>100.26666666666667</v>
      </c>
      <c r="P1367">
        <f t="shared" si="85"/>
        <v>20</v>
      </c>
      <c r="Q1367" s="7" t="s">
        <v>8344</v>
      </c>
      <c r="R1367" s="7" t="s">
        <v>8345</v>
      </c>
      <c r="S1367" s="11">
        <f t="shared" si="86"/>
        <v>42079.483240740738</v>
      </c>
      <c r="T1367" s="12">
        <f t="shared" si="87"/>
        <v>42049.524907407402</v>
      </c>
    </row>
    <row r="1368" spans="1:20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>
        <f t="shared" si="84"/>
        <v>126.48920000000001</v>
      </c>
      <c r="P1368">
        <f t="shared" si="85"/>
        <v>1986.6900000000005</v>
      </c>
      <c r="Q1368" s="7" t="s">
        <v>8344</v>
      </c>
      <c r="R1368" s="7" t="s">
        <v>8345</v>
      </c>
      <c r="S1368" s="11">
        <f t="shared" si="86"/>
        <v>41969.829432870371</v>
      </c>
      <c r="T1368" s="12">
        <f t="shared" si="87"/>
        <v>41924.787766203699</v>
      </c>
    </row>
    <row r="1369" spans="1:20" ht="43.2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>
        <f t="shared" si="84"/>
        <v>114.26</v>
      </c>
      <c r="P1369">
        <f t="shared" si="85"/>
        <v>713</v>
      </c>
      <c r="Q1369" s="7" t="s">
        <v>8344</v>
      </c>
      <c r="R1369" s="7" t="s">
        <v>8345</v>
      </c>
      <c r="S1369" s="11">
        <f t="shared" si="86"/>
        <v>42321.836226851847</v>
      </c>
      <c r="T1369" s="12">
        <f t="shared" si="87"/>
        <v>42291.794560185182</v>
      </c>
    </row>
    <row r="1370" spans="1:20" ht="43.2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>
        <f t="shared" si="84"/>
        <v>110.7</v>
      </c>
      <c r="P1370">
        <f t="shared" si="85"/>
        <v>535</v>
      </c>
      <c r="Q1370" s="7" t="s">
        <v>8344</v>
      </c>
      <c r="R1370" s="7" t="s">
        <v>8345</v>
      </c>
      <c r="S1370" s="11">
        <f t="shared" si="86"/>
        <v>42169.982569444437</v>
      </c>
      <c r="T1370" s="12">
        <f t="shared" si="87"/>
        <v>42145.982569444437</v>
      </c>
    </row>
    <row r="1371" spans="1:20" ht="43.2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>
        <f t="shared" si="84"/>
        <v>105.34805315203954</v>
      </c>
      <c r="P1371">
        <f t="shared" si="85"/>
        <v>1730.6299999999974</v>
      </c>
      <c r="Q1371" s="7" t="s">
        <v>8344</v>
      </c>
      <c r="R1371" s="7" t="s">
        <v>8345</v>
      </c>
      <c r="S1371" s="11">
        <f t="shared" si="86"/>
        <v>41740.385949074072</v>
      </c>
      <c r="T1371" s="12">
        <f t="shared" si="87"/>
        <v>41710.385949074072</v>
      </c>
    </row>
    <row r="1372" spans="1:20" ht="28.8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>
        <f t="shared" si="84"/>
        <v>103.66666666666666</v>
      </c>
      <c r="P1372">
        <f t="shared" si="85"/>
        <v>55</v>
      </c>
      <c r="Q1372" s="7" t="s">
        <v>8344</v>
      </c>
      <c r="R1372" s="7" t="s">
        <v>8345</v>
      </c>
      <c r="S1372" s="11">
        <f t="shared" si="86"/>
        <v>41562.795023148145</v>
      </c>
      <c r="T1372" s="12">
        <f t="shared" si="87"/>
        <v>41547.795023148145</v>
      </c>
    </row>
    <row r="1373" spans="1:20" ht="43.2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>
        <f t="shared" si="84"/>
        <v>107.08672667523933</v>
      </c>
      <c r="P1373">
        <f t="shared" si="85"/>
        <v>496</v>
      </c>
      <c r="Q1373" s="7" t="s">
        <v>8344</v>
      </c>
      <c r="R1373" s="7" t="s">
        <v>8345</v>
      </c>
      <c r="S1373" s="11">
        <f t="shared" si="86"/>
        <v>42131.550254629627</v>
      </c>
      <c r="T1373" s="12">
        <f t="shared" si="87"/>
        <v>42101.550254629627</v>
      </c>
    </row>
    <row r="1374" spans="1:20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>
        <f t="shared" si="84"/>
        <v>124</v>
      </c>
      <c r="P1374">
        <f t="shared" si="85"/>
        <v>120</v>
      </c>
      <c r="Q1374" s="7" t="s">
        <v>8344</v>
      </c>
      <c r="R1374" s="7" t="s">
        <v>8345</v>
      </c>
      <c r="S1374" s="11">
        <f t="shared" si="86"/>
        <v>41102.53162037037</v>
      </c>
      <c r="T1374" s="12">
        <f t="shared" si="87"/>
        <v>41072.53162037037</v>
      </c>
    </row>
    <row r="1375" spans="1:20" ht="28.8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>
        <f t="shared" si="84"/>
        <v>105.01</v>
      </c>
      <c r="P1375">
        <f t="shared" si="85"/>
        <v>501</v>
      </c>
      <c r="Q1375" s="7" t="s">
        <v>8344</v>
      </c>
      <c r="R1375" s="7" t="s">
        <v>8345</v>
      </c>
      <c r="S1375" s="11">
        <f t="shared" si="86"/>
        <v>42734.743437499994</v>
      </c>
      <c r="T1375" s="12">
        <f t="shared" si="87"/>
        <v>42704.743437499994</v>
      </c>
    </row>
    <row r="1376" spans="1:20" ht="43.2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>
        <f t="shared" si="84"/>
        <v>189.46666666666667</v>
      </c>
      <c r="P1376">
        <f t="shared" si="85"/>
        <v>1342</v>
      </c>
      <c r="Q1376" s="7" t="s">
        <v>8344</v>
      </c>
      <c r="R1376" s="7" t="s">
        <v>8345</v>
      </c>
      <c r="S1376" s="11">
        <f t="shared" si="86"/>
        <v>42453.911898148144</v>
      </c>
      <c r="T1376" s="12">
        <f t="shared" si="87"/>
        <v>42423.953564814808</v>
      </c>
    </row>
    <row r="1377" spans="1:20" ht="57.6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>
        <f t="shared" si="84"/>
        <v>171.32499999999999</v>
      </c>
      <c r="P1377">
        <f t="shared" si="85"/>
        <v>2853</v>
      </c>
      <c r="Q1377" s="7" t="s">
        <v>8344</v>
      </c>
      <c r="R1377" s="7" t="s">
        <v>8345</v>
      </c>
      <c r="S1377" s="11">
        <f t="shared" si="86"/>
        <v>42749.857858796291</v>
      </c>
      <c r="T1377" s="12">
        <f t="shared" si="87"/>
        <v>42719.857858796291</v>
      </c>
    </row>
    <row r="1378" spans="1:20" ht="28.8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>
        <f t="shared" si="84"/>
        <v>252.48648648648651</v>
      </c>
      <c r="P1378">
        <f t="shared" si="85"/>
        <v>5642</v>
      </c>
      <c r="Q1378" s="7" t="s">
        <v>8344</v>
      </c>
      <c r="R1378" s="7" t="s">
        <v>8345</v>
      </c>
      <c r="S1378" s="11">
        <f t="shared" si="86"/>
        <v>42707.502384259256</v>
      </c>
      <c r="T1378" s="12">
        <f t="shared" si="87"/>
        <v>42677.460717592585</v>
      </c>
    </row>
    <row r="1379" spans="1:20" ht="43.2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>
        <f t="shared" si="84"/>
        <v>116.15384615384616</v>
      </c>
      <c r="P1379">
        <f t="shared" si="85"/>
        <v>210</v>
      </c>
      <c r="Q1379" s="7" t="s">
        <v>8344</v>
      </c>
      <c r="R1379" s="7" t="s">
        <v>8345</v>
      </c>
      <c r="S1379" s="11">
        <f t="shared" si="86"/>
        <v>42768.96597222222</v>
      </c>
      <c r="T1379" s="12">
        <f t="shared" si="87"/>
        <v>42747.01122685185</v>
      </c>
    </row>
    <row r="1380" spans="1:20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>
        <f t="shared" si="84"/>
        <v>203.35000000000002</v>
      </c>
      <c r="P1380">
        <f t="shared" si="85"/>
        <v>2067</v>
      </c>
      <c r="Q1380" s="7" t="s">
        <v>8344</v>
      </c>
      <c r="R1380" s="7" t="s">
        <v>8345</v>
      </c>
      <c r="S1380" s="11">
        <f t="shared" si="86"/>
        <v>42583.551041666666</v>
      </c>
      <c r="T1380" s="12">
        <f t="shared" si="87"/>
        <v>42568.551041666666</v>
      </c>
    </row>
    <row r="1381" spans="1:20" ht="28.8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>
        <f t="shared" si="84"/>
        <v>111.60000000000001</v>
      </c>
      <c r="P1381">
        <f t="shared" si="85"/>
        <v>1160</v>
      </c>
      <c r="Q1381" s="7" t="s">
        <v>8344</v>
      </c>
      <c r="R1381" s="7" t="s">
        <v>8345</v>
      </c>
      <c r="S1381" s="11">
        <f t="shared" si="86"/>
        <v>42160.283287037033</v>
      </c>
      <c r="T1381" s="12">
        <f t="shared" si="87"/>
        <v>42130.283287037033</v>
      </c>
    </row>
    <row r="1382" spans="1:20" ht="43.2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>
        <f t="shared" si="84"/>
        <v>424</v>
      </c>
      <c r="P1382">
        <f t="shared" si="85"/>
        <v>81</v>
      </c>
      <c r="Q1382" s="7" t="s">
        <v>8344</v>
      </c>
      <c r="R1382" s="7" t="s">
        <v>8345</v>
      </c>
      <c r="S1382" s="11">
        <f t="shared" si="86"/>
        <v>42163.874999999993</v>
      </c>
      <c r="T1382" s="12">
        <f t="shared" si="87"/>
        <v>42141.554467592585</v>
      </c>
    </row>
    <row r="1383" spans="1:20" ht="57.6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>
        <f t="shared" si="84"/>
        <v>107.1</v>
      </c>
      <c r="P1383">
        <f t="shared" si="85"/>
        <v>355</v>
      </c>
      <c r="Q1383" s="7" t="s">
        <v>8344</v>
      </c>
      <c r="R1383" s="7" t="s">
        <v>8345</v>
      </c>
      <c r="S1383" s="11">
        <f t="shared" si="86"/>
        <v>42733.006076388883</v>
      </c>
      <c r="T1383" s="12">
        <f t="shared" si="87"/>
        <v>42703.006076388883</v>
      </c>
    </row>
    <row r="1384" spans="1:20" ht="43.2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>
        <f t="shared" si="84"/>
        <v>104.3625</v>
      </c>
      <c r="P1384">
        <f t="shared" si="85"/>
        <v>349</v>
      </c>
      <c r="Q1384" s="7" t="s">
        <v>8344</v>
      </c>
      <c r="R1384" s="7" t="s">
        <v>8345</v>
      </c>
      <c r="S1384" s="11">
        <f t="shared" si="86"/>
        <v>41400.591851851852</v>
      </c>
      <c r="T1384" s="12">
        <f t="shared" si="87"/>
        <v>41370.591851851852</v>
      </c>
    </row>
    <row r="1385" spans="1:20" ht="43.2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>
        <f t="shared" si="84"/>
        <v>212.40909090909091</v>
      </c>
      <c r="P1385">
        <f t="shared" si="85"/>
        <v>2473</v>
      </c>
      <c r="Q1385" s="7" t="s">
        <v>8344</v>
      </c>
      <c r="R1385" s="7" t="s">
        <v>8345</v>
      </c>
      <c r="S1385" s="11">
        <f t="shared" si="86"/>
        <v>42726.866643518515</v>
      </c>
      <c r="T1385" s="12">
        <f t="shared" si="87"/>
        <v>42706.866643518515</v>
      </c>
    </row>
    <row r="1386" spans="1:20" ht="43.2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>
        <f t="shared" si="84"/>
        <v>124.08571428571429</v>
      </c>
      <c r="P1386">
        <f t="shared" si="85"/>
        <v>843</v>
      </c>
      <c r="Q1386" s="7" t="s">
        <v>8344</v>
      </c>
      <c r="R1386" s="7" t="s">
        <v>8345</v>
      </c>
      <c r="S1386" s="11">
        <f t="shared" si="86"/>
        <v>42190.526874999996</v>
      </c>
      <c r="T1386" s="12">
        <f t="shared" si="87"/>
        <v>42160.526874999996</v>
      </c>
    </row>
    <row r="1387" spans="1:20" ht="43.2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>
        <f t="shared" si="84"/>
        <v>110.406125</v>
      </c>
      <c r="P1387">
        <f t="shared" si="85"/>
        <v>832.48999999999978</v>
      </c>
      <c r="Q1387" s="7" t="s">
        <v>8344</v>
      </c>
      <c r="R1387" s="7" t="s">
        <v>8345</v>
      </c>
      <c r="S1387" s="11">
        <f t="shared" si="86"/>
        <v>42489.299305555549</v>
      </c>
      <c r="T1387" s="12">
        <f t="shared" si="87"/>
        <v>42433.480567129627</v>
      </c>
    </row>
    <row r="1388" spans="1:20" ht="28.8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>
        <f t="shared" si="84"/>
        <v>218.75</v>
      </c>
      <c r="P1388">
        <f t="shared" si="85"/>
        <v>475</v>
      </c>
      <c r="Q1388" s="7" t="s">
        <v>8344</v>
      </c>
      <c r="R1388" s="7" t="s">
        <v>8345</v>
      </c>
      <c r="S1388" s="11">
        <f t="shared" si="86"/>
        <v>42214.438530092586</v>
      </c>
      <c r="T1388" s="12">
        <f t="shared" si="87"/>
        <v>42184.438530092586</v>
      </c>
    </row>
    <row r="1389" spans="1:20" ht="43.2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>
        <f t="shared" si="84"/>
        <v>136.625</v>
      </c>
      <c r="P1389">
        <f t="shared" si="85"/>
        <v>1465</v>
      </c>
      <c r="Q1389" s="7" t="s">
        <v>8344</v>
      </c>
      <c r="R1389" s="7" t="s">
        <v>8345</v>
      </c>
      <c r="S1389" s="11">
        <f t="shared" si="86"/>
        <v>42157.979166666664</v>
      </c>
      <c r="T1389" s="12">
        <f t="shared" si="87"/>
        <v>42126.712905092594</v>
      </c>
    </row>
    <row r="1390" spans="1:20" ht="43.2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>
        <f t="shared" si="84"/>
        <v>134.8074</v>
      </c>
      <c r="P1390">
        <f t="shared" si="85"/>
        <v>1740.37</v>
      </c>
      <c r="Q1390" s="7" t="s">
        <v>8344</v>
      </c>
      <c r="R1390" s="7" t="s">
        <v>8345</v>
      </c>
      <c r="S1390" s="11">
        <f t="shared" si="86"/>
        <v>42660.468055555553</v>
      </c>
      <c r="T1390" s="12">
        <f t="shared" si="87"/>
        <v>42634.406446759262</v>
      </c>
    </row>
    <row r="1391" spans="1:20" ht="28.8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>
        <f t="shared" si="84"/>
        <v>145.4</v>
      </c>
      <c r="P1391">
        <f t="shared" si="85"/>
        <v>227</v>
      </c>
      <c r="Q1391" s="7" t="s">
        <v>8344</v>
      </c>
      <c r="R1391" s="7" t="s">
        <v>8345</v>
      </c>
      <c r="S1391" s="11">
        <f t="shared" si="86"/>
        <v>42595.272650462961</v>
      </c>
      <c r="T1391" s="12">
        <f t="shared" si="87"/>
        <v>42565.272650462961</v>
      </c>
    </row>
    <row r="1392" spans="1:20" ht="43.2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>
        <f t="shared" si="84"/>
        <v>109.10714285714285</v>
      </c>
      <c r="P1392">
        <f t="shared" si="85"/>
        <v>255</v>
      </c>
      <c r="Q1392" s="7" t="s">
        <v>8344</v>
      </c>
      <c r="R1392" s="7" t="s">
        <v>8345</v>
      </c>
      <c r="S1392" s="11">
        <f t="shared" si="86"/>
        <v>42121.508333333331</v>
      </c>
      <c r="T1392" s="12">
        <f t="shared" si="87"/>
        <v>42087.594976851855</v>
      </c>
    </row>
    <row r="1393" spans="1:20" ht="43.2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>
        <f t="shared" si="84"/>
        <v>110.2</v>
      </c>
      <c r="P1393">
        <f t="shared" si="85"/>
        <v>51</v>
      </c>
      <c r="Q1393" s="7" t="s">
        <v>8344</v>
      </c>
      <c r="R1393" s="7" t="s">
        <v>8345</v>
      </c>
      <c r="S1393" s="11">
        <f t="shared" si="86"/>
        <v>42237.999305555553</v>
      </c>
      <c r="T1393" s="12">
        <f t="shared" si="87"/>
        <v>42193.442337962959</v>
      </c>
    </row>
    <row r="1394" spans="1:20" ht="43.2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>
        <f t="shared" si="84"/>
        <v>113.64000000000001</v>
      </c>
      <c r="P1394">
        <f t="shared" si="85"/>
        <v>341</v>
      </c>
      <c r="Q1394" s="7" t="s">
        <v>8344</v>
      </c>
      <c r="R1394" s="7" t="s">
        <v>8345</v>
      </c>
      <c r="S1394" s="11">
        <f t="shared" si="86"/>
        <v>42431.946597222217</v>
      </c>
      <c r="T1394" s="12">
        <f t="shared" si="87"/>
        <v>42400.946597222217</v>
      </c>
    </row>
    <row r="1395" spans="1:20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>
        <f t="shared" si="84"/>
        <v>102.35000000000001</v>
      </c>
      <c r="P1395">
        <f t="shared" si="85"/>
        <v>235</v>
      </c>
      <c r="Q1395" s="7" t="s">
        <v>8344</v>
      </c>
      <c r="R1395" s="7" t="s">
        <v>8345</v>
      </c>
      <c r="S1395" s="11">
        <f t="shared" si="86"/>
        <v>42583.473645833328</v>
      </c>
      <c r="T1395" s="12">
        <f t="shared" si="87"/>
        <v>42553.473645833328</v>
      </c>
    </row>
    <row r="1396" spans="1:20" ht="43.2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>
        <f t="shared" si="84"/>
        <v>122.13333333333334</v>
      </c>
      <c r="P1396">
        <f t="shared" si="85"/>
        <v>166</v>
      </c>
      <c r="Q1396" s="7" t="s">
        <v>8344</v>
      </c>
      <c r="R1396" s="7" t="s">
        <v>8345</v>
      </c>
      <c r="S1396" s="11">
        <f t="shared" si="86"/>
        <v>42794.916666666664</v>
      </c>
      <c r="T1396" s="12">
        <f t="shared" si="87"/>
        <v>42751.936643518515</v>
      </c>
    </row>
    <row r="1397" spans="1:20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>
        <f t="shared" si="84"/>
        <v>111.88571428571427</v>
      </c>
      <c r="P1397">
        <f t="shared" si="85"/>
        <v>416</v>
      </c>
      <c r="Q1397" s="7" t="s">
        <v>8344</v>
      </c>
      <c r="R1397" s="7" t="s">
        <v>8345</v>
      </c>
      <c r="S1397" s="11">
        <f t="shared" si="86"/>
        <v>42749.700011574074</v>
      </c>
      <c r="T1397" s="12">
        <f t="shared" si="87"/>
        <v>42719.700011574074</v>
      </c>
    </row>
    <row r="1398" spans="1:20" ht="43.2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>
        <f t="shared" si="84"/>
        <v>107.3</v>
      </c>
      <c r="P1398">
        <f t="shared" si="85"/>
        <v>438</v>
      </c>
      <c r="Q1398" s="7" t="s">
        <v>8344</v>
      </c>
      <c r="R1398" s="7" t="s">
        <v>8345</v>
      </c>
      <c r="S1398" s="11">
        <f t="shared" si="86"/>
        <v>42048.790300925924</v>
      </c>
      <c r="T1398" s="12">
        <f t="shared" si="87"/>
        <v>42018.790300925924</v>
      </c>
    </row>
    <row r="1399" spans="1:20" ht="43.2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>
        <f t="shared" si="84"/>
        <v>113.85000000000001</v>
      </c>
      <c r="P1399">
        <f t="shared" si="85"/>
        <v>1385</v>
      </c>
      <c r="Q1399" s="7" t="s">
        <v>8344</v>
      </c>
      <c r="R1399" s="7" t="s">
        <v>8345</v>
      </c>
      <c r="S1399" s="11">
        <f t="shared" si="86"/>
        <v>42670.679861111108</v>
      </c>
      <c r="T1399" s="12">
        <f t="shared" si="87"/>
        <v>42640.709606481476</v>
      </c>
    </row>
    <row r="1400" spans="1:20" ht="43.2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>
        <f t="shared" si="84"/>
        <v>109.68181818181819</v>
      </c>
      <c r="P1400">
        <f t="shared" si="85"/>
        <v>426</v>
      </c>
      <c r="Q1400" s="7" t="s">
        <v>8344</v>
      </c>
      <c r="R1400" s="7" t="s">
        <v>8345</v>
      </c>
      <c r="S1400" s="11">
        <f t="shared" si="86"/>
        <v>42556.665902777771</v>
      </c>
      <c r="T1400" s="12">
        <f t="shared" si="87"/>
        <v>42526.665902777771</v>
      </c>
    </row>
    <row r="1401" spans="1:20" ht="43.2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>
        <f t="shared" si="84"/>
        <v>126.14444444444443</v>
      </c>
      <c r="P1401">
        <f t="shared" si="85"/>
        <v>2353</v>
      </c>
      <c r="Q1401" s="7" t="s">
        <v>8344</v>
      </c>
      <c r="R1401" s="7" t="s">
        <v>8345</v>
      </c>
      <c r="S1401" s="11">
        <f t="shared" si="86"/>
        <v>41918.795983796292</v>
      </c>
      <c r="T1401" s="12">
        <f t="shared" si="87"/>
        <v>41888.795983796292</v>
      </c>
    </row>
    <row r="1402" spans="1:20" ht="43.2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>
        <f t="shared" si="84"/>
        <v>167.42857142857144</v>
      </c>
      <c r="P1402">
        <f t="shared" si="85"/>
        <v>236</v>
      </c>
      <c r="Q1402" s="7" t="s">
        <v>8344</v>
      </c>
      <c r="R1402" s="7" t="s">
        <v>8345</v>
      </c>
      <c r="S1402" s="11">
        <f t="shared" si="86"/>
        <v>42533.020833333336</v>
      </c>
      <c r="T1402" s="12">
        <f t="shared" si="87"/>
        <v>42498.132789351854</v>
      </c>
    </row>
    <row r="1403" spans="1:20" ht="57.6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>
        <f t="shared" si="84"/>
        <v>496.52000000000004</v>
      </c>
      <c r="P1403">
        <f t="shared" si="85"/>
        <v>9913</v>
      </c>
      <c r="Q1403" s="7" t="s">
        <v>8344</v>
      </c>
      <c r="R1403" s="7" t="s">
        <v>8345</v>
      </c>
      <c r="S1403" s="11">
        <f t="shared" si="86"/>
        <v>41420.787893518514</v>
      </c>
      <c r="T1403" s="12">
        <f t="shared" si="87"/>
        <v>41399.787893518514</v>
      </c>
    </row>
    <row r="1404" spans="1:20" ht="43.2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>
        <f t="shared" si="84"/>
        <v>109.16</v>
      </c>
      <c r="P1404">
        <f t="shared" si="85"/>
        <v>229</v>
      </c>
      <c r="Q1404" s="7" t="s">
        <v>8344</v>
      </c>
      <c r="R1404" s="7" t="s">
        <v>8345</v>
      </c>
      <c r="S1404" s="11">
        <f t="shared" si="86"/>
        <v>42124.803368055553</v>
      </c>
      <c r="T1404" s="12">
        <f t="shared" si="87"/>
        <v>42064.845034722217</v>
      </c>
    </row>
    <row r="1405" spans="1:20" ht="43.2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>
        <f t="shared" si="84"/>
        <v>102.57499999999999</v>
      </c>
      <c r="P1405">
        <f t="shared" si="85"/>
        <v>103</v>
      </c>
      <c r="Q1405" s="7" t="s">
        <v>8344</v>
      </c>
      <c r="R1405" s="7" t="s">
        <v>8345</v>
      </c>
      <c r="S1405" s="11">
        <f t="shared" si="86"/>
        <v>41480.854571759257</v>
      </c>
      <c r="T1405" s="12">
        <f t="shared" si="87"/>
        <v>41450.854571759257</v>
      </c>
    </row>
    <row r="1406" spans="1:20" ht="43.2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>
        <f t="shared" si="84"/>
        <v>1.6620689655172414</v>
      </c>
      <c r="P1406">
        <f t="shared" si="85"/>
        <v>-14259</v>
      </c>
      <c r="Q1406" s="7" t="s">
        <v>8341</v>
      </c>
      <c r="R1406" s="7" t="s">
        <v>8360</v>
      </c>
      <c r="S1406" s="11">
        <f t="shared" si="86"/>
        <v>42057.30190972222</v>
      </c>
      <c r="T1406" s="12">
        <f t="shared" si="87"/>
        <v>42032.30190972222</v>
      </c>
    </row>
    <row r="1407" spans="1:20" ht="28.8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>
        <f t="shared" si="84"/>
        <v>0.42</v>
      </c>
      <c r="P1407">
        <f t="shared" si="85"/>
        <v>-24895</v>
      </c>
      <c r="Q1407" s="7" t="s">
        <v>8341</v>
      </c>
      <c r="R1407" s="7" t="s">
        <v>8360</v>
      </c>
      <c r="S1407" s="11">
        <f t="shared" si="86"/>
        <v>41971.51390046296</v>
      </c>
      <c r="T1407" s="12">
        <f t="shared" si="87"/>
        <v>41941.472233796296</v>
      </c>
    </row>
    <row r="1408" spans="1:20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>
        <f t="shared" si="84"/>
        <v>0.125</v>
      </c>
      <c r="P1408">
        <f t="shared" si="85"/>
        <v>-11985</v>
      </c>
      <c r="Q1408" s="7" t="s">
        <v>8341</v>
      </c>
      <c r="R1408" s="7" t="s">
        <v>8360</v>
      </c>
      <c r="S1408" s="11">
        <f t="shared" si="86"/>
        <v>42350.208333333336</v>
      </c>
      <c r="T1408" s="12">
        <f t="shared" si="87"/>
        <v>42297.224618055552</v>
      </c>
    </row>
    <row r="1409" spans="1:20" ht="43.2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>
        <f t="shared" si="84"/>
        <v>0.5</v>
      </c>
      <c r="P1409">
        <f t="shared" si="85"/>
        <v>-2985</v>
      </c>
      <c r="Q1409" s="7" t="s">
        <v>8341</v>
      </c>
      <c r="R1409" s="7" t="s">
        <v>8360</v>
      </c>
      <c r="S1409" s="11">
        <f t="shared" si="86"/>
        <v>41863.32844907407</v>
      </c>
      <c r="T1409" s="12">
        <f t="shared" si="87"/>
        <v>41838.32844907407</v>
      </c>
    </row>
    <row r="1410" spans="1:20" ht="43.2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>
        <f t="shared" si="84"/>
        <v>7.1999999999999993</v>
      </c>
      <c r="P1410">
        <f t="shared" si="85"/>
        <v>-928</v>
      </c>
      <c r="Q1410" s="7" t="s">
        <v>8341</v>
      </c>
      <c r="R1410" s="7" t="s">
        <v>8360</v>
      </c>
      <c r="S1410" s="11">
        <f t="shared" si="86"/>
        <v>42321.705509259256</v>
      </c>
      <c r="T1410" s="12">
        <f t="shared" si="87"/>
        <v>42291.663842592585</v>
      </c>
    </row>
    <row r="1411" spans="1:20" ht="43.2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>
        <f t="shared" ref="O1411:O1474" si="88">(E1411/D1411*100)</f>
        <v>0</v>
      </c>
      <c r="P1411">
        <f t="shared" ref="P1411:P1474" si="89">AVERAGE(E1411-D1411)</f>
        <v>-4000</v>
      </c>
      <c r="Q1411" s="7" t="s">
        <v>8341</v>
      </c>
      <c r="R1411" s="7" t="s">
        <v>8360</v>
      </c>
      <c r="S1411" s="11">
        <f t="shared" ref="S1411:S1474" si="90">(I1411/86400)+25569+(-5/24)</f>
        <v>42004.966840277775</v>
      </c>
      <c r="T1411" s="12">
        <f t="shared" ref="T1411:T1474" si="91">(J1411/86400)+25569+(-5/24)</f>
        <v>41944.925173611111</v>
      </c>
    </row>
    <row r="1412" spans="1:20" ht="43.2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>
        <f t="shared" si="88"/>
        <v>1.6666666666666666E-2</v>
      </c>
      <c r="P1412">
        <f t="shared" si="89"/>
        <v>-5999</v>
      </c>
      <c r="Q1412" s="7" t="s">
        <v>8341</v>
      </c>
      <c r="R1412" s="7" t="s">
        <v>8360</v>
      </c>
      <c r="S1412" s="11">
        <f t="shared" si="90"/>
        <v>42524.110185185178</v>
      </c>
      <c r="T1412" s="12">
        <f t="shared" si="91"/>
        <v>42479.110185185178</v>
      </c>
    </row>
    <row r="1413" spans="1:20" ht="57.6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>
        <f t="shared" si="88"/>
        <v>0.23333333333333336</v>
      </c>
      <c r="P1413">
        <f t="shared" si="89"/>
        <v>-2993</v>
      </c>
      <c r="Q1413" s="7" t="s">
        <v>8341</v>
      </c>
      <c r="R1413" s="7" t="s">
        <v>8360</v>
      </c>
      <c r="S1413" s="11">
        <f t="shared" si="90"/>
        <v>42040.850694444445</v>
      </c>
      <c r="T1413" s="12">
        <f t="shared" si="91"/>
        <v>42012.850694444445</v>
      </c>
    </row>
    <row r="1414" spans="1:20" ht="28.8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>
        <f t="shared" si="88"/>
        <v>4.5714285714285712</v>
      </c>
      <c r="P1414">
        <f t="shared" si="89"/>
        <v>-6680</v>
      </c>
      <c r="Q1414" s="7" t="s">
        <v>8341</v>
      </c>
      <c r="R1414" s="7" t="s">
        <v>8360</v>
      </c>
      <c r="S1414" s="11">
        <f t="shared" si="90"/>
        <v>41976.855312499996</v>
      </c>
      <c r="T1414" s="12">
        <f t="shared" si="91"/>
        <v>41946.855312499996</v>
      </c>
    </row>
    <row r="1415" spans="1:20" ht="57.6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>
        <f t="shared" si="88"/>
        <v>5</v>
      </c>
      <c r="P1415">
        <f t="shared" si="89"/>
        <v>-1900</v>
      </c>
      <c r="Q1415" s="7" t="s">
        <v>8341</v>
      </c>
      <c r="R1415" s="7" t="s">
        <v>8360</v>
      </c>
      <c r="S1415" s="11">
        <f t="shared" si="90"/>
        <v>42420.228819444441</v>
      </c>
      <c r="T1415" s="12">
        <f t="shared" si="91"/>
        <v>42360.228819444441</v>
      </c>
    </row>
    <row r="1416" spans="1:20" ht="43.2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>
        <f t="shared" si="88"/>
        <v>0.2</v>
      </c>
      <c r="P1416">
        <f t="shared" si="89"/>
        <v>-499</v>
      </c>
      <c r="Q1416" s="7" t="s">
        <v>8341</v>
      </c>
      <c r="R1416" s="7" t="s">
        <v>8360</v>
      </c>
      <c r="S1416" s="11">
        <f t="shared" si="90"/>
        <v>42738.044756944444</v>
      </c>
      <c r="T1416" s="12">
        <f t="shared" si="91"/>
        <v>42708.044756944444</v>
      </c>
    </row>
    <row r="1417" spans="1:20" ht="43.2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>
        <f t="shared" si="88"/>
        <v>18.181818181818183</v>
      </c>
      <c r="P1417">
        <f t="shared" si="89"/>
        <v>-3600</v>
      </c>
      <c r="Q1417" s="7" t="s">
        <v>8341</v>
      </c>
      <c r="R1417" s="7" t="s">
        <v>8360</v>
      </c>
      <c r="S1417" s="11">
        <f t="shared" si="90"/>
        <v>42232.467488425922</v>
      </c>
      <c r="T1417" s="12">
        <f t="shared" si="91"/>
        <v>42192.467488425922</v>
      </c>
    </row>
    <row r="1418" spans="1:20" ht="43.2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>
        <f t="shared" si="88"/>
        <v>0</v>
      </c>
      <c r="P1418">
        <f t="shared" si="89"/>
        <v>-50000</v>
      </c>
      <c r="Q1418" s="7" t="s">
        <v>8341</v>
      </c>
      <c r="R1418" s="7" t="s">
        <v>8360</v>
      </c>
      <c r="S1418" s="11">
        <f t="shared" si="90"/>
        <v>42329.759479166663</v>
      </c>
      <c r="T1418" s="12">
        <f t="shared" si="91"/>
        <v>42299.717812499999</v>
      </c>
    </row>
    <row r="1419" spans="1:20" ht="43.2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>
        <f t="shared" si="88"/>
        <v>1.2222222222222223</v>
      </c>
      <c r="P1419">
        <f t="shared" si="89"/>
        <v>-4445</v>
      </c>
      <c r="Q1419" s="7" t="s">
        <v>8341</v>
      </c>
      <c r="R1419" s="7" t="s">
        <v>8360</v>
      </c>
      <c r="S1419" s="11">
        <f t="shared" si="90"/>
        <v>42262.257638888885</v>
      </c>
      <c r="T1419" s="12">
        <f t="shared" si="91"/>
        <v>42231.941828703704</v>
      </c>
    </row>
    <row r="1420" spans="1:20" ht="57.6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>
        <f t="shared" si="88"/>
        <v>0.2</v>
      </c>
      <c r="P1420">
        <f t="shared" si="89"/>
        <v>-2994</v>
      </c>
      <c r="Q1420" s="7" t="s">
        <v>8341</v>
      </c>
      <c r="R1420" s="7" t="s">
        <v>8360</v>
      </c>
      <c r="S1420" s="11">
        <f t="shared" si="90"/>
        <v>42425.248078703698</v>
      </c>
      <c r="T1420" s="12">
        <f t="shared" si="91"/>
        <v>42395.248078703698</v>
      </c>
    </row>
    <row r="1421" spans="1:20" ht="57.6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>
        <f t="shared" si="88"/>
        <v>7.0634920634920633</v>
      </c>
      <c r="P1421">
        <f t="shared" si="89"/>
        <v>-5855</v>
      </c>
      <c r="Q1421" s="7" t="s">
        <v>8341</v>
      </c>
      <c r="R1421" s="7" t="s">
        <v>8360</v>
      </c>
      <c r="S1421" s="11">
        <f t="shared" si="90"/>
        <v>42652.24790509259</v>
      </c>
      <c r="T1421" s="12">
        <f t="shared" si="91"/>
        <v>42622.24790509259</v>
      </c>
    </row>
    <row r="1422" spans="1:20" ht="28.8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>
        <f t="shared" si="88"/>
        <v>2.7272727272727271</v>
      </c>
      <c r="P1422">
        <f t="shared" si="89"/>
        <v>-107</v>
      </c>
      <c r="Q1422" s="7" t="s">
        <v>8341</v>
      </c>
      <c r="R1422" s="7" t="s">
        <v>8360</v>
      </c>
      <c r="S1422" s="11">
        <f t="shared" si="90"/>
        <v>42549.459328703706</v>
      </c>
      <c r="T1422" s="12">
        <f t="shared" si="91"/>
        <v>42524.459328703706</v>
      </c>
    </row>
    <row r="1423" spans="1:20" ht="57.6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>
        <f t="shared" si="88"/>
        <v>0.1</v>
      </c>
      <c r="P1423">
        <f t="shared" si="89"/>
        <v>-199800</v>
      </c>
      <c r="Q1423" s="7" t="s">
        <v>8341</v>
      </c>
      <c r="R1423" s="7" t="s">
        <v>8360</v>
      </c>
      <c r="S1423" s="11">
        <f t="shared" si="90"/>
        <v>42043.707280092589</v>
      </c>
      <c r="T1423" s="12">
        <f t="shared" si="91"/>
        <v>42013.707280092589</v>
      </c>
    </row>
    <row r="1424" spans="1:20" ht="43.2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>
        <f t="shared" si="88"/>
        <v>0.104</v>
      </c>
      <c r="P1424">
        <f t="shared" si="89"/>
        <v>-24974</v>
      </c>
      <c r="Q1424" s="7" t="s">
        <v>8341</v>
      </c>
      <c r="R1424" s="7" t="s">
        <v>8360</v>
      </c>
      <c r="S1424" s="11">
        <f t="shared" si="90"/>
        <v>42634.031296296293</v>
      </c>
      <c r="T1424" s="12">
        <f t="shared" si="91"/>
        <v>42604.031296296293</v>
      </c>
    </row>
    <row r="1425" spans="1:20" ht="43.2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>
        <f t="shared" si="88"/>
        <v>0.33333333333333337</v>
      </c>
      <c r="P1425">
        <f t="shared" si="89"/>
        <v>-29900</v>
      </c>
      <c r="Q1425" s="7" t="s">
        <v>8341</v>
      </c>
      <c r="R1425" s="7" t="s">
        <v>8360</v>
      </c>
      <c r="S1425" s="11">
        <f t="shared" si="90"/>
        <v>42370.151979166665</v>
      </c>
      <c r="T1425" s="12">
        <f t="shared" si="91"/>
        <v>42340.151979166665</v>
      </c>
    </row>
    <row r="1426" spans="1:20" ht="43.2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>
        <f t="shared" si="88"/>
        <v>20.36</v>
      </c>
      <c r="P1426">
        <f t="shared" si="89"/>
        <v>-5973</v>
      </c>
      <c r="Q1426" s="7" t="s">
        <v>8341</v>
      </c>
      <c r="R1426" s="7" t="s">
        <v>8360</v>
      </c>
      <c r="S1426" s="11">
        <f t="shared" si="90"/>
        <v>42689.550949074073</v>
      </c>
      <c r="T1426" s="12">
        <f t="shared" si="91"/>
        <v>42676.509282407402</v>
      </c>
    </row>
    <row r="1427" spans="1:20" ht="43.2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>
        <f t="shared" si="88"/>
        <v>0</v>
      </c>
      <c r="P1427">
        <f t="shared" si="89"/>
        <v>-13000</v>
      </c>
      <c r="Q1427" s="7" t="s">
        <v>8341</v>
      </c>
      <c r="R1427" s="7" t="s">
        <v>8360</v>
      </c>
      <c r="S1427" s="11">
        <f t="shared" si="90"/>
        <v>42122.923136574071</v>
      </c>
      <c r="T1427" s="12">
        <f t="shared" si="91"/>
        <v>42092.923136574071</v>
      </c>
    </row>
    <row r="1428" spans="1:20" ht="43.2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>
        <f t="shared" si="88"/>
        <v>0</v>
      </c>
      <c r="P1428">
        <f t="shared" si="89"/>
        <v>-1000</v>
      </c>
      <c r="Q1428" s="7" t="s">
        <v>8341</v>
      </c>
      <c r="R1428" s="7" t="s">
        <v>8360</v>
      </c>
      <c r="S1428" s="11">
        <f t="shared" si="90"/>
        <v>42240.181944444441</v>
      </c>
      <c r="T1428" s="12">
        <f t="shared" si="91"/>
        <v>42180.181944444441</v>
      </c>
    </row>
    <row r="1429" spans="1:20" ht="57.6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>
        <f t="shared" si="88"/>
        <v>8.3800000000000008</v>
      </c>
      <c r="P1429">
        <f t="shared" si="89"/>
        <v>-4581</v>
      </c>
      <c r="Q1429" s="7" t="s">
        <v>8341</v>
      </c>
      <c r="R1429" s="7" t="s">
        <v>8360</v>
      </c>
      <c r="S1429" s="11">
        <f t="shared" si="90"/>
        <v>42631.643344907403</v>
      </c>
      <c r="T1429" s="12">
        <f t="shared" si="91"/>
        <v>42601.643344907403</v>
      </c>
    </row>
    <row r="1430" spans="1:20" ht="43.2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>
        <f t="shared" si="88"/>
        <v>4.5</v>
      </c>
      <c r="P1430">
        <f t="shared" si="89"/>
        <v>-955</v>
      </c>
      <c r="Q1430" s="7" t="s">
        <v>8341</v>
      </c>
      <c r="R1430" s="7" t="s">
        <v>8360</v>
      </c>
      <c r="S1430" s="11">
        <f t="shared" si="90"/>
        <v>42462.129826388882</v>
      </c>
      <c r="T1430" s="12">
        <f t="shared" si="91"/>
        <v>42432.171493055554</v>
      </c>
    </row>
    <row r="1431" spans="1:20" ht="43.2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>
        <f t="shared" si="88"/>
        <v>0</v>
      </c>
      <c r="P1431">
        <f t="shared" si="89"/>
        <v>-10000</v>
      </c>
      <c r="Q1431" s="7" t="s">
        <v>8341</v>
      </c>
      <c r="R1431" s="7" t="s">
        <v>8360</v>
      </c>
      <c r="S1431" s="11">
        <f t="shared" si="90"/>
        <v>42103.852337962962</v>
      </c>
      <c r="T1431" s="12">
        <f t="shared" si="91"/>
        <v>42073.852337962962</v>
      </c>
    </row>
    <row r="1432" spans="1:20" ht="43.2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>
        <f t="shared" si="88"/>
        <v>8.06</v>
      </c>
      <c r="P1432">
        <f t="shared" si="89"/>
        <v>-4597</v>
      </c>
      <c r="Q1432" s="7" t="s">
        <v>8341</v>
      </c>
      <c r="R1432" s="7" t="s">
        <v>8360</v>
      </c>
      <c r="S1432" s="11">
        <f t="shared" si="90"/>
        <v>41992.605185185188</v>
      </c>
      <c r="T1432" s="12">
        <f t="shared" si="91"/>
        <v>41961.605185185188</v>
      </c>
    </row>
    <row r="1433" spans="1:20" ht="43.2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>
        <f t="shared" si="88"/>
        <v>31.94705882352941</v>
      </c>
      <c r="P1433">
        <f t="shared" si="89"/>
        <v>-11569</v>
      </c>
      <c r="Q1433" s="7" t="s">
        <v>8341</v>
      </c>
      <c r="R1433" s="7" t="s">
        <v>8360</v>
      </c>
      <c r="S1433" s="11">
        <f t="shared" si="90"/>
        <v>42334.044166666667</v>
      </c>
      <c r="T1433" s="12">
        <f t="shared" si="91"/>
        <v>42304.002499999995</v>
      </c>
    </row>
    <row r="1434" spans="1:20" ht="43.2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>
        <f t="shared" si="88"/>
        <v>0</v>
      </c>
      <c r="P1434">
        <f t="shared" si="89"/>
        <v>-40000</v>
      </c>
      <c r="Q1434" s="7" t="s">
        <v>8341</v>
      </c>
      <c r="R1434" s="7" t="s">
        <v>8360</v>
      </c>
      <c r="S1434" s="11">
        <f t="shared" si="90"/>
        <v>42205.572083333333</v>
      </c>
      <c r="T1434" s="12">
        <f t="shared" si="91"/>
        <v>42175.572083333333</v>
      </c>
    </row>
    <row r="1435" spans="1:20" ht="43.2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>
        <f t="shared" si="88"/>
        <v>6.708333333333333</v>
      </c>
      <c r="P1435">
        <f t="shared" si="89"/>
        <v>-11195</v>
      </c>
      <c r="Q1435" s="7" t="s">
        <v>8341</v>
      </c>
      <c r="R1435" s="7" t="s">
        <v>8360</v>
      </c>
      <c r="S1435" s="11">
        <f t="shared" si="90"/>
        <v>42714.249999999993</v>
      </c>
      <c r="T1435" s="12">
        <f t="shared" si="91"/>
        <v>42673.417534722219</v>
      </c>
    </row>
    <row r="1436" spans="1:20" ht="43.2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>
        <f t="shared" si="88"/>
        <v>9.9878048780487809</v>
      </c>
      <c r="P1436">
        <f t="shared" si="89"/>
        <v>-73810</v>
      </c>
      <c r="Q1436" s="7" t="s">
        <v>8341</v>
      </c>
      <c r="R1436" s="7" t="s">
        <v>8360</v>
      </c>
      <c r="S1436" s="11">
        <f t="shared" si="90"/>
        <v>42163.416666666664</v>
      </c>
      <c r="T1436" s="12">
        <f t="shared" si="91"/>
        <v>42142.558773148143</v>
      </c>
    </row>
    <row r="1437" spans="1:20" ht="43.2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>
        <f t="shared" si="88"/>
        <v>0.1</v>
      </c>
      <c r="P1437">
        <f t="shared" si="89"/>
        <v>-14985</v>
      </c>
      <c r="Q1437" s="7" t="s">
        <v>8341</v>
      </c>
      <c r="R1437" s="7" t="s">
        <v>8360</v>
      </c>
      <c r="S1437" s="11">
        <f t="shared" si="90"/>
        <v>42288.57199074074</v>
      </c>
      <c r="T1437" s="12">
        <f t="shared" si="91"/>
        <v>42258.57199074074</v>
      </c>
    </row>
    <row r="1438" spans="1:20" ht="43.2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>
        <f t="shared" si="88"/>
        <v>0.77</v>
      </c>
      <c r="P1438">
        <f t="shared" si="89"/>
        <v>-9923</v>
      </c>
      <c r="Q1438" s="7" t="s">
        <v>8341</v>
      </c>
      <c r="R1438" s="7" t="s">
        <v>8360</v>
      </c>
      <c r="S1438" s="11">
        <f t="shared" si="90"/>
        <v>42421.141863425924</v>
      </c>
      <c r="T1438" s="12">
        <f t="shared" si="91"/>
        <v>42391.141863425924</v>
      </c>
    </row>
    <row r="1439" spans="1:20" ht="57.6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>
        <f t="shared" si="88"/>
        <v>26.900000000000002</v>
      </c>
      <c r="P1439">
        <f t="shared" si="89"/>
        <v>-2193</v>
      </c>
      <c r="Q1439" s="7" t="s">
        <v>8341</v>
      </c>
      <c r="R1439" s="7" t="s">
        <v>8360</v>
      </c>
      <c r="S1439" s="11">
        <f t="shared" si="90"/>
        <v>41832.999305555553</v>
      </c>
      <c r="T1439" s="12">
        <f t="shared" si="91"/>
        <v>41796.32336805555</v>
      </c>
    </row>
    <row r="1440" spans="1:20" ht="43.2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>
        <f t="shared" si="88"/>
        <v>3</v>
      </c>
      <c r="P1440">
        <f t="shared" si="89"/>
        <v>-19400</v>
      </c>
      <c r="Q1440" s="7" t="s">
        <v>8341</v>
      </c>
      <c r="R1440" s="7" t="s">
        <v>8360</v>
      </c>
      <c r="S1440" s="11">
        <f t="shared" si="90"/>
        <v>42487.371527777774</v>
      </c>
      <c r="T1440" s="12">
        <f t="shared" si="91"/>
        <v>42457.663182870368</v>
      </c>
    </row>
    <row r="1441" spans="1:20" ht="43.2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>
        <f t="shared" si="88"/>
        <v>6.6055045871559637</v>
      </c>
      <c r="P1441">
        <f t="shared" si="89"/>
        <v>-2545</v>
      </c>
      <c r="Q1441" s="7" t="s">
        <v>8341</v>
      </c>
      <c r="R1441" s="7" t="s">
        <v>8360</v>
      </c>
      <c r="S1441" s="11">
        <f t="shared" si="90"/>
        <v>42070.621539351851</v>
      </c>
      <c r="T1441" s="12">
        <f t="shared" si="91"/>
        <v>42040.621539351851</v>
      </c>
    </row>
    <row r="1442" spans="1:20" ht="43.2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>
        <f t="shared" si="88"/>
        <v>7.6923076923076927E-3</v>
      </c>
      <c r="P1442">
        <f t="shared" si="89"/>
        <v>-12999</v>
      </c>
      <c r="Q1442" s="7" t="s">
        <v>8341</v>
      </c>
      <c r="R1442" s="7" t="s">
        <v>8360</v>
      </c>
      <c r="S1442" s="11">
        <f t="shared" si="90"/>
        <v>42516.540081018517</v>
      </c>
      <c r="T1442" s="12">
        <f t="shared" si="91"/>
        <v>42486.540081018517</v>
      </c>
    </row>
    <row r="1443" spans="1:20" ht="43.2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>
        <f t="shared" si="88"/>
        <v>1.1222222222222222</v>
      </c>
      <c r="P1443">
        <f t="shared" si="89"/>
        <v>-177980</v>
      </c>
      <c r="Q1443" s="7" t="s">
        <v>8341</v>
      </c>
      <c r="R1443" s="7" t="s">
        <v>8360</v>
      </c>
      <c r="S1443" s="11">
        <f t="shared" si="90"/>
        <v>42258.557511574072</v>
      </c>
      <c r="T1443" s="12">
        <f t="shared" si="91"/>
        <v>42198.557511574072</v>
      </c>
    </row>
    <row r="1444" spans="1:20" ht="43.2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>
        <f t="shared" si="88"/>
        <v>0</v>
      </c>
      <c r="P1444">
        <f t="shared" si="89"/>
        <v>-1500</v>
      </c>
      <c r="Q1444" s="7" t="s">
        <v>8341</v>
      </c>
      <c r="R1444" s="7" t="s">
        <v>8360</v>
      </c>
      <c r="S1444" s="11">
        <f t="shared" si="90"/>
        <v>42515.437013888884</v>
      </c>
      <c r="T1444" s="12">
        <f t="shared" si="91"/>
        <v>42485.437013888884</v>
      </c>
    </row>
    <row r="1445" spans="1:20" ht="43.2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>
        <f t="shared" si="88"/>
        <v>0</v>
      </c>
      <c r="P1445">
        <f t="shared" si="89"/>
        <v>-13000</v>
      </c>
      <c r="Q1445" s="7" t="s">
        <v>8341</v>
      </c>
      <c r="R1445" s="7" t="s">
        <v>8360</v>
      </c>
      <c r="S1445" s="11">
        <f t="shared" si="90"/>
        <v>42737.71769675926</v>
      </c>
      <c r="T1445" s="12">
        <f t="shared" si="91"/>
        <v>42707.71769675926</v>
      </c>
    </row>
    <row r="1446" spans="1:20" ht="43.2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>
        <f t="shared" si="88"/>
        <v>0</v>
      </c>
      <c r="P1446">
        <f t="shared" si="89"/>
        <v>-4950</v>
      </c>
      <c r="Q1446" s="7" t="s">
        <v>8341</v>
      </c>
      <c r="R1446" s="7" t="s">
        <v>8360</v>
      </c>
      <c r="S1446" s="11">
        <f t="shared" si="90"/>
        <v>42259.665069444447</v>
      </c>
      <c r="T1446" s="12">
        <f t="shared" si="91"/>
        <v>42199.665069444447</v>
      </c>
    </row>
    <row r="1447" spans="1:20" ht="43.2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>
        <f t="shared" si="88"/>
        <v>0</v>
      </c>
      <c r="P1447">
        <f t="shared" si="89"/>
        <v>-130000</v>
      </c>
      <c r="Q1447" s="7" t="s">
        <v>8341</v>
      </c>
      <c r="R1447" s="7" t="s">
        <v>8360</v>
      </c>
      <c r="S1447" s="11">
        <f t="shared" si="90"/>
        <v>42169.333969907406</v>
      </c>
      <c r="T1447" s="12">
        <f t="shared" si="91"/>
        <v>42139.333969907406</v>
      </c>
    </row>
    <row r="1448" spans="1:20" ht="43.2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>
        <f t="shared" si="88"/>
        <v>0</v>
      </c>
      <c r="P1448">
        <f t="shared" si="89"/>
        <v>-900</v>
      </c>
      <c r="Q1448" s="7" t="s">
        <v>8341</v>
      </c>
      <c r="R1448" s="7" t="s">
        <v>8360</v>
      </c>
      <c r="S1448" s="11">
        <f t="shared" si="90"/>
        <v>42481.239328703705</v>
      </c>
      <c r="T1448" s="12">
        <f t="shared" si="91"/>
        <v>42461.239328703705</v>
      </c>
    </row>
    <row r="1449" spans="1:20" ht="28.8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>
        <f t="shared" si="88"/>
        <v>1.4999999999999999E-2</v>
      </c>
      <c r="P1449">
        <f t="shared" si="89"/>
        <v>-499925</v>
      </c>
      <c r="Q1449" s="7" t="s">
        <v>8341</v>
      </c>
      <c r="R1449" s="7" t="s">
        <v>8360</v>
      </c>
      <c r="S1449" s="11">
        <f t="shared" si="90"/>
        <v>42559.52238425926</v>
      </c>
      <c r="T1449" s="12">
        <f t="shared" si="91"/>
        <v>42529.52238425926</v>
      </c>
    </row>
    <row r="1450" spans="1:20" ht="57.6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>
        <f t="shared" si="88"/>
        <v>0</v>
      </c>
      <c r="P1450">
        <f t="shared" si="89"/>
        <v>-200000</v>
      </c>
      <c r="Q1450" s="7" t="s">
        <v>8341</v>
      </c>
      <c r="R1450" s="7" t="s">
        <v>8360</v>
      </c>
      <c r="S1450" s="11">
        <f t="shared" si="90"/>
        <v>42146.017361111109</v>
      </c>
      <c r="T1450" s="12">
        <f t="shared" si="91"/>
        <v>42115.728217592587</v>
      </c>
    </row>
    <row r="1451" spans="1:20" ht="43.2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>
        <f t="shared" si="88"/>
        <v>0</v>
      </c>
      <c r="P1451">
        <f t="shared" si="89"/>
        <v>-8888</v>
      </c>
      <c r="Q1451" s="7" t="s">
        <v>8341</v>
      </c>
      <c r="R1451" s="7" t="s">
        <v>8360</v>
      </c>
      <c r="S1451" s="11">
        <f t="shared" si="90"/>
        <v>42134.603067129625</v>
      </c>
      <c r="T1451" s="12">
        <f t="shared" si="91"/>
        <v>42086.603067129625</v>
      </c>
    </row>
    <row r="1452" spans="1:20" ht="57.6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>
        <f t="shared" si="88"/>
        <v>1E-3</v>
      </c>
      <c r="P1452">
        <f t="shared" si="89"/>
        <v>-99999</v>
      </c>
      <c r="Q1452" s="7" t="s">
        <v>8341</v>
      </c>
      <c r="R1452" s="7" t="s">
        <v>8360</v>
      </c>
      <c r="S1452" s="11">
        <f t="shared" si="90"/>
        <v>42419.962928240733</v>
      </c>
      <c r="T1452" s="12">
        <f t="shared" si="91"/>
        <v>42389.962928240733</v>
      </c>
    </row>
    <row r="1453" spans="1:20" ht="43.2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>
        <f t="shared" si="88"/>
        <v>1.0554089709762533E-2</v>
      </c>
      <c r="P1453">
        <f t="shared" si="89"/>
        <v>-18948</v>
      </c>
      <c r="Q1453" s="7" t="s">
        <v>8341</v>
      </c>
      <c r="R1453" s="7" t="s">
        <v>8360</v>
      </c>
      <c r="S1453" s="11">
        <f t="shared" si="90"/>
        <v>41961.792349537034</v>
      </c>
      <c r="T1453" s="12">
        <f t="shared" si="91"/>
        <v>41931.75068287037</v>
      </c>
    </row>
    <row r="1454" spans="1:20" ht="28.8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>
        <f t="shared" si="88"/>
        <v>0</v>
      </c>
      <c r="P1454">
        <f t="shared" si="89"/>
        <v>-14000</v>
      </c>
      <c r="Q1454" s="7" t="s">
        <v>8341</v>
      </c>
      <c r="R1454" s="7" t="s">
        <v>8360</v>
      </c>
      <c r="S1454" s="11">
        <f t="shared" si="90"/>
        <v>41848.494942129626</v>
      </c>
      <c r="T1454" s="12">
        <f t="shared" si="91"/>
        <v>41818.494942129626</v>
      </c>
    </row>
    <row r="1455" spans="1:20" ht="43.2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>
        <f t="shared" si="88"/>
        <v>0</v>
      </c>
      <c r="P1455">
        <f t="shared" si="89"/>
        <v>-25000</v>
      </c>
      <c r="Q1455" s="7" t="s">
        <v>8341</v>
      </c>
      <c r="R1455" s="7" t="s">
        <v>8360</v>
      </c>
      <c r="S1455" s="11">
        <f t="shared" si="90"/>
        <v>42840.446145833332</v>
      </c>
      <c r="T1455" s="12">
        <f t="shared" si="91"/>
        <v>42795.487812499996</v>
      </c>
    </row>
    <row r="1456" spans="1:20" ht="43.2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>
        <f t="shared" si="88"/>
        <v>0.85714285714285721</v>
      </c>
      <c r="P1456">
        <f t="shared" si="89"/>
        <v>-1735</v>
      </c>
      <c r="Q1456" s="7" t="s">
        <v>8341</v>
      </c>
      <c r="R1456" s="7" t="s">
        <v>8360</v>
      </c>
      <c r="S1456" s="11">
        <f t="shared" si="90"/>
        <v>42484.707638888889</v>
      </c>
      <c r="T1456" s="12">
        <f t="shared" si="91"/>
        <v>42463.658333333333</v>
      </c>
    </row>
    <row r="1457" spans="1:20" ht="43.2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>
        <f t="shared" si="88"/>
        <v>10.5</v>
      </c>
      <c r="P1457">
        <f t="shared" si="89"/>
        <v>-13425</v>
      </c>
      <c r="Q1457" s="7" t="s">
        <v>8341</v>
      </c>
      <c r="R1457" s="7" t="s">
        <v>8360</v>
      </c>
      <c r="S1457" s="11">
        <f t="shared" si="90"/>
        <v>41887.360416666663</v>
      </c>
      <c r="T1457" s="12">
        <f t="shared" si="91"/>
        <v>41832.46435185185</v>
      </c>
    </row>
    <row r="1458" spans="1:20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>
        <f t="shared" si="88"/>
        <v>2.9000000000000004</v>
      </c>
      <c r="P1458">
        <f t="shared" si="89"/>
        <v>-4855</v>
      </c>
      <c r="Q1458" s="7" t="s">
        <v>8341</v>
      </c>
      <c r="R1458" s="7" t="s">
        <v>8360</v>
      </c>
      <c r="S1458" s="11">
        <f t="shared" si="90"/>
        <v>42738.460243055553</v>
      </c>
      <c r="T1458" s="12">
        <f t="shared" si="91"/>
        <v>42708.460243055553</v>
      </c>
    </row>
    <row r="1459" spans="1:20" ht="28.8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>
        <f t="shared" si="88"/>
        <v>0</v>
      </c>
      <c r="P1459">
        <f t="shared" si="89"/>
        <v>-6000</v>
      </c>
      <c r="Q1459" s="7" t="s">
        <v>8341</v>
      </c>
      <c r="R1459" s="7" t="s">
        <v>8360</v>
      </c>
      <c r="S1459" s="11">
        <f t="shared" si="90"/>
        <v>42319.729675925926</v>
      </c>
      <c r="T1459" s="12">
        <f t="shared" si="91"/>
        <v>42289.688009259255</v>
      </c>
    </row>
    <row r="1460" spans="1:20" ht="57.6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>
        <f t="shared" si="88"/>
        <v>0</v>
      </c>
      <c r="P1460">
        <f t="shared" si="89"/>
        <v>-5000</v>
      </c>
      <c r="Q1460" s="7" t="s">
        <v>8341</v>
      </c>
      <c r="R1460" s="7" t="s">
        <v>8360</v>
      </c>
      <c r="S1460" s="11">
        <f t="shared" si="90"/>
        <v>41861.958333333328</v>
      </c>
      <c r="T1460" s="12">
        <f t="shared" si="91"/>
        <v>41831.49722222222</v>
      </c>
    </row>
    <row r="1461" spans="1:20" ht="43.2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>
        <f t="shared" si="88"/>
        <v>0</v>
      </c>
      <c r="P1461">
        <f t="shared" si="89"/>
        <v>-37000</v>
      </c>
      <c r="Q1461" s="7" t="s">
        <v>8341</v>
      </c>
      <c r="R1461" s="7" t="s">
        <v>8360</v>
      </c>
      <c r="S1461" s="11">
        <f t="shared" si="90"/>
        <v>42340.517361111109</v>
      </c>
      <c r="T1461" s="12">
        <f t="shared" si="91"/>
        <v>42311.996481481481</v>
      </c>
    </row>
    <row r="1462" spans="1:20" ht="43.2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>
        <f t="shared" si="88"/>
        <v>0</v>
      </c>
      <c r="P1462">
        <f t="shared" si="89"/>
        <v>-25000000</v>
      </c>
      <c r="Q1462" s="7" t="s">
        <v>8341</v>
      </c>
      <c r="R1462" s="7" t="s">
        <v>8360</v>
      </c>
      <c r="S1462" s="11">
        <f t="shared" si="90"/>
        <v>41973.781249999993</v>
      </c>
      <c r="T1462" s="12">
        <f t="shared" si="91"/>
        <v>41915.688634259255</v>
      </c>
    </row>
    <row r="1463" spans="1:20" ht="28.8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>
        <f t="shared" si="88"/>
        <v>101.24459999999999</v>
      </c>
      <c r="P1463">
        <f t="shared" si="89"/>
        <v>186.69000000000051</v>
      </c>
      <c r="Q1463" s="7" t="s">
        <v>8341</v>
      </c>
      <c r="R1463" s="7" t="s">
        <v>8361</v>
      </c>
      <c r="S1463" s="11">
        <f t="shared" si="90"/>
        <v>41932.791666666664</v>
      </c>
      <c r="T1463" s="12">
        <f t="shared" si="91"/>
        <v>41899.436967592592</v>
      </c>
    </row>
    <row r="1464" spans="1:20" ht="28.8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>
        <f t="shared" si="88"/>
        <v>108.5175</v>
      </c>
      <c r="P1464">
        <f t="shared" si="89"/>
        <v>340.69999999999982</v>
      </c>
      <c r="Q1464" s="7" t="s">
        <v>8341</v>
      </c>
      <c r="R1464" s="7" t="s">
        <v>8361</v>
      </c>
      <c r="S1464" s="11">
        <f t="shared" si="90"/>
        <v>41374.454525462963</v>
      </c>
      <c r="T1464" s="12">
        <f t="shared" si="91"/>
        <v>41344.454525462963</v>
      </c>
    </row>
    <row r="1465" spans="1:20" ht="43.2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>
        <f t="shared" si="88"/>
        <v>147.66666666666666</v>
      </c>
      <c r="P1465">
        <f t="shared" si="89"/>
        <v>286</v>
      </c>
      <c r="Q1465" s="7" t="s">
        <v>8341</v>
      </c>
      <c r="R1465" s="7" t="s">
        <v>8361</v>
      </c>
      <c r="S1465" s="11">
        <f t="shared" si="90"/>
        <v>41371.661319444444</v>
      </c>
      <c r="T1465" s="12">
        <f t="shared" si="91"/>
        <v>41326.702986111108</v>
      </c>
    </row>
    <row r="1466" spans="1:20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>
        <f t="shared" si="88"/>
        <v>163.19999999999999</v>
      </c>
      <c r="P1466">
        <f t="shared" si="89"/>
        <v>3160</v>
      </c>
      <c r="Q1466" s="7" t="s">
        <v>8341</v>
      </c>
      <c r="R1466" s="7" t="s">
        <v>8361</v>
      </c>
      <c r="S1466" s="11">
        <f t="shared" si="90"/>
        <v>41321.453217592592</v>
      </c>
      <c r="T1466" s="12">
        <f t="shared" si="91"/>
        <v>41291.453217592592</v>
      </c>
    </row>
    <row r="1467" spans="1:20" ht="43.2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>
        <f t="shared" si="88"/>
        <v>456.41449999999998</v>
      </c>
      <c r="P1467">
        <f t="shared" si="89"/>
        <v>106924.35</v>
      </c>
      <c r="Q1467" s="7" t="s">
        <v>8341</v>
      </c>
      <c r="R1467" s="7" t="s">
        <v>8361</v>
      </c>
      <c r="S1467" s="11">
        <f t="shared" si="90"/>
        <v>40989.916666666664</v>
      </c>
      <c r="T1467" s="12">
        <f t="shared" si="91"/>
        <v>40959.526064814811</v>
      </c>
    </row>
    <row r="1468" spans="1:20" ht="43.2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>
        <f t="shared" si="88"/>
        <v>107.87731249999999</v>
      </c>
      <c r="P1468">
        <f t="shared" si="89"/>
        <v>1260.369999999999</v>
      </c>
      <c r="Q1468" s="7" t="s">
        <v>8341</v>
      </c>
      <c r="R1468" s="7" t="s">
        <v>8361</v>
      </c>
      <c r="S1468" s="11">
        <f t="shared" si="90"/>
        <v>42380.999999999993</v>
      </c>
      <c r="T1468" s="12">
        <f t="shared" si="91"/>
        <v>42339.963726851849</v>
      </c>
    </row>
    <row r="1469" spans="1:20" ht="28.8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>
        <f t="shared" si="88"/>
        <v>115.08</v>
      </c>
      <c r="P1469">
        <f t="shared" si="89"/>
        <v>6032</v>
      </c>
      <c r="Q1469" s="7" t="s">
        <v>8341</v>
      </c>
      <c r="R1469" s="7" t="s">
        <v>8361</v>
      </c>
      <c r="S1469" s="11">
        <f t="shared" si="90"/>
        <v>40993.55190972222</v>
      </c>
      <c r="T1469" s="12">
        <f t="shared" si="91"/>
        <v>40933.593576388885</v>
      </c>
    </row>
    <row r="1470" spans="1:20" ht="43.2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>
        <f t="shared" si="88"/>
        <v>102.36842105263158</v>
      </c>
      <c r="P1470">
        <f t="shared" si="89"/>
        <v>225</v>
      </c>
      <c r="Q1470" s="7" t="s">
        <v>8341</v>
      </c>
      <c r="R1470" s="7" t="s">
        <v>8361</v>
      </c>
      <c r="S1470" s="11">
        <f t="shared" si="90"/>
        <v>40705.806122685179</v>
      </c>
      <c r="T1470" s="12">
        <f t="shared" si="91"/>
        <v>40645.806122685179</v>
      </c>
    </row>
    <row r="1471" spans="1:20" ht="43.2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>
        <f t="shared" si="88"/>
        <v>108.42485875706214</v>
      </c>
      <c r="P1471">
        <f t="shared" si="89"/>
        <v>3728</v>
      </c>
      <c r="Q1471" s="7" t="s">
        <v>8341</v>
      </c>
      <c r="R1471" s="7" t="s">
        <v>8361</v>
      </c>
      <c r="S1471" s="11">
        <f t="shared" si="90"/>
        <v>41320.390150462961</v>
      </c>
      <c r="T1471" s="12">
        <f t="shared" si="91"/>
        <v>41290.390150462961</v>
      </c>
    </row>
    <row r="1472" spans="1:20" ht="57.6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>
        <f t="shared" si="88"/>
        <v>125.13333333333334</v>
      </c>
      <c r="P1472">
        <f t="shared" si="89"/>
        <v>377</v>
      </c>
      <c r="Q1472" s="7" t="s">
        <v>8341</v>
      </c>
      <c r="R1472" s="7" t="s">
        <v>8361</v>
      </c>
      <c r="S1472" s="11">
        <f t="shared" si="90"/>
        <v>41271.618784722217</v>
      </c>
      <c r="T1472" s="12">
        <f t="shared" si="91"/>
        <v>41250.618784722217</v>
      </c>
    </row>
    <row r="1473" spans="1:20" ht="43.2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>
        <f t="shared" si="88"/>
        <v>103.840625</v>
      </c>
      <c r="P1473">
        <f t="shared" si="89"/>
        <v>1229</v>
      </c>
      <c r="Q1473" s="7" t="s">
        <v>8341</v>
      </c>
      <c r="R1473" s="7" t="s">
        <v>8361</v>
      </c>
      <c r="S1473" s="11">
        <f t="shared" si="90"/>
        <v>42103.749236111107</v>
      </c>
      <c r="T1473" s="12">
        <f t="shared" si="91"/>
        <v>42073.749236111107</v>
      </c>
    </row>
    <row r="1474" spans="1:20" ht="57.6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>
        <f t="shared" si="88"/>
        <v>138.70400000000001</v>
      </c>
      <c r="P1474">
        <f t="shared" si="89"/>
        <v>9676</v>
      </c>
      <c r="Q1474" s="7" t="s">
        <v>8341</v>
      </c>
      <c r="R1474" s="7" t="s">
        <v>8361</v>
      </c>
      <c r="S1474" s="11">
        <f t="shared" si="90"/>
        <v>41563.33452546296</v>
      </c>
      <c r="T1474" s="12">
        <f t="shared" si="91"/>
        <v>41533.33452546296</v>
      </c>
    </row>
    <row r="1475" spans="1:20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>
        <f t="shared" ref="O1475:O1538" si="92">(E1475/D1475*100)</f>
        <v>120.51600000000001</v>
      </c>
      <c r="P1475">
        <f t="shared" ref="P1475:P1538" si="93">AVERAGE(E1475-D1475)</f>
        <v>307.74</v>
      </c>
      <c r="Q1475" s="7" t="s">
        <v>8341</v>
      </c>
      <c r="R1475" s="7" t="s">
        <v>8361</v>
      </c>
      <c r="S1475" s="11">
        <f t="shared" ref="S1475:S1538" si="94">(I1475/86400)+25569+(-5/24)</f>
        <v>40969.771284722221</v>
      </c>
      <c r="T1475" s="12">
        <f t="shared" ref="T1475:T1538" si="95">(J1475/86400)+25569+(-5/24)</f>
        <v>40939.771284722221</v>
      </c>
    </row>
    <row r="1476" spans="1:20" ht="43.2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>
        <f t="shared" si="92"/>
        <v>112.26666666666667</v>
      </c>
      <c r="P1476">
        <f t="shared" si="93"/>
        <v>368</v>
      </c>
      <c r="Q1476" s="7" t="s">
        <v>8341</v>
      </c>
      <c r="R1476" s="7" t="s">
        <v>8361</v>
      </c>
      <c r="S1476" s="11">
        <f t="shared" si="94"/>
        <v>41530.519583333335</v>
      </c>
      <c r="T1476" s="12">
        <f t="shared" si="95"/>
        <v>41500.519583333335</v>
      </c>
    </row>
    <row r="1477" spans="1:20" ht="43.2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>
        <f t="shared" si="92"/>
        <v>188.66966666666667</v>
      </c>
      <c r="P1477">
        <f t="shared" si="93"/>
        <v>13300.45</v>
      </c>
      <c r="Q1477" s="7" t="s">
        <v>8341</v>
      </c>
      <c r="R1477" s="7" t="s">
        <v>8361</v>
      </c>
      <c r="S1477" s="11">
        <f t="shared" si="94"/>
        <v>41992.999305555553</v>
      </c>
      <c r="T1477" s="12">
        <f t="shared" si="95"/>
        <v>41960.514618055553</v>
      </c>
    </row>
    <row r="1478" spans="1:20" ht="28.8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>
        <f t="shared" si="92"/>
        <v>661.55466666666666</v>
      </c>
      <c r="P1478">
        <f t="shared" si="93"/>
        <v>33693.279999999999</v>
      </c>
      <c r="Q1478" s="7" t="s">
        <v>8341</v>
      </c>
      <c r="R1478" s="7" t="s">
        <v>8361</v>
      </c>
      <c r="S1478" s="11">
        <f t="shared" si="94"/>
        <v>40795.833587962959</v>
      </c>
      <c r="T1478" s="12">
        <f t="shared" si="95"/>
        <v>40765.833587962959</v>
      </c>
    </row>
    <row r="1479" spans="1:20" ht="43.2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>
        <f t="shared" si="92"/>
        <v>111.31</v>
      </c>
      <c r="P1479">
        <f t="shared" si="93"/>
        <v>3393</v>
      </c>
      <c r="Q1479" s="7" t="s">
        <v>8341</v>
      </c>
      <c r="R1479" s="7" t="s">
        <v>8361</v>
      </c>
      <c r="S1479" s="11">
        <f t="shared" si="94"/>
        <v>40899.916666666664</v>
      </c>
      <c r="T1479" s="12">
        <f t="shared" si="95"/>
        <v>40840.407453703701</v>
      </c>
    </row>
    <row r="1480" spans="1:20" ht="43.2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>
        <f t="shared" si="92"/>
        <v>1181.6142199999999</v>
      </c>
      <c r="P1480">
        <f t="shared" si="93"/>
        <v>540807.11</v>
      </c>
      <c r="Q1480" s="7" t="s">
        <v>8341</v>
      </c>
      <c r="R1480" s="7" t="s">
        <v>8361</v>
      </c>
      <c r="S1480" s="11">
        <f t="shared" si="94"/>
        <v>41408.663344907407</v>
      </c>
      <c r="T1480" s="12">
        <f t="shared" si="95"/>
        <v>41394.663344907407</v>
      </c>
    </row>
    <row r="1481" spans="1:20" ht="43.2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>
        <f t="shared" si="92"/>
        <v>137.375</v>
      </c>
      <c r="P1481">
        <f t="shared" si="93"/>
        <v>598</v>
      </c>
      <c r="Q1481" s="7" t="s">
        <v>8341</v>
      </c>
      <c r="R1481" s="7" t="s">
        <v>8361</v>
      </c>
      <c r="S1481" s="11">
        <f t="shared" si="94"/>
        <v>41768.957638888889</v>
      </c>
      <c r="T1481" s="12">
        <f t="shared" si="95"/>
        <v>41754.536909722221</v>
      </c>
    </row>
    <row r="1482" spans="1:20" ht="43.2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>
        <f t="shared" si="92"/>
        <v>117.04040000000001</v>
      </c>
      <c r="P1482">
        <f t="shared" si="93"/>
        <v>8520.1999999999971</v>
      </c>
      <c r="Q1482" s="7" t="s">
        <v>8341</v>
      </c>
      <c r="R1482" s="7" t="s">
        <v>8361</v>
      </c>
      <c r="S1482" s="11">
        <f t="shared" si="94"/>
        <v>41481.5</v>
      </c>
      <c r="T1482" s="12">
        <f t="shared" si="95"/>
        <v>41464.725682870368</v>
      </c>
    </row>
    <row r="1483" spans="1:20" ht="43.2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>
        <f t="shared" si="92"/>
        <v>2.1</v>
      </c>
      <c r="P1483">
        <f t="shared" si="93"/>
        <v>-4895</v>
      </c>
      <c r="Q1483" s="7" t="s">
        <v>8341</v>
      </c>
      <c r="R1483" s="7" t="s">
        <v>8343</v>
      </c>
      <c r="S1483" s="11">
        <f t="shared" si="94"/>
        <v>41580.714641203704</v>
      </c>
      <c r="T1483" s="12">
        <f t="shared" si="95"/>
        <v>41550.714641203704</v>
      </c>
    </row>
    <row r="1484" spans="1:20" ht="43.2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>
        <f t="shared" si="92"/>
        <v>0.1</v>
      </c>
      <c r="P1484">
        <f t="shared" si="93"/>
        <v>-4995</v>
      </c>
      <c r="Q1484" s="7" t="s">
        <v>8341</v>
      </c>
      <c r="R1484" s="7" t="s">
        <v>8343</v>
      </c>
      <c r="S1484" s="11">
        <f t="shared" si="94"/>
        <v>41159.118750000001</v>
      </c>
      <c r="T1484" s="12">
        <f t="shared" si="95"/>
        <v>41136.649722222217</v>
      </c>
    </row>
    <row r="1485" spans="1:20" ht="43.2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>
        <f t="shared" si="92"/>
        <v>0.7142857142857143</v>
      </c>
      <c r="P1485">
        <f t="shared" si="93"/>
        <v>-6950</v>
      </c>
      <c r="Q1485" s="7" t="s">
        <v>8341</v>
      </c>
      <c r="R1485" s="7" t="s">
        <v>8343</v>
      </c>
      <c r="S1485" s="11">
        <f t="shared" si="94"/>
        <v>42572.984664351847</v>
      </c>
      <c r="T1485" s="12">
        <f t="shared" si="95"/>
        <v>42547.984664351847</v>
      </c>
    </row>
    <row r="1486" spans="1:20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>
        <f t="shared" si="92"/>
        <v>0</v>
      </c>
      <c r="P1486">
        <f t="shared" si="93"/>
        <v>-2000</v>
      </c>
      <c r="Q1486" s="7" t="s">
        <v>8341</v>
      </c>
      <c r="R1486" s="7" t="s">
        <v>8343</v>
      </c>
      <c r="S1486" s="11">
        <f t="shared" si="94"/>
        <v>41111.410416666666</v>
      </c>
      <c r="T1486" s="12">
        <f t="shared" si="95"/>
        <v>41052.992627314808</v>
      </c>
    </row>
    <row r="1487" spans="1:20" ht="43.2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>
        <f t="shared" si="92"/>
        <v>2.2388059701492535</v>
      </c>
      <c r="P1487">
        <f t="shared" si="93"/>
        <v>-6550</v>
      </c>
      <c r="Q1487" s="7" t="s">
        <v>8341</v>
      </c>
      <c r="R1487" s="7" t="s">
        <v>8343</v>
      </c>
      <c r="S1487" s="11">
        <f t="shared" si="94"/>
        <v>42175.587650462963</v>
      </c>
      <c r="T1487" s="12">
        <f t="shared" si="95"/>
        <v>42130.587650462963</v>
      </c>
    </row>
    <row r="1488" spans="1:20" ht="57.6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>
        <f t="shared" si="92"/>
        <v>0.24</v>
      </c>
      <c r="P1488">
        <f t="shared" si="93"/>
        <v>-19952</v>
      </c>
      <c r="Q1488" s="7" t="s">
        <v>8341</v>
      </c>
      <c r="R1488" s="7" t="s">
        <v>8343</v>
      </c>
      <c r="S1488" s="11">
        <f t="shared" si="94"/>
        <v>42061.960196759253</v>
      </c>
      <c r="T1488" s="12">
        <f t="shared" si="95"/>
        <v>42031.960196759253</v>
      </c>
    </row>
    <row r="1489" spans="1:20" ht="43.2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>
        <f t="shared" si="92"/>
        <v>0</v>
      </c>
      <c r="P1489">
        <f t="shared" si="93"/>
        <v>-10000</v>
      </c>
      <c r="Q1489" s="7" t="s">
        <v>8341</v>
      </c>
      <c r="R1489" s="7" t="s">
        <v>8343</v>
      </c>
      <c r="S1489" s="11">
        <f t="shared" si="94"/>
        <v>42584.709155092591</v>
      </c>
      <c r="T1489" s="12">
        <f t="shared" si="95"/>
        <v>42554.709155092591</v>
      </c>
    </row>
    <row r="1490" spans="1:20" ht="43.2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>
        <f t="shared" si="92"/>
        <v>2.4</v>
      </c>
      <c r="P1490">
        <f t="shared" si="93"/>
        <v>-14640</v>
      </c>
      <c r="Q1490" s="7" t="s">
        <v>8341</v>
      </c>
      <c r="R1490" s="7" t="s">
        <v>8343</v>
      </c>
      <c r="S1490" s="11">
        <f t="shared" si="94"/>
        <v>41644.354861111111</v>
      </c>
      <c r="T1490" s="12">
        <f t="shared" si="95"/>
        <v>41614.354861111111</v>
      </c>
    </row>
    <row r="1491" spans="1:20" ht="43.2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>
        <f t="shared" si="92"/>
        <v>0</v>
      </c>
      <c r="P1491">
        <f t="shared" si="93"/>
        <v>-5000</v>
      </c>
      <c r="Q1491" s="7" t="s">
        <v>8341</v>
      </c>
      <c r="R1491" s="7" t="s">
        <v>8343</v>
      </c>
      <c r="S1491" s="11">
        <f t="shared" si="94"/>
        <v>41228.445046296292</v>
      </c>
      <c r="T1491" s="12">
        <f t="shared" si="95"/>
        <v>41198.403379629628</v>
      </c>
    </row>
    <row r="1492" spans="1:20" ht="43.2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>
        <f t="shared" si="92"/>
        <v>30.862068965517242</v>
      </c>
      <c r="P1492">
        <f t="shared" si="93"/>
        <v>-2005</v>
      </c>
      <c r="Q1492" s="7" t="s">
        <v>8341</v>
      </c>
      <c r="R1492" s="7" t="s">
        <v>8343</v>
      </c>
      <c r="S1492" s="11">
        <f t="shared" si="94"/>
        <v>41549.352708333332</v>
      </c>
      <c r="T1492" s="12">
        <f t="shared" si="95"/>
        <v>41520.352708333332</v>
      </c>
    </row>
    <row r="1493" spans="1:20" ht="43.2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>
        <f t="shared" si="92"/>
        <v>8.3333333333333321</v>
      </c>
      <c r="P1493">
        <f t="shared" si="93"/>
        <v>-1100</v>
      </c>
      <c r="Q1493" s="7" t="s">
        <v>8341</v>
      </c>
      <c r="R1493" s="7" t="s">
        <v>8343</v>
      </c>
      <c r="S1493" s="11">
        <f t="shared" si="94"/>
        <v>42050.443055555552</v>
      </c>
      <c r="T1493" s="12">
        <f t="shared" si="95"/>
        <v>41991.505127314813</v>
      </c>
    </row>
    <row r="1494" spans="1:20" ht="57.6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>
        <f t="shared" si="92"/>
        <v>0.75</v>
      </c>
      <c r="P1494">
        <f t="shared" si="93"/>
        <v>-3970</v>
      </c>
      <c r="Q1494" s="7" t="s">
        <v>8341</v>
      </c>
      <c r="R1494" s="7" t="s">
        <v>8343</v>
      </c>
      <c r="S1494" s="11">
        <f t="shared" si="94"/>
        <v>40712.676458333335</v>
      </c>
      <c r="T1494" s="12">
        <f t="shared" si="95"/>
        <v>40682.676458333335</v>
      </c>
    </row>
    <row r="1495" spans="1:20" ht="28.8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>
        <f t="shared" si="92"/>
        <v>0</v>
      </c>
      <c r="P1495">
        <f t="shared" si="93"/>
        <v>-2400</v>
      </c>
      <c r="Q1495" s="7" t="s">
        <v>8341</v>
      </c>
      <c r="R1495" s="7" t="s">
        <v>8343</v>
      </c>
      <c r="S1495" s="11">
        <f t="shared" si="94"/>
        <v>41441.658275462956</v>
      </c>
      <c r="T1495" s="12">
        <f t="shared" si="95"/>
        <v>41411.658275462956</v>
      </c>
    </row>
    <row r="1496" spans="1:20" ht="43.2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>
        <f t="shared" si="92"/>
        <v>8.9</v>
      </c>
      <c r="P1496">
        <f t="shared" si="93"/>
        <v>-4555</v>
      </c>
      <c r="Q1496" s="7" t="s">
        <v>8341</v>
      </c>
      <c r="R1496" s="7" t="s">
        <v>8343</v>
      </c>
      <c r="S1496" s="11">
        <f t="shared" si="94"/>
        <v>42097.443055555552</v>
      </c>
      <c r="T1496" s="12">
        <f t="shared" si="95"/>
        <v>42067.514039351845</v>
      </c>
    </row>
    <row r="1497" spans="1:20" ht="28.8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>
        <f t="shared" si="92"/>
        <v>0</v>
      </c>
      <c r="P1497">
        <f t="shared" si="93"/>
        <v>-2000</v>
      </c>
      <c r="Q1497" s="7" t="s">
        <v>8341</v>
      </c>
      <c r="R1497" s="7" t="s">
        <v>8343</v>
      </c>
      <c r="S1497" s="11">
        <f t="shared" si="94"/>
        <v>40782.581377314811</v>
      </c>
      <c r="T1497" s="12">
        <f t="shared" si="95"/>
        <v>40752.581377314811</v>
      </c>
    </row>
    <row r="1498" spans="1:20" ht="43.2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>
        <f t="shared" si="92"/>
        <v>0</v>
      </c>
      <c r="P1498">
        <f t="shared" si="93"/>
        <v>-1500</v>
      </c>
      <c r="Q1498" s="7" t="s">
        <v>8341</v>
      </c>
      <c r="R1498" s="7" t="s">
        <v>8343</v>
      </c>
      <c r="S1498" s="11">
        <f t="shared" si="94"/>
        <v>41898.266886574071</v>
      </c>
      <c r="T1498" s="12">
        <f t="shared" si="95"/>
        <v>41838.266886574071</v>
      </c>
    </row>
    <row r="1499" spans="1:20" ht="43.2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>
        <f t="shared" si="92"/>
        <v>6.6666666666666671E-3</v>
      </c>
      <c r="P1499">
        <f t="shared" si="93"/>
        <v>-14999</v>
      </c>
      <c r="Q1499" s="7" t="s">
        <v>8341</v>
      </c>
      <c r="R1499" s="7" t="s">
        <v>8343</v>
      </c>
      <c r="S1499" s="11">
        <f t="shared" si="94"/>
        <v>41486.613194444442</v>
      </c>
      <c r="T1499" s="12">
        <f t="shared" si="95"/>
        <v>41444.434282407405</v>
      </c>
    </row>
    <row r="1500" spans="1:20" ht="43.2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>
        <f t="shared" si="92"/>
        <v>1.9</v>
      </c>
      <c r="P1500">
        <f t="shared" si="93"/>
        <v>-2943</v>
      </c>
      <c r="Q1500" s="7" t="s">
        <v>8341</v>
      </c>
      <c r="R1500" s="7" t="s">
        <v>8343</v>
      </c>
      <c r="S1500" s="11">
        <f t="shared" si="94"/>
        <v>41885.775208333333</v>
      </c>
      <c r="T1500" s="12">
        <f t="shared" si="95"/>
        <v>41840.775208333333</v>
      </c>
    </row>
    <row r="1501" spans="1:20" ht="43.2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>
        <f t="shared" si="92"/>
        <v>0.25</v>
      </c>
      <c r="P1501">
        <f t="shared" si="93"/>
        <v>-1995</v>
      </c>
      <c r="Q1501" s="7" t="s">
        <v>8341</v>
      </c>
      <c r="R1501" s="7" t="s">
        <v>8343</v>
      </c>
      <c r="S1501" s="11">
        <f t="shared" si="94"/>
        <v>42586.798993055556</v>
      </c>
      <c r="T1501" s="12">
        <f t="shared" si="95"/>
        <v>42526.798993055556</v>
      </c>
    </row>
    <row r="1502" spans="1:20" ht="43.2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>
        <f t="shared" si="92"/>
        <v>25.035714285714285</v>
      </c>
      <c r="P1502">
        <f t="shared" si="93"/>
        <v>-2099</v>
      </c>
      <c r="Q1502" s="7" t="s">
        <v>8341</v>
      </c>
      <c r="R1502" s="7" t="s">
        <v>8343</v>
      </c>
      <c r="S1502" s="11">
        <f t="shared" si="94"/>
        <v>41395.69626157407</v>
      </c>
      <c r="T1502" s="12">
        <f t="shared" si="95"/>
        <v>41365.69626157407</v>
      </c>
    </row>
    <row r="1503" spans="1:20" ht="28.8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>
        <f t="shared" si="92"/>
        <v>166.33076923076925</v>
      </c>
      <c r="P1503">
        <f t="shared" si="93"/>
        <v>34492</v>
      </c>
      <c r="Q1503" s="7" t="s">
        <v>8357</v>
      </c>
      <c r="R1503" s="7" t="s">
        <v>8358</v>
      </c>
      <c r="S1503" s="11">
        <f t="shared" si="94"/>
        <v>42193.3752662037</v>
      </c>
      <c r="T1503" s="12">
        <f t="shared" si="95"/>
        <v>42163.3752662037</v>
      </c>
    </row>
    <row r="1504" spans="1:20" ht="43.2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>
        <f t="shared" si="92"/>
        <v>101.44545454545455</v>
      </c>
      <c r="P1504">
        <f t="shared" si="93"/>
        <v>318</v>
      </c>
      <c r="Q1504" s="7" t="s">
        <v>8357</v>
      </c>
      <c r="R1504" s="7" t="s">
        <v>8358</v>
      </c>
      <c r="S1504" s="11">
        <f t="shared" si="94"/>
        <v>42454.708333333336</v>
      </c>
      <c r="T1504" s="12">
        <f t="shared" si="95"/>
        <v>42426.33425925926</v>
      </c>
    </row>
    <row r="1505" spans="1:20" ht="43.2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>
        <f t="shared" si="92"/>
        <v>107.89146666666667</v>
      </c>
      <c r="P1505">
        <f t="shared" si="93"/>
        <v>295.92999999999984</v>
      </c>
      <c r="Q1505" s="7" t="s">
        <v>8357</v>
      </c>
      <c r="R1505" s="7" t="s">
        <v>8358</v>
      </c>
      <c r="S1505" s="11">
        <f t="shared" si="94"/>
        <v>42666.13890046296</v>
      </c>
      <c r="T1505" s="12">
        <f t="shared" si="95"/>
        <v>42606.13890046296</v>
      </c>
    </row>
    <row r="1506" spans="1:20" ht="43.2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>
        <f t="shared" si="92"/>
        <v>277.93846153846158</v>
      </c>
      <c r="P1506">
        <f t="shared" si="93"/>
        <v>11566</v>
      </c>
      <c r="Q1506" s="7" t="s">
        <v>8357</v>
      </c>
      <c r="R1506" s="7" t="s">
        <v>8358</v>
      </c>
      <c r="S1506" s="11">
        <f t="shared" si="94"/>
        <v>41800.147916666661</v>
      </c>
      <c r="T1506" s="12">
        <f t="shared" si="95"/>
        <v>41772.44935185185</v>
      </c>
    </row>
    <row r="1507" spans="1:20" ht="57.6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>
        <f t="shared" si="92"/>
        <v>103.58125</v>
      </c>
      <c r="P1507">
        <f t="shared" si="93"/>
        <v>573</v>
      </c>
      <c r="Q1507" s="7" t="s">
        <v>8357</v>
      </c>
      <c r="R1507" s="7" t="s">
        <v>8358</v>
      </c>
      <c r="S1507" s="11">
        <f t="shared" si="94"/>
        <v>42451.625694444439</v>
      </c>
      <c r="T1507" s="12">
        <f t="shared" si="95"/>
        <v>42414.234988425924</v>
      </c>
    </row>
    <row r="1508" spans="1:20" ht="43.2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>
        <f t="shared" si="92"/>
        <v>111.4</v>
      </c>
      <c r="P1508">
        <f t="shared" si="93"/>
        <v>171</v>
      </c>
      <c r="Q1508" s="7" t="s">
        <v>8357</v>
      </c>
      <c r="R1508" s="7" t="s">
        <v>8358</v>
      </c>
      <c r="S1508" s="11">
        <f t="shared" si="94"/>
        <v>41844.577592592592</v>
      </c>
      <c r="T1508" s="12">
        <f t="shared" si="95"/>
        <v>41814.577592592592</v>
      </c>
    </row>
    <row r="1509" spans="1:20" ht="57.6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>
        <f t="shared" si="92"/>
        <v>215</v>
      </c>
      <c r="P1509">
        <f t="shared" si="93"/>
        <v>1380</v>
      </c>
      <c r="Q1509" s="7" t="s">
        <v>8357</v>
      </c>
      <c r="R1509" s="7" t="s">
        <v>8358</v>
      </c>
      <c r="S1509" s="11">
        <f t="shared" si="94"/>
        <v>40313.131944444445</v>
      </c>
      <c r="T1509" s="12">
        <f t="shared" si="95"/>
        <v>40254.242002314808</v>
      </c>
    </row>
    <row r="1510" spans="1:20" ht="43.2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>
        <f t="shared" si="92"/>
        <v>110.76216216216217</v>
      </c>
      <c r="P1510">
        <f t="shared" si="93"/>
        <v>1991</v>
      </c>
      <c r="Q1510" s="7" t="s">
        <v>8357</v>
      </c>
      <c r="R1510" s="7" t="s">
        <v>8358</v>
      </c>
      <c r="S1510" s="11">
        <f t="shared" si="94"/>
        <v>41817.406030092592</v>
      </c>
      <c r="T1510" s="12">
        <f t="shared" si="95"/>
        <v>41786.406030092592</v>
      </c>
    </row>
    <row r="1511" spans="1:20" ht="43.2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>
        <f t="shared" si="92"/>
        <v>123.64125714285714</v>
      </c>
      <c r="P1511">
        <f t="shared" si="93"/>
        <v>4137.2200000000012</v>
      </c>
      <c r="Q1511" s="7" t="s">
        <v>8357</v>
      </c>
      <c r="R1511" s="7" t="s">
        <v>8358</v>
      </c>
      <c r="S1511" s="11">
        <f t="shared" si="94"/>
        <v>42780.749305555553</v>
      </c>
      <c r="T1511" s="12">
        <f t="shared" si="95"/>
        <v>42751.325057870366</v>
      </c>
    </row>
    <row r="1512" spans="1:20" ht="43.2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>
        <f t="shared" si="92"/>
        <v>101.03500000000001</v>
      </c>
      <c r="P1512">
        <f t="shared" si="93"/>
        <v>165.60000000000036</v>
      </c>
      <c r="Q1512" s="7" t="s">
        <v>8357</v>
      </c>
      <c r="R1512" s="7" t="s">
        <v>8358</v>
      </c>
      <c r="S1512" s="11">
        <f t="shared" si="94"/>
        <v>41839.176828703705</v>
      </c>
      <c r="T1512" s="12">
        <f t="shared" si="95"/>
        <v>41809.176828703705</v>
      </c>
    </row>
    <row r="1513" spans="1:20" ht="57.6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>
        <f t="shared" si="92"/>
        <v>111.79285714285714</v>
      </c>
      <c r="P1513">
        <f t="shared" si="93"/>
        <v>1651</v>
      </c>
      <c r="Q1513" s="7" t="s">
        <v>8357</v>
      </c>
      <c r="R1513" s="7" t="s">
        <v>8358</v>
      </c>
      <c r="S1513" s="11">
        <f t="shared" si="94"/>
        <v>42326.416712962957</v>
      </c>
      <c r="T1513" s="12">
        <f t="shared" si="95"/>
        <v>42296.375046296293</v>
      </c>
    </row>
    <row r="1514" spans="1:20" ht="43.2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>
        <f t="shared" si="92"/>
        <v>558.7714285714286</v>
      </c>
      <c r="P1514">
        <f t="shared" si="93"/>
        <v>16057</v>
      </c>
      <c r="Q1514" s="7" t="s">
        <v>8357</v>
      </c>
      <c r="R1514" s="7" t="s">
        <v>8358</v>
      </c>
      <c r="S1514" s="11">
        <f t="shared" si="94"/>
        <v>42771.476145833331</v>
      </c>
      <c r="T1514" s="12">
        <f t="shared" si="95"/>
        <v>42741.476145833331</v>
      </c>
    </row>
    <row r="1515" spans="1:20" ht="43.2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>
        <f t="shared" si="92"/>
        <v>150.01875000000001</v>
      </c>
      <c r="P1515">
        <f t="shared" si="93"/>
        <v>4001.5</v>
      </c>
      <c r="Q1515" s="7" t="s">
        <v>8357</v>
      </c>
      <c r="R1515" s="7" t="s">
        <v>8358</v>
      </c>
      <c r="S1515" s="11">
        <f t="shared" si="94"/>
        <v>41836.42900462963</v>
      </c>
      <c r="T1515" s="12">
        <f t="shared" si="95"/>
        <v>41806.42900462963</v>
      </c>
    </row>
    <row r="1516" spans="1:20" ht="43.2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>
        <f t="shared" si="92"/>
        <v>106.476</v>
      </c>
      <c r="P1516">
        <f t="shared" si="93"/>
        <v>1619</v>
      </c>
      <c r="Q1516" s="7" t="s">
        <v>8357</v>
      </c>
      <c r="R1516" s="7" t="s">
        <v>8358</v>
      </c>
      <c r="S1516" s="11">
        <f t="shared" si="94"/>
        <v>42274.389351851853</v>
      </c>
      <c r="T1516" s="12">
        <f t="shared" si="95"/>
        <v>42234.389351851853</v>
      </c>
    </row>
    <row r="1517" spans="1:20" ht="43.2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>
        <f t="shared" si="92"/>
        <v>157.18899999999999</v>
      </c>
      <c r="P1517">
        <f t="shared" si="93"/>
        <v>171567</v>
      </c>
      <c r="Q1517" s="7" t="s">
        <v>8357</v>
      </c>
      <c r="R1517" s="7" t="s">
        <v>8358</v>
      </c>
      <c r="S1517" s="11">
        <f t="shared" si="94"/>
        <v>42445.003437499996</v>
      </c>
      <c r="T1517" s="12">
        <f t="shared" si="95"/>
        <v>42415.04510416666</v>
      </c>
    </row>
    <row r="1518" spans="1:20" ht="43.2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>
        <f t="shared" si="92"/>
        <v>108.65882352941176</v>
      </c>
      <c r="P1518">
        <f t="shared" si="93"/>
        <v>1472</v>
      </c>
      <c r="Q1518" s="7" t="s">
        <v>8357</v>
      </c>
      <c r="R1518" s="7" t="s">
        <v>8358</v>
      </c>
      <c r="S1518" s="11">
        <f t="shared" si="94"/>
        <v>42649.374999999993</v>
      </c>
      <c r="T1518" s="12">
        <f t="shared" si="95"/>
        <v>42619.258009259262</v>
      </c>
    </row>
    <row r="1519" spans="1:20" ht="43.2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>
        <f t="shared" si="92"/>
        <v>161.97999999999999</v>
      </c>
      <c r="P1519">
        <f t="shared" si="93"/>
        <v>9297</v>
      </c>
      <c r="Q1519" s="7" t="s">
        <v>8357</v>
      </c>
      <c r="R1519" s="7" t="s">
        <v>8358</v>
      </c>
      <c r="S1519" s="11">
        <f t="shared" si="94"/>
        <v>41979.041666666664</v>
      </c>
      <c r="T1519" s="12">
        <f t="shared" si="95"/>
        <v>41948.358252314814</v>
      </c>
    </row>
    <row r="1520" spans="1:20" ht="28.8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>
        <f t="shared" si="92"/>
        <v>205.36666666666665</v>
      </c>
      <c r="P1520">
        <f t="shared" si="93"/>
        <v>15805</v>
      </c>
      <c r="Q1520" s="7" t="s">
        <v>8357</v>
      </c>
      <c r="R1520" s="7" t="s">
        <v>8358</v>
      </c>
      <c r="S1520" s="11">
        <f t="shared" si="94"/>
        <v>41790.611712962964</v>
      </c>
      <c r="T1520" s="12">
        <f t="shared" si="95"/>
        <v>41760.611712962964</v>
      </c>
    </row>
    <row r="1521" spans="1:20" ht="43.2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>
        <f t="shared" si="92"/>
        <v>103.36388888888889</v>
      </c>
      <c r="P1521">
        <f t="shared" si="93"/>
        <v>302.75</v>
      </c>
      <c r="Q1521" s="7" t="s">
        <v>8357</v>
      </c>
      <c r="R1521" s="7" t="s">
        <v>8358</v>
      </c>
      <c r="S1521" s="11">
        <f t="shared" si="94"/>
        <v>41810.707638888889</v>
      </c>
      <c r="T1521" s="12">
        <f t="shared" si="95"/>
        <v>41782.533368055556</v>
      </c>
    </row>
    <row r="1522" spans="1:20" ht="28.8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>
        <f t="shared" si="92"/>
        <v>103.47222222222223</v>
      </c>
      <c r="P1522">
        <f t="shared" si="93"/>
        <v>625</v>
      </c>
      <c r="Q1522" s="7" t="s">
        <v>8357</v>
      </c>
      <c r="R1522" s="7" t="s">
        <v>8358</v>
      </c>
      <c r="S1522" s="11">
        <f t="shared" si="94"/>
        <v>41991.958333333336</v>
      </c>
      <c r="T1522" s="12">
        <f t="shared" si="95"/>
        <v>41955.649456018517</v>
      </c>
    </row>
    <row r="1523" spans="1:20" ht="43.2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>
        <f t="shared" si="92"/>
        <v>106.81333333333333</v>
      </c>
      <c r="P1523">
        <f t="shared" si="93"/>
        <v>2555</v>
      </c>
      <c r="Q1523" s="7" t="s">
        <v>8357</v>
      </c>
      <c r="R1523" s="7" t="s">
        <v>8358</v>
      </c>
      <c r="S1523" s="11">
        <f t="shared" si="94"/>
        <v>42527.959386574068</v>
      </c>
      <c r="T1523" s="12">
        <f t="shared" si="95"/>
        <v>42492.959386574068</v>
      </c>
    </row>
    <row r="1524" spans="1:20" ht="57.6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>
        <f t="shared" si="92"/>
        <v>138.96574712643678</v>
      </c>
      <c r="P1524">
        <f t="shared" si="93"/>
        <v>16950.099999999999</v>
      </c>
      <c r="Q1524" s="7" t="s">
        <v>8357</v>
      </c>
      <c r="R1524" s="7" t="s">
        <v>8358</v>
      </c>
      <c r="S1524" s="11">
        <f t="shared" si="94"/>
        <v>41929.621979166666</v>
      </c>
      <c r="T1524" s="12">
        <f t="shared" si="95"/>
        <v>41899.621979166666</v>
      </c>
    </row>
    <row r="1525" spans="1:20" ht="43.2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>
        <f t="shared" si="92"/>
        <v>124.84324324324325</v>
      </c>
      <c r="P1525">
        <f t="shared" si="93"/>
        <v>4596</v>
      </c>
      <c r="Q1525" s="7" t="s">
        <v>8357</v>
      </c>
      <c r="R1525" s="7" t="s">
        <v>8358</v>
      </c>
      <c r="S1525" s="11">
        <f t="shared" si="94"/>
        <v>41995.791666666664</v>
      </c>
      <c r="T1525" s="12">
        <f t="shared" si="95"/>
        <v>41964.543009259258</v>
      </c>
    </row>
    <row r="1526" spans="1:20" ht="43.2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>
        <f t="shared" si="92"/>
        <v>206.99999999999997</v>
      </c>
      <c r="P1526">
        <f t="shared" si="93"/>
        <v>3210</v>
      </c>
      <c r="Q1526" s="7" t="s">
        <v>8357</v>
      </c>
      <c r="R1526" s="7" t="s">
        <v>8358</v>
      </c>
      <c r="S1526" s="11">
        <f t="shared" si="94"/>
        <v>42786.292708333327</v>
      </c>
      <c r="T1526" s="12">
        <f t="shared" si="95"/>
        <v>42756.292708333327</v>
      </c>
    </row>
    <row r="1527" spans="1:20" ht="43.2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>
        <f t="shared" si="92"/>
        <v>174.00576923076923</v>
      </c>
      <c r="P1527">
        <f t="shared" si="93"/>
        <v>1924.1499999999996</v>
      </c>
      <c r="Q1527" s="7" t="s">
        <v>8357</v>
      </c>
      <c r="R1527" s="7" t="s">
        <v>8358</v>
      </c>
      <c r="S1527" s="11">
        <f t="shared" si="94"/>
        <v>42600.494652777772</v>
      </c>
      <c r="T1527" s="12">
        <f t="shared" si="95"/>
        <v>42570.494652777772</v>
      </c>
    </row>
    <row r="1528" spans="1:20" ht="43.2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>
        <f t="shared" si="92"/>
        <v>120.32608695652173</v>
      </c>
      <c r="P1528">
        <f t="shared" si="93"/>
        <v>4675</v>
      </c>
      <c r="Q1528" s="7" t="s">
        <v>8357</v>
      </c>
      <c r="R1528" s="7" t="s">
        <v>8358</v>
      </c>
      <c r="S1528" s="11">
        <f t="shared" si="94"/>
        <v>42388.067673611113</v>
      </c>
      <c r="T1528" s="12">
        <f t="shared" si="95"/>
        <v>42339.067673611113</v>
      </c>
    </row>
    <row r="1529" spans="1:20" ht="43.2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>
        <f t="shared" si="92"/>
        <v>110.44428571428573</v>
      </c>
      <c r="P1529">
        <f t="shared" si="93"/>
        <v>365.55000000000018</v>
      </c>
      <c r="Q1529" s="7" t="s">
        <v>8357</v>
      </c>
      <c r="R1529" s="7" t="s">
        <v>8358</v>
      </c>
      <c r="S1529" s="11">
        <f t="shared" si="94"/>
        <v>42808.350532407407</v>
      </c>
      <c r="T1529" s="12">
        <f t="shared" si="95"/>
        <v>42780.392199074071</v>
      </c>
    </row>
    <row r="1530" spans="1:20" ht="28.8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>
        <f t="shared" si="92"/>
        <v>281.56666666666666</v>
      </c>
      <c r="P1530">
        <f t="shared" si="93"/>
        <v>5447</v>
      </c>
      <c r="Q1530" s="7" t="s">
        <v>8357</v>
      </c>
      <c r="R1530" s="7" t="s">
        <v>8358</v>
      </c>
      <c r="S1530" s="11">
        <f t="shared" si="94"/>
        <v>42766.791666666664</v>
      </c>
      <c r="T1530" s="12">
        <f t="shared" si="95"/>
        <v>42736.524560185186</v>
      </c>
    </row>
    <row r="1531" spans="1:20" ht="28.8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>
        <f t="shared" si="92"/>
        <v>100.67894736842105</v>
      </c>
      <c r="P1531">
        <f t="shared" si="93"/>
        <v>129</v>
      </c>
      <c r="Q1531" s="7" t="s">
        <v>8357</v>
      </c>
      <c r="R1531" s="7" t="s">
        <v>8358</v>
      </c>
      <c r="S1531" s="11">
        <f t="shared" si="94"/>
        <v>42082.378703703704</v>
      </c>
      <c r="T1531" s="12">
        <f t="shared" si="95"/>
        <v>42052.420370370368</v>
      </c>
    </row>
    <row r="1532" spans="1:20" ht="57.6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>
        <f t="shared" si="92"/>
        <v>134.82571428571427</v>
      </c>
      <c r="P1532">
        <f t="shared" si="93"/>
        <v>12189</v>
      </c>
      <c r="Q1532" s="7" t="s">
        <v>8357</v>
      </c>
      <c r="R1532" s="7" t="s">
        <v>8358</v>
      </c>
      <c r="S1532" s="11">
        <f t="shared" si="94"/>
        <v>42300.558969907404</v>
      </c>
      <c r="T1532" s="12">
        <f t="shared" si="95"/>
        <v>42275.558969907404</v>
      </c>
    </row>
    <row r="1533" spans="1:20" ht="57.6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>
        <f t="shared" si="92"/>
        <v>175.95744680851064</v>
      </c>
      <c r="P1533">
        <f t="shared" si="93"/>
        <v>1785</v>
      </c>
      <c r="Q1533" s="7" t="s">
        <v>8357</v>
      </c>
      <c r="R1533" s="7" t="s">
        <v>8358</v>
      </c>
      <c r="S1533" s="11">
        <f t="shared" si="94"/>
        <v>41973.916666666664</v>
      </c>
      <c r="T1533" s="12">
        <f t="shared" si="95"/>
        <v>41941.594050925924</v>
      </c>
    </row>
    <row r="1534" spans="1:20" ht="43.2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>
        <f t="shared" si="92"/>
        <v>484.02000000000004</v>
      </c>
      <c r="P1534">
        <f t="shared" si="93"/>
        <v>19201</v>
      </c>
      <c r="Q1534" s="7" t="s">
        <v>8357</v>
      </c>
      <c r="R1534" s="7" t="s">
        <v>8358</v>
      </c>
      <c r="S1534" s="11">
        <f t="shared" si="94"/>
        <v>42415.416666666664</v>
      </c>
      <c r="T1534" s="12">
        <f t="shared" si="95"/>
        <v>42391.266956018517</v>
      </c>
    </row>
    <row r="1535" spans="1:20" ht="43.2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>
        <f t="shared" si="92"/>
        <v>145.14000000000001</v>
      </c>
      <c r="P1535">
        <f t="shared" si="93"/>
        <v>20313</v>
      </c>
      <c r="Q1535" s="7" t="s">
        <v>8357</v>
      </c>
      <c r="R1535" s="7" t="s">
        <v>8358</v>
      </c>
      <c r="S1535" s="11">
        <f t="shared" si="94"/>
        <v>42491.957638888889</v>
      </c>
      <c r="T1535" s="12">
        <f t="shared" si="95"/>
        <v>42442.793715277774</v>
      </c>
    </row>
    <row r="1536" spans="1:20" ht="43.2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>
        <f t="shared" si="92"/>
        <v>417.73333333333335</v>
      </c>
      <c r="P1536">
        <f t="shared" si="93"/>
        <v>23830</v>
      </c>
      <c r="Q1536" s="7" t="s">
        <v>8357</v>
      </c>
      <c r="R1536" s="7" t="s">
        <v>8358</v>
      </c>
      <c r="S1536" s="11">
        <f t="shared" si="94"/>
        <v>42251.465995370367</v>
      </c>
      <c r="T1536" s="12">
        <f t="shared" si="95"/>
        <v>42221.465995370367</v>
      </c>
    </row>
    <row r="1537" spans="1:20" ht="43.2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>
        <f t="shared" si="92"/>
        <v>132.42499999999998</v>
      </c>
      <c r="P1537">
        <f t="shared" si="93"/>
        <v>1297</v>
      </c>
      <c r="Q1537" s="7" t="s">
        <v>8357</v>
      </c>
      <c r="R1537" s="7" t="s">
        <v>8358</v>
      </c>
      <c r="S1537" s="11">
        <f t="shared" si="94"/>
        <v>42513.708333333336</v>
      </c>
      <c r="T1537" s="12">
        <f t="shared" si="95"/>
        <v>42484.620729166665</v>
      </c>
    </row>
    <row r="1538" spans="1:20" ht="57.6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>
        <f t="shared" si="92"/>
        <v>250.30841666666666</v>
      </c>
      <c r="P1538">
        <f t="shared" si="93"/>
        <v>18037.009999999998</v>
      </c>
      <c r="Q1538" s="7" t="s">
        <v>8357</v>
      </c>
      <c r="R1538" s="7" t="s">
        <v>8358</v>
      </c>
      <c r="S1538" s="11">
        <f t="shared" si="94"/>
        <v>42243.593865740739</v>
      </c>
      <c r="T1538" s="12">
        <f t="shared" si="95"/>
        <v>42213.593865740739</v>
      </c>
    </row>
    <row r="1539" spans="1:20" ht="43.2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>
        <f t="shared" ref="O1539:O1602" si="96">(E1539/D1539*100)</f>
        <v>179.9</v>
      </c>
      <c r="P1539">
        <f t="shared" ref="P1539:P1602" si="97">AVERAGE(E1539-D1539)</f>
        <v>9588</v>
      </c>
      <c r="Q1539" s="7" t="s">
        <v>8357</v>
      </c>
      <c r="R1539" s="7" t="s">
        <v>8358</v>
      </c>
      <c r="S1539" s="11">
        <f t="shared" ref="S1539:S1602" si="98">(I1539/86400)+25569+(-5/24)</f>
        <v>42588.541666666664</v>
      </c>
      <c r="T1539" s="12">
        <f t="shared" ref="T1539:T1602" si="99">(J1539/86400)+25569+(-5/24)</f>
        <v>42552.106793981475</v>
      </c>
    </row>
    <row r="1540" spans="1:20" ht="43.2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>
        <f t="shared" si="96"/>
        <v>102.62857142857142</v>
      </c>
      <c r="P1540">
        <f t="shared" si="97"/>
        <v>184</v>
      </c>
      <c r="Q1540" s="7" t="s">
        <v>8357</v>
      </c>
      <c r="R1540" s="7" t="s">
        <v>8358</v>
      </c>
      <c r="S1540" s="11">
        <f t="shared" si="98"/>
        <v>42026.57372685185</v>
      </c>
      <c r="T1540" s="12">
        <f t="shared" si="99"/>
        <v>41981.57372685185</v>
      </c>
    </row>
    <row r="1541" spans="1:20" ht="43.2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>
        <f t="shared" si="96"/>
        <v>135.98609999999999</v>
      </c>
      <c r="P1541">
        <f t="shared" si="97"/>
        <v>7197.2200000000012</v>
      </c>
      <c r="Q1541" s="7" t="s">
        <v>8357</v>
      </c>
      <c r="R1541" s="7" t="s">
        <v>8358</v>
      </c>
      <c r="S1541" s="11">
        <f t="shared" si="98"/>
        <v>42738.710868055554</v>
      </c>
      <c r="T1541" s="12">
        <f t="shared" si="99"/>
        <v>42705.710868055554</v>
      </c>
    </row>
    <row r="1542" spans="1:20" ht="43.2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>
        <f t="shared" si="96"/>
        <v>117.86666666666667</v>
      </c>
      <c r="P1542">
        <f t="shared" si="97"/>
        <v>2680</v>
      </c>
      <c r="Q1542" s="7" t="s">
        <v>8357</v>
      </c>
      <c r="R1542" s="7" t="s">
        <v>8358</v>
      </c>
      <c r="S1542" s="11">
        <f t="shared" si="98"/>
        <v>41968.843749999993</v>
      </c>
      <c r="T1542" s="12">
        <f t="shared" si="99"/>
        <v>41938.798796296294</v>
      </c>
    </row>
    <row r="1543" spans="1:20" ht="43.2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>
        <f t="shared" si="96"/>
        <v>3.3333333333333333E-2</v>
      </c>
      <c r="P1543">
        <f t="shared" si="97"/>
        <v>-17994</v>
      </c>
      <c r="Q1543" s="7" t="s">
        <v>8357</v>
      </c>
      <c r="R1543" s="7" t="s">
        <v>8362</v>
      </c>
      <c r="S1543" s="11">
        <f t="shared" si="98"/>
        <v>42004.503912037035</v>
      </c>
      <c r="T1543" s="12">
        <f t="shared" si="99"/>
        <v>41974.503912037035</v>
      </c>
    </row>
    <row r="1544" spans="1:20" ht="43.2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>
        <f t="shared" si="96"/>
        <v>4</v>
      </c>
      <c r="P1544">
        <f t="shared" si="97"/>
        <v>-480</v>
      </c>
      <c r="Q1544" s="7" t="s">
        <v>8357</v>
      </c>
      <c r="R1544" s="7" t="s">
        <v>8362</v>
      </c>
      <c r="S1544" s="11">
        <f t="shared" si="98"/>
        <v>42185.788194444445</v>
      </c>
      <c r="T1544" s="12">
        <f t="shared" si="99"/>
        <v>42170.788194444445</v>
      </c>
    </row>
    <row r="1545" spans="1:20" ht="43.2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>
        <f t="shared" si="96"/>
        <v>0.44444444444444442</v>
      </c>
      <c r="P1545">
        <f t="shared" si="97"/>
        <v>-2240</v>
      </c>
      <c r="Q1545" s="7" t="s">
        <v>8357</v>
      </c>
      <c r="R1545" s="7" t="s">
        <v>8362</v>
      </c>
      <c r="S1545" s="11">
        <f t="shared" si="98"/>
        <v>41965.342986111107</v>
      </c>
      <c r="T1545" s="12">
        <f t="shared" si="99"/>
        <v>41935.301319444443</v>
      </c>
    </row>
    <row r="1546" spans="1:20" ht="43.2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>
        <f t="shared" si="96"/>
        <v>0</v>
      </c>
      <c r="P1546">
        <f t="shared" si="97"/>
        <v>-1000</v>
      </c>
      <c r="Q1546" s="7" t="s">
        <v>8357</v>
      </c>
      <c r="R1546" s="7" t="s">
        <v>8362</v>
      </c>
      <c r="S1546" s="11">
        <f t="shared" si="98"/>
        <v>42094.804166666661</v>
      </c>
      <c r="T1546" s="12">
        <f t="shared" si="99"/>
        <v>42052.842870370368</v>
      </c>
    </row>
    <row r="1547" spans="1:20" ht="43.2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>
        <f t="shared" si="96"/>
        <v>3.3333333333333333E-2</v>
      </c>
      <c r="P1547">
        <f t="shared" si="97"/>
        <v>-2999</v>
      </c>
      <c r="Q1547" s="7" t="s">
        <v>8357</v>
      </c>
      <c r="R1547" s="7" t="s">
        <v>8362</v>
      </c>
      <c r="S1547" s="11">
        <f t="shared" si="98"/>
        <v>42065.677777777775</v>
      </c>
      <c r="T1547" s="12">
        <f t="shared" si="99"/>
        <v>42031.676319444443</v>
      </c>
    </row>
    <row r="1548" spans="1:20" ht="43.2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>
        <f t="shared" si="96"/>
        <v>28.9</v>
      </c>
      <c r="P1548">
        <f t="shared" si="97"/>
        <v>-711</v>
      </c>
      <c r="Q1548" s="7" t="s">
        <v>8357</v>
      </c>
      <c r="R1548" s="7" t="s">
        <v>8362</v>
      </c>
      <c r="S1548" s="11">
        <f t="shared" si="98"/>
        <v>41899.004618055551</v>
      </c>
      <c r="T1548" s="12">
        <f t="shared" si="99"/>
        <v>41839.004618055551</v>
      </c>
    </row>
    <row r="1549" spans="1:20" ht="43.2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>
        <f t="shared" si="96"/>
        <v>0</v>
      </c>
      <c r="P1549">
        <f t="shared" si="97"/>
        <v>-20</v>
      </c>
      <c r="Q1549" s="7" t="s">
        <v>8357</v>
      </c>
      <c r="R1549" s="7" t="s">
        <v>8362</v>
      </c>
      <c r="S1549" s="11">
        <f t="shared" si="98"/>
        <v>42789.218541666669</v>
      </c>
      <c r="T1549" s="12">
        <f t="shared" si="99"/>
        <v>42782.218541666669</v>
      </c>
    </row>
    <row r="1550" spans="1:20" ht="28.8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>
        <f t="shared" si="96"/>
        <v>8.5714285714285712</v>
      </c>
      <c r="P1550">
        <f t="shared" si="97"/>
        <v>-640</v>
      </c>
      <c r="Q1550" s="7" t="s">
        <v>8357</v>
      </c>
      <c r="R1550" s="7" t="s">
        <v>8362</v>
      </c>
      <c r="S1550" s="11">
        <f t="shared" si="98"/>
        <v>42316.715509259258</v>
      </c>
      <c r="T1550" s="12">
        <f t="shared" si="99"/>
        <v>42286.673842592594</v>
      </c>
    </row>
    <row r="1551" spans="1:20" ht="43.2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>
        <f t="shared" si="96"/>
        <v>34</v>
      </c>
      <c r="P1551">
        <f t="shared" si="97"/>
        <v>-330</v>
      </c>
      <c r="Q1551" s="7" t="s">
        <v>8357</v>
      </c>
      <c r="R1551" s="7" t="s">
        <v>8362</v>
      </c>
      <c r="S1551" s="11">
        <f t="shared" si="98"/>
        <v>42310.96943287037</v>
      </c>
      <c r="T1551" s="12">
        <f t="shared" si="99"/>
        <v>42280.927766203698</v>
      </c>
    </row>
    <row r="1552" spans="1:20" ht="57.6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>
        <f t="shared" si="96"/>
        <v>13.466666666666665</v>
      </c>
      <c r="P1552">
        <f t="shared" si="97"/>
        <v>-649</v>
      </c>
      <c r="Q1552" s="7" t="s">
        <v>8357</v>
      </c>
      <c r="R1552" s="7" t="s">
        <v>8362</v>
      </c>
      <c r="S1552" s="11">
        <f t="shared" si="98"/>
        <v>42502.24113425926</v>
      </c>
      <c r="T1552" s="12">
        <f t="shared" si="99"/>
        <v>42472.24113425926</v>
      </c>
    </row>
    <row r="1553" spans="1:20" ht="43.2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>
        <f t="shared" si="96"/>
        <v>0</v>
      </c>
      <c r="P1553">
        <f t="shared" si="97"/>
        <v>-3500</v>
      </c>
      <c r="Q1553" s="7" t="s">
        <v>8357</v>
      </c>
      <c r="R1553" s="7" t="s">
        <v>8362</v>
      </c>
      <c r="S1553" s="11">
        <f t="shared" si="98"/>
        <v>42151.616192129623</v>
      </c>
      <c r="T1553" s="12">
        <f t="shared" si="99"/>
        <v>42121.616192129623</v>
      </c>
    </row>
    <row r="1554" spans="1:20" ht="43.2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>
        <f t="shared" si="96"/>
        <v>49.186046511627907</v>
      </c>
      <c r="P1554">
        <f t="shared" si="97"/>
        <v>-2185</v>
      </c>
      <c r="Q1554" s="7" t="s">
        <v>8357</v>
      </c>
      <c r="R1554" s="7" t="s">
        <v>8362</v>
      </c>
      <c r="S1554" s="11">
        <f t="shared" si="98"/>
        <v>41912.957638888889</v>
      </c>
      <c r="T1554" s="12">
        <f t="shared" si="99"/>
        <v>41892.480416666665</v>
      </c>
    </row>
    <row r="1555" spans="1:20" ht="43.2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>
        <f t="shared" si="96"/>
        <v>0</v>
      </c>
      <c r="P1555">
        <f t="shared" si="97"/>
        <v>-6000</v>
      </c>
      <c r="Q1555" s="7" t="s">
        <v>8357</v>
      </c>
      <c r="R1555" s="7" t="s">
        <v>8362</v>
      </c>
      <c r="S1555" s="11">
        <f t="shared" si="98"/>
        <v>42249.074618055551</v>
      </c>
      <c r="T1555" s="12">
        <f t="shared" si="99"/>
        <v>42219.074618055551</v>
      </c>
    </row>
    <row r="1556" spans="1:20" ht="57.6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>
        <f t="shared" si="96"/>
        <v>0</v>
      </c>
      <c r="P1556">
        <f t="shared" si="97"/>
        <v>-20000</v>
      </c>
      <c r="Q1556" s="7" t="s">
        <v>8357</v>
      </c>
      <c r="R1556" s="7" t="s">
        <v>8362</v>
      </c>
      <c r="S1556" s="11">
        <f t="shared" si="98"/>
        <v>42218.043865740743</v>
      </c>
      <c r="T1556" s="12">
        <f t="shared" si="99"/>
        <v>42188.043865740743</v>
      </c>
    </row>
    <row r="1557" spans="1:20" ht="43.2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>
        <f t="shared" si="96"/>
        <v>0</v>
      </c>
      <c r="P1557">
        <f t="shared" si="97"/>
        <v>-750</v>
      </c>
      <c r="Q1557" s="7" t="s">
        <v>8357</v>
      </c>
      <c r="R1557" s="7" t="s">
        <v>8362</v>
      </c>
      <c r="S1557" s="11">
        <f t="shared" si="98"/>
        <v>42264.499999999993</v>
      </c>
      <c r="T1557" s="12">
        <f t="shared" si="99"/>
        <v>42241.405462962961</v>
      </c>
    </row>
    <row r="1558" spans="1:20" ht="43.2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>
        <f t="shared" si="96"/>
        <v>45.133333333333333</v>
      </c>
      <c r="P1558">
        <f t="shared" si="97"/>
        <v>-823</v>
      </c>
      <c r="Q1558" s="7" t="s">
        <v>8357</v>
      </c>
      <c r="R1558" s="7" t="s">
        <v>8362</v>
      </c>
      <c r="S1558" s="11">
        <f t="shared" si="98"/>
        <v>42554.944722222215</v>
      </c>
      <c r="T1558" s="12">
        <f t="shared" si="99"/>
        <v>42524.944722222215</v>
      </c>
    </row>
    <row r="1559" spans="1:20" ht="43.2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>
        <f t="shared" si="96"/>
        <v>4</v>
      </c>
      <c r="P1559">
        <f t="shared" si="97"/>
        <v>-2400</v>
      </c>
      <c r="Q1559" s="7" t="s">
        <v>8357</v>
      </c>
      <c r="R1559" s="7" t="s">
        <v>8362</v>
      </c>
      <c r="S1559" s="11">
        <f t="shared" si="98"/>
        <v>41902.444826388884</v>
      </c>
      <c r="T1559" s="12">
        <f t="shared" si="99"/>
        <v>41871.444826388884</v>
      </c>
    </row>
    <row r="1560" spans="1:20" ht="43.2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>
        <f t="shared" si="96"/>
        <v>4.666666666666667</v>
      </c>
      <c r="P1560">
        <f t="shared" si="97"/>
        <v>-715</v>
      </c>
      <c r="Q1560" s="7" t="s">
        <v>8357</v>
      </c>
      <c r="R1560" s="7" t="s">
        <v>8362</v>
      </c>
      <c r="S1560" s="11">
        <f t="shared" si="98"/>
        <v>42244.299999999996</v>
      </c>
      <c r="T1560" s="12">
        <f t="shared" si="99"/>
        <v>42185.189340277771</v>
      </c>
    </row>
    <row r="1561" spans="1:20" ht="28.8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>
        <f t="shared" si="96"/>
        <v>0.33333333333333337</v>
      </c>
      <c r="P1561">
        <f t="shared" si="97"/>
        <v>-14950</v>
      </c>
      <c r="Q1561" s="7" t="s">
        <v>8357</v>
      </c>
      <c r="R1561" s="7" t="s">
        <v>8362</v>
      </c>
      <c r="S1561" s="11">
        <f t="shared" si="98"/>
        <v>42122.844895833332</v>
      </c>
      <c r="T1561" s="12">
        <f t="shared" si="99"/>
        <v>42107.844895833332</v>
      </c>
    </row>
    <row r="1562" spans="1:20" ht="43.2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>
        <f t="shared" si="96"/>
        <v>3.7600000000000002</v>
      </c>
      <c r="P1562">
        <f t="shared" si="97"/>
        <v>-2406</v>
      </c>
      <c r="Q1562" s="7" t="s">
        <v>8357</v>
      </c>
      <c r="R1562" s="7" t="s">
        <v>8362</v>
      </c>
      <c r="S1562" s="11">
        <f t="shared" si="98"/>
        <v>41955.854085648149</v>
      </c>
      <c r="T1562" s="12">
        <f t="shared" si="99"/>
        <v>41935.812418981477</v>
      </c>
    </row>
    <row r="1563" spans="1:20" ht="43.2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>
        <f t="shared" si="96"/>
        <v>0.67</v>
      </c>
      <c r="P1563">
        <f t="shared" si="97"/>
        <v>-9933</v>
      </c>
      <c r="Q1563" s="7" t="s">
        <v>8341</v>
      </c>
      <c r="R1563" s="7" t="s">
        <v>8363</v>
      </c>
      <c r="S1563" s="11">
        <f t="shared" si="98"/>
        <v>41584.875034722216</v>
      </c>
      <c r="T1563" s="12">
        <f t="shared" si="99"/>
        <v>41554.833368055552</v>
      </c>
    </row>
    <row r="1564" spans="1:20" ht="57.6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>
        <f t="shared" si="96"/>
        <v>0</v>
      </c>
      <c r="P1564">
        <f t="shared" si="97"/>
        <v>-4000</v>
      </c>
      <c r="Q1564" s="7" t="s">
        <v>8341</v>
      </c>
      <c r="R1564" s="7" t="s">
        <v>8363</v>
      </c>
      <c r="S1564" s="11">
        <f t="shared" si="98"/>
        <v>40148.826388888883</v>
      </c>
      <c r="T1564" s="12">
        <f t="shared" si="99"/>
        <v>40079.357824074068</v>
      </c>
    </row>
    <row r="1565" spans="1:20" ht="43.2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>
        <f t="shared" si="96"/>
        <v>1.4166666666666665</v>
      </c>
      <c r="P1565">
        <f t="shared" si="97"/>
        <v>-5915</v>
      </c>
      <c r="Q1565" s="7" t="s">
        <v>8341</v>
      </c>
      <c r="R1565" s="7" t="s">
        <v>8363</v>
      </c>
      <c r="S1565" s="11">
        <f t="shared" si="98"/>
        <v>41712.492488425924</v>
      </c>
      <c r="T1565" s="12">
        <f t="shared" si="99"/>
        <v>41652.534155092588</v>
      </c>
    </row>
    <row r="1566" spans="1:20" ht="43.2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>
        <f t="shared" si="96"/>
        <v>0.1</v>
      </c>
      <c r="P1566">
        <f t="shared" si="97"/>
        <v>-9990</v>
      </c>
      <c r="Q1566" s="7" t="s">
        <v>8341</v>
      </c>
      <c r="R1566" s="7" t="s">
        <v>8363</v>
      </c>
      <c r="S1566" s="11">
        <f t="shared" si="98"/>
        <v>42152.628472222219</v>
      </c>
      <c r="T1566" s="12">
        <f t="shared" si="99"/>
        <v>42121.158668981479</v>
      </c>
    </row>
    <row r="1567" spans="1:20" ht="43.2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>
        <f t="shared" si="96"/>
        <v>2.5</v>
      </c>
      <c r="P1567">
        <f t="shared" si="97"/>
        <v>-3900</v>
      </c>
      <c r="Q1567" s="7" t="s">
        <v>8341</v>
      </c>
      <c r="R1567" s="7" t="s">
        <v>8363</v>
      </c>
      <c r="S1567" s="11">
        <f t="shared" si="98"/>
        <v>40702.521539351852</v>
      </c>
      <c r="T1567" s="12">
        <f t="shared" si="99"/>
        <v>40672.521539351852</v>
      </c>
    </row>
    <row r="1568" spans="1:20" ht="43.2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>
        <f t="shared" si="96"/>
        <v>21.25</v>
      </c>
      <c r="P1568">
        <f t="shared" si="97"/>
        <v>-23625</v>
      </c>
      <c r="Q1568" s="7" t="s">
        <v>8341</v>
      </c>
      <c r="R1568" s="7" t="s">
        <v>8363</v>
      </c>
      <c r="S1568" s="11">
        <f t="shared" si="98"/>
        <v>42578.708333333336</v>
      </c>
      <c r="T1568" s="12">
        <f t="shared" si="99"/>
        <v>42549.708379629628</v>
      </c>
    </row>
    <row r="1569" spans="1:20" ht="43.2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>
        <f t="shared" si="96"/>
        <v>4.117647058823529</v>
      </c>
      <c r="P1569">
        <f t="shared" si="97"/>
        <v>-8150</v>
      </c>
      <c r="Q1569" s="7" t="s">
        <v>8341</v>
      </c>
      <c r="R1569" s="7" t="s">
        <v>8363</v>
      </c>
      <c r="S1569" s="11">
        <f t="shared" si="98"/>
        <v>41686.791666666664</v>
      </c>
      <c r="T1569" s="12">
        <f t="shared" si="99"/>
        <v>41671.728530092594</v>
      </c>
    </row>
    <row r="1570" spans="1:20" ht="43.2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>
        <f t="shared" si="96"/>
        <v>13.639999999999999</v>
      </c>
      <c r="P1570">
        <f t="shared" si="97"/>
        <v>-21590</v>
      </c>
      <c r="Q1570" s="7" t="s">
        <v>8341</v>
      </c>
      <c r="R1570" s="7" t="s">
        <v>8363</v>
      </c>
      <c r="S1570" s="11">
        <f t="shared" si="98"/>
        <v>41996.853993055549</v>
      </c>
      <c r="T1570" s="12">
        <f t="shared" si="99"/>
        <v>41961.853993055549</v>
      </c>
    </row>
    <row r="1571" spans="1:20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>
        <f t="shared" si="96"/>
        <v>0</v>
      </c>
      <c r="P1571">
        <f t="shared" si="97"/>
        <v>-30000</v>
      </c>
      <c r="Q1571" s="7" t="s">
        <v>8341</v>
      </c>
      <c r="R1571" s="7" t="s">
        <v>8363</v>
      </c>
      <c r="S1571" s="11">
        <f t="shared" si="98"/>
        <v>41419.471226851849</v>
      </c>
      <c r="T1571" s="12">
        <f t="shared" si="99"/>
        <v>41389.471226851849</v>
      </c>
    </row>
    <row r="1572" spans="1:20" ht="28.8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>
        <f t="shared" si="96"/>
        <v>41.4</v>
      </c>
      <c r="P1572">
        <f t="shared" si="97"/>
        <v>-3516</v>
      </c>
      <c r="Q1572" s="7" t="s">
        <v>8341</v>
      </c>
      <c r="R1572" s="7" t="s">
        <v>8363</v>
      </c>
      <c r="S1572" s="11">
        <f t="shared" si="98"/>
        <v>42468.56344907407</v>
      </c>
      <c r="T1572" s="12">
        <f t="shared" si="99"/>
        <v>42438.605115740742</v>
      </c>
    </row>
    <row r="1573" spans="1:20" ht="57.6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>
        <f t="shared" si="96"/>
        <v>0.66115702479338845</v>
      </c>
      <c r="P1573">
        <f t="shared" si="97"/>
        <v>-12020</v>
      </c>
      <c r="Q1573" s="7" t="s">
        <v>8341</v>
      </c>
      <c r="R1573" s="7" t="s">
        <v>8363</v>
      </c>
      <c r="S1573" s="11">
        <f t="shared" si="98"/>
        <v>42174.56114583333</v>
      </c>
      <c r="T1573" s="12">
        <f t="shared" si="99"/>
        <v>42144.56114583333</v>
      </c>
    </row>
    <row r="1574" spans="1:20" ht="43.2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>
        <f t="shared" si="96"/>
        <v>5</v>
      </c>
      <c r="P1574">
        <f t="shared" si="97"/>
        <v>-2375</v>
      </c>
      <c r="Q1574" s="7" t="s">
        <v>8341</v>
      </c>
      <c r="R1574" s="7" t="s">
        <v>8363</v>
      </c>
      <c r="S1574" s="11">
        <f t="shared" si="98"/>
        <v>42428.790972222218</v>
      </c>
      <c r="T1574" s="12">
        <f t="shared" si="99"/>
        <v>42403.824756944443</v>
      </c>
    </row>
    <row r="1575" spans="1:20" ht="43.2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>
        <f t="shared" si="96"/>
        <v>2.4777777777777779</v>
      </c>
      <c r="P1575">
        <f t="shared" si="97"/>
        <v>-8777</v>
      </c>
      <c r="Q1575" s="7" t="s">
        <v>8341</v>
      </c>
      <c r="R1575" s="7" t="s">
        <v>8363</v>
      </c>
      <c r="S1575" s="11">
        <f t="shared" si="98"/>
        <v>42825.957638888889</v>
      </c>
      <c r="T1575" s="12">
        <f t="shared" si="99"/>
        <v>42785.791689814818</v>
      </c>
    </row>
    <row r="1576" spans="1:20" ht="43.2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>
        <f t="shared" si="96"/>
        <v>5.0599999999999996</v>
      </c>
      <c r="P1576">
        <f t="shared" si="97"/>
        <v>-9494</v>
      </c>
      <c r="Q1576" s="7" t="s">
        <v>8341</v>
      </c>
      <c r="R1576" s="7" t="s">
        <v>8363</v>
      </c>
      <c r="S1576" s="11">
        <f t="shared" si="98"/>
        <v>42052.719085648147</v>
      </c>
      <c r="T1576" s="12">
        <f t="shared" si="99"/>
        <v>42017.719085648147</v>
      </c>
    </row>
    <row r="1577" spans="1:20" ht="43.2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>
        <f t="shared" si="96"/>
        <v>22.91</v>
      </c>
      <c r="P1577">
        <f t="shared" si="97"/>
        <v>-7709</v>
      </c>
      <c r="Q1577" s="7" t="s">
        <v>8341</v>
      </c>
      <c r="R1577" s="7" t="s">
        <v>8363</v>
      </c>
      <c r="S1577" s="11">
        <f t="shared" si="98"/>
        <v>41829.315925925919</v>
      </c>
      <c r="T1577" s="12">
        <f t="shared" si="99"/>
        <v>41799.315925925919</v>
      </c>
    </row>
    <row r="1578" spans="1:20" ht="28.8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>
        <f t="shared" si="96"/>
        <v>13</v>
      </c>
      <c r="P1578">
        <f t="shared" si="97"/>
        <v>-4350</v>
      </c>
      <c r="Q1578" s="7" t="s">
        <v>8341</v>
      </c>
      <c r="R1578" s="7" t="s">
        <v>8363</v>
      </c>
      <c r="S1578" s="11">
        <f t="shared" si="98"/>
        <v>42185.670925925922</v>
      </c>
      <c r="T1578" s="12">
        <f t="shared" si="99"/>
        <v>42140.670925925922</v>
      </c>
    </row>
    <row r="1579" spans="1:20" ht="43.2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>
        <f t="shared" si="96"/>
        <v>0.54999999999999993</v>
      </c>
      <c r="P1579">
        <f t="shared" si="97"/>
        <v>-9945</v>
      </c>
      <c r="Q1579" s="7" t="s">
        <v>8341</v>
      </c>
      <c r="R1579" s="7" t="s">
        <v>8363</v>
      </c>
      <c r="S1579" s="11">
        <f t="shared" si="98"/>
        <v>41114.639444444438</v>
      </c>
      <c r="T1579" s="12">
        <f t="shared" si="99"/>
        <v>41054.639444444438</v>
      </c>
    </row>
    <row r="1580" spans="1:20" ht="57.6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>
        <f t="shared" si="96"/>
        <v>10.806536636794938</v>
      </c>
      <c r="P1580">
        <f t="shared" si="97"/>
        <v>-1692</v>
      </c>
      <c r="Q1580" s="7" t="s">
        <v>8341</v>
      </c>
      <c r="R1580" s="7" t="s">
        <v>8363</v>
      </c>
      <c r="S1580" s="11">
        <f t="shared" si="98"/>
        <v>40422.875</v>
      </c>
      <c r="T1580" s="12">
        <f t="shared" si="99"/>
        <v>40398.857534722221</v>
      </c>
    </row>
    <row r="1581" spans="1:20" ht="28.8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>
        <f t="shared" si="96"/>
        <v>0.84008400840084008</v>
      </c>
      <c r="P1581">
        <f t="shared" si="97"/>
        <v>-3305</v>
      </c>
      <c r="Q1581" s="7" t="s">
        <v>8341</v>
      </c>
      <c r="R1581" s="7" t="s">
        <v>8363</v>
      </c>
      <c r="S1581" s="11">
        <f t="shared" si="98"/>
        <v>41514.788090277776</v>
      </c>
      <c r="T1581" s="12">
        <f t="shared" si="99"/>
        <v>41481.788090277776</v>
      </c>
    </row>
    <row r="1582" spans="1:20" ht="43.2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>
        <f t="shared" si="96"/>
        <v>0</v>
      </c>
      <c r="P1582">
        <f t="shared" si="97"/>
        <v>-1750</v>
      </c>
      <c r="Q1582" s="7" t="s">
        <v>8341</v>
      </c>
      <c r="R1582" s="7" t="s">
        <v>8363</v>
      </c>
      <c r="S1582" s="11">
        <f t="shared" si="98"/>
        <v>41049.841736111106</v>
      </c>
      <c r="T1582" s="12">
        <f t="shared" si="99"/>
        <v>40989.841736111106</v>
      </c>
    </row>
    <row r="1583" spans="1:20" ht="43.2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>
        <f t="shared" si="96"/>
        <v>0.5</v>
      </c>
      <c r="P1583">
        <f t="shared" si="97"/>
        <v>-995</v>
      </c>
      <c r="Q1583" s="7" t="s">
        <v>8357</v>
      </c>
      <c r="R1583" s="7" t="s">
        <v>8364</v>
      </c>
      <c r="S1583" s="11">
        <f t="shared" si="98"/>
        <v>42357.240624999999</v>
      </c>
      <c r="T1583" s="12">
        <f t="shared" si="99"/>
        <v>42325.240624999999</v>
      </c>
    </row>
    <row r="1584" spans="1:20" ht="28.8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>
        <f t="shared" si="96"/>
        <v>9.3000000000000007</v>
      </c>
      <c r="P1584">
        <f t="shared" si="97"/>
        <v>-907</v>
      </c>
      <c r="Q1584" s="7" t="s">
        <v>8357</v>
      </c>
      <c r="R1584" s="7" t="s">
        <v>8364</v>
      </c>
      <c r="S1584" s="11">
        <f t="shared" si="98"/>
        <v>42303.680555555555</v>
      </c>
      <c r="T1584" s="12">
        <f t="shared" si="99"/>
        <v>42246.581631944442</v>
      </c>
    </row>
    <row r="1585" spans="1:20" ht="57.6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>
        <f t="shared" si="96"/>
        <v>7.4999999999999997E-2</v>
      </c>
      <c r="P1585">
        <f t="shared" si="97"/>
        <v>-19985</v>
      </c>
      <c r="Q1585" s="7" t="s">
        <v>8357</v>
      </c>
      <c r="R1585" s="7" t="s">
        <v>8364</v>
      </c>
      <c r="S1585" s="11">
        <f t="shared" si="98"/>
        <v>41907.696655092594</v>
      </c>
      <c r="T1585" s="12">
        <f t="shared" si="99"/>
        <v>41877.696655092594</v>
      </c>
    </row>
    <row r="1586" spans="1:20" ht="43.2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>
        <f t="shared" si="96"/>
        <v>0</v>
      </c>
      <c r="P1586">
        <f t="shared" si="97"/>
        <v>-1200</v>
      </c>
      <c r="Q1586" s="7" t="s">
        <v>8357</v>
      </c>
      <c r="R1586" s="7" t="s">
        <v>8364</v>
      </c>
      <c r="S1586" s="11">
        <f t="shared" si="98"/>
        <v>41789.440983796296</v>
      </c>
      <c r="T1586" s="12">
        <f t="shared" si="99"/>
        <v>41779.440983796296</v>
      </c>
    </row>
    <row r="1587" spans="1:20" ht="57.6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>
        <f t="shared" si="96"/>
        <v>79</v>
      </c>
      <c r="P1587">
        <f t="shared" si="97"/>
        <v>-420</v>
      </c>
      <c r="Q1587" s="7" t="s">
        <v>8357</v>
      </c>
      <c r="R1587" s="7" t="s">
        <v>8364</v>
      </c>
      <c r="S1587" s="11">
        <f t="shared" si="98"/>
        <v>42729.249999999993</v>
      </c>
      <c r="T1587" s="12">
        <f t="shared" si="99"/>
        <v>42707.687129629623</v>
      </c>
    </row>
    <row r="1588" spans="1:20" ht="28.8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>
        <f t="shared" si="96"/>
        <v>0</v>
      </c>
      <c r="P1588">
        <f t="shared" si="97"/>
        <v>-1500</v>
      </c>
      <c r="Q1588" s="7" t="s">
        <v>8357</v>
      </c>
      <c r="R1588" s="7" t="s">
        <v>8364</v>
      </c>
      <c r="S1588" s="11">
        <f t="shared" si="98"/>
        <v>42098.854421296295</v>
      </c>
      <c r="T1588" s="12">
        <f t="shared" si="99"/>
        <v>42068.896087962959</v>
      </c>
    </row>
    <row r="1589" spans="1:20" ht="57.6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>
        <f t="shared" si="96"/>
        <v>1.3333333333333334E-2</v>
      </c>
      <c r="P1589">
        <f t="shared" si="97"/>
        <v>-7499</v>
      </c>
      <c r="Q1589" s="7" t="s">
        <v>8357</v>
      </c>
      <c r="R1589" s="7" t="s">
        <v>8364</v>
      </c>
      <c r="S1589" s="11">
        <f t="shared" si="98"/>
        <v>41986.742650462962</v>
      </c>
      <c r="T1589" s="12">
        <f t="shared" si="99"/>
        <v>41956.742650462962</v>
      </c>
    </row>
    <row r="1590" spans="1:20" ht="28.8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>
        <f t="shared" si="96"/>
        <v>0</v>
      </c>
      <c r="P1590">
        <f t="shared" si="97"/>
        <v>-516</v>
      </c>
      <c r="Q1590" s="7" t="s">
        <v>8357</v>
      </c>
      <c r="R1590" s="7" t="s">
        <v>8364</v>
      </c>
      <c r="S1590" s="11">
        <f t="shared" si="98"/>
        <v>42035.633333333331</v>
      </c>
      <c r="T1590" s="12">
        <f t="shared" si="99"/>
        <v>42005.041655092595</v>
      </c>
    </row>
    <row r="1591" spans="1:20" ht="43.2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>
        <f t="shared" si="96"/>
        <v>0</v>
      </c>
      <c r="P1591">
        <f t="shared" si="97"/>
        <v>-1200</v>
      </c>
      <c r="Q1591" s="7" t="s">
        <v>8357</v>
      </c>
      <c r="R1591" s="7" t="s">
        <v>8364</v>
      </c>
      <c r="S1591" s="11">
        <f t="shared" si="98"/>
        <v>42286.776458333326</v>
      </c>
      <c r="T1591" s="12">
        <f t="shared" si="99"/>
        <v>42256.776458333326</v>
      </c>
    </row>
    <row r="1592" spans="1:20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>
        <f t="shared" si="96"/>
        <v>1.7000000000000002</v>
      </c>
      <c r="P1592">
        <f t="shared" si="97"/>
        <v>-58980</v>
      </c>
      <c r="Q1592" s="7" t="s">
        <v>8357</v>
      </c>
      <c r="R1592" s="7" t="s">
        <v>8364</v>
      </c>
      <c r="S1592" s="11">
        <f t="shared" si="98"/>
        <v>42270.648888888885</v>
      </c>
      <c r="T1592" s="12">
        <f t="shared" si="99"/>
        <v>42240.648888888885</v>
      </c>
    </row>
    <row r="1593" spans="1:20" ht="57.6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>
        <f t="shared" si="96"/>
        <v>29.228571428571428</v>
      </c>
      <c r="P1593">
        <f t="shared" si="97"/>
        <v>-9908</v>
      </c>
      <c r="Q1593" s="7" t="s">
        <v>8357</v>
      </c>
      <c r="R1593" s="7" t="s">
        <v>8364</v>
      </c>
      <c r="S1593" s="11">
        <f t="shared" si="98"/>
        <v>42463.476168981484</v>
      </c>
      <c r="T1593" s="12">
        <f t="shared" si="99"/>
        <v>42433.517835648141</v>
      </c>
    </row>
    <row r="1594" spans="1:20" ht="28.8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>
        <f t="shared" si="96"/>
        <v>0</v>
      </c>
      <c r="P1594">
        <f t="shared" si="97"/>
        <v>-25</v>
      </c>
      <c r="Q1594" s="7" t="s">
        <v>8357</v>
      </c>
      <c r="R1594" s="7" t="s">
        <v>8364</v>
      </c>
      <c r="S1594" s="11">
        <f t="shared" si="98"/>
        <v>42090.822743055549</v>
      </c>
      <c r="T1594" s="12">
        <f t="shared" si="99"/>
        <v>42045.86440972222</v>
      </c>
    </row>
    <row r="1595" spans="1:20" ht="28.8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>
        <f t="shared" si="96"/>
        <v>1.3636363636363637E-2</v>
      </c>
      <c r="P1595">
        <f t="shared" si="97"/>
        <v>-21997</v>
      </c>
      <c r="Q1595" s="7" t="s">
        <v>8357</v>
      </c>
      <c r="R1595" s="7" t="s">
        <v>8364</v>
      </c>
      <c r="S1595" s="11">
        <f t="shared" si="98"/>
        <v>42063.63721064815</v>
      </c>
      <c r="T1595" s="12">
        <f t="shared" si="99"/>
        <v>42033.63721064815</v>
      </c>
    </row>
    <row r="1596" spans="1:20" ht="28.8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>
        <f t="shared" si="96"/>
        <v>20.5</v>
      </c>
      <c r="P1596">
        <f t="shared" si="97"/>
        <v>-795</v>
      </c>
      <c r="Q1596" s="7" t="s">
        <v>8357</v>
      </c>
      <c r="R1596" s="7" t="s">
        <v>8364</v>
      </c>
      <c r="S1596" s="11">
        <f t="shared" si="98"/>
        <v>42505.472916666666</v>
      </c>
      <c r="T1596" s="12">
        <f t="shared" si="99"/>
        <v>42445.504421296289</v>
      </c>
    </row>
    <row r="1597" spans="1:20" ht="43.2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>
        <f t="shared" si="96"/>
        <v>0.27999999999999997</v>
      </c>
      <c r="P1597">
        <f t="shared" si="97"/>
        <v>-99720</v>
      </c>
      <c r="Q1597" s="7" t="s">
        <v>8357</v>
      </c>
      <c r="R1597" s="7" t="s">
        <v>8364</v>
      </c>
      <c r="S1597" s="11">
        <f t="shared" si="98"/>
        <v>41808.634027777771</v>
      </c>
      <c r="T1597" s="12">
        <f t="shared" si="99"/>
        <v>41779.84175925926</v>
      </c>
    </row>
    <row r="1598" spans="1:20" ht="43.2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>
        <f t="shared" si="96"/>
        <v>2.3076923076923079</v>
      </c>
      <c r="P1598">
        <f t="shared" si="97"/>
        <v>-3175</v>
      </c>
      <c r="Q1598" s="7" t="s">
        <v>8357</v>
      </c>
      <c r="R1598" s="7" t="s">
        <v>8364</v>
      </c>
      <c r="S1598" s="11">
        <f t="shared" si="98"/>
        <v>41986.26353009259</v>
      </c>
      <c r="T1598" s="12">
        <f t="shared" si="99"/>
        <v>41941.221863425926</v>
      </c>
    </row>
    <row r="1599" spans="1:20" ht="43.2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>
        <f t="shared" si="96"/>
        <v>0</v>
      </c>
      <c r="P1599">
        <f t="shared" si="97"/>
        <v>-15000</v>
      </c>
      <c r="Q1599" s="7" t="s">
        <v>8357</v>
      </c>
      <c r="R1599" s="7" t="s">
        <v>8364</v>
      </c>
      <c r="S1599" s="11">
        <f t="shared" si="98"/>
        <v>42633.145798611113</v>
      </c>
      <c r="T1599" s="12">
        <f t="shared" si="99"/>
        <v>42603.145798611113</v>
      </c>
    </row>
    <row r="1600" spans="1:20" ht="57.6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>
        <f t="shared" si="96"/>
        <v>0.125</v>
      </c>
      <c r="P1600">
        <f t="shared" si="97"/>
        <v>-799</v>
      </c>
      <c r="Q1600" s="7" t="s">
        <v>8357</v>
      </c>
      <c r="R1600" s="7" t="s">
        <v>8364</v>
      </c>
      <c r="S1600" s="11">
        <f t="shared" si="98"/>
        <v>42211.459004629629</v>
      </c>
      <c r="T1600" s="12">
        <f t="shared" si="99"/>
        <v>42151.459004629629</v>
      </c>
    </row>
    <row r="1601" spans="1:20" ht="43.2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>
        <f t="shared" si="96"/>
        <v>0</v>
      </c>
      <c r="P1601">
        <f t="shared" si="97"/>
        <v>-500</v>
      </c>
      <c r="Q1601" s="7" t="s">
        <v>8357</v>
      </c>
      <c r="R1601" s="7" t="s">
        <v>8364</v>
      </c>
      <c r="S1601" s="11">
        <f t="shared" si="98"/>
        <v>42468.289074074077</v>
      </c>
      <c r="T1601" s="12">
        <f t="shared" si="99"/>
        <v>42438.330740740734</v>
      </c>
    </row>
    <row r="1602" spans="1:20" ht="43.2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>
        <f t="shared" si="96"/>
        <v>7.3400000000000007</v>
      </c>
      <c r="P1602">
        <f t="shared" si="97"/>
        <v>-4633</v>
      </c>
      <c r="Q1602" s="7" t="s">
        <v>8357</v>
      </c>
      <c r="R1602" s="7" t="s">
        <v>8364</v>
      </c>
      <c r="S1602" s="11">
        <f t="shared" si="98"/>
        <v>41835.007638888885</v>
      </c>
      <c r="T1602" s="12">
        <f t="shared" si="99"/>
        <v>41790.848981481475</v>
      </c>
    </row>
    <row r="1603" spans="1:20" ht="43.2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>
        <f t="shared" ref="O1603:O1666" si="100">(E1603/D1603*100)</f>
        <v>108.2492</v>
      </c>
      <c r="P1603">
        <f t="shared" ref="P1603:P1666" si="101">AVERAGE(E1603-D1603)</f>
        <v>206.23000000000002</v>
      </c>
      <c r="Q1603" s="7" t="s">
        <v>8344</v>
      </c>
      <c r="R1603" s="7" t="s">
        <v>8345</v>
      </c>
      <c r="S1603" s="11">
        <f t="shared" ref="S1603:S1666" si="102">(I1603/86400)+25569+(-5/24)</f>
        <v>40667.884641203702</v>
      </c>
      <c r="T1603" s="12">
        <f t="shared" ref="T1603:T1666" si="103">(J1603/86400)+25569+(-5/24)</f>
        <v>40637.884641203702</v>
      </c>
    </row>
    <row r="1604" spans="1:20" ht="43.2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>
        <f t="shared" si="100"/>
        <v>100.16666666666667</v>
      </c>
      <c r="P1604">
        <f t="shared" si="101"/>
        <v>2.5</v>
      </c>
      <c r="Q1604" s="7" t="s">
        <v>8344</v>
      </c>
      <c r="R1604" s="7" t="s">
        <v>8345</v>
      </c>
      <c r="S1604" s="11">
        <f t="shared" si="102"/>
        <v>40830.75</v>
      </c>
      <c r="T1604" s="12">
        <f t="shared" si="103"/>
        <v>40788.089317129627</v>
      </c>
    </row>
    <row r="1605" spans="1:20" ht="28.8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>
        <f t="shared" si="100"/>
        <v>100.03299999999999</v>
      </c>
      <c r="P1605">
        <f t="shared" si="101"/>
        <v>0.66000000000008185</v>
      </c>
      <c r="Q1605" s="7" t="s">
        <v>8344</v>
      </c>
      <c r="R1605" s="7" t="s">
        <v>8345</v>
      </c>
      <c r="S1605" s="11">
        <f t="shared" si="102"/>
        <v>40935.961331018516</v>
      </c>
      <c r="T1605" s="12">
        <f t="shared" si="103"/>
        <v>40875.961331018516</v>
      </c>
    </row>
    <row r="1606" spans="1:20" ht="43.2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>
        <f t="shared" si="100"/>
        <v>122.10714285714286</v>
      </c>
      <c r="P1606">
        <f t="shared" si="101"/>
        <v>619</v>
      </c>
      <c r="Q1606" s="7" t="s">
        <v>8344</v>
      </c>
      <c r="R1606" s="7" t="s">
        <v>8345</v>
      </c>
      <c r="S1606" s="11">
        <f t="shared" si="102"/>
        <v>40985.595312500001</v>
      </c>
      <c r="T1606" s="12">
        <f t="shared" si="103"/>
        <v>40945.636979166666</v>
      </c>
    </row>
    <row r="1607" spans="1:20" ht="43.2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>
        <f t="shared" si="100"/>
        <v>100.69333333333334</v>
      </c>
      <c r="P1607">
        <f t="shared" si="101"/>
        <v>41.600000000000364</v>
      </c>
      <c r="Q1607" s="7" t="s">
        <v>8344</v>
      </c>
      <c r="R1607" s="7" t="s">
        <v>8345</v>
      </c>
      <c r="S1607" s="11">
        <f t="shared" si="102"/>
        <v>40756.083333333328</v>
      </c>
      <c r="T1607" s="12">
        <f t="shared" si="103"/>
        <v>40746.804548611108</v>
      </c>
    </row>
    <row r="1608" spans="1:20" ht="43.2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>
        <f t="shared" si="100"/>
        <v>101.004125</v>
      </c>
      <c r="P1608">
        <f t="shared" si="101"/>
        <v>80.329999999999927</v>
      </c>
      <c r="Q1608" s="7" t="s">
        <v>8344</v>
      </c>
      <c r="R1608" s="7" t="s">
        <v>8345</v>
      </c>
      <c r="S1608" s="11">
        <f t="shared" si="102"/>
        <v>40625.861550925925</v>
      </c>
      <c r="T1608" s="12">
        <f t="shared" si="103"/>
        <v>40535.903217592589</v>
      </c>
    </row>
    <row r="1609" spans="1:20" ht="43.2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>
        <f t="shared" si="100"/>
        <v>145.11000000000001</v>
      </c>
      <c r="P1609">
        <f t="shared" si="101"/>
        <v>4511</v>
      </c>
      <c r="Q1609" s="7" t="s">
        <v>8344</v>
      </c>
      <c r="R1609" s="7" t="s">
        <v>8345</v>
      </c>
      <c r="S1609" s="11">
        <f t="shared" si="102"/>
        <v>41074.600127314814</v>
      </c>
      <c r="T1609" s="12">
        <f t="shared" si="103"/>
        <v>41053.600127314814</v>
      </c>
    </row>
    <row r="1610" spans="1:20" ht="28.8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>
        <f t="shared" si="100"/>
        <v>101.25</v>
      </c>
      <c r="P1610">
        <f t="shared" si="101"/>
        <v>15</v>
      </c>
      <c r="Q1610" s="7" t="s">
        <v>8344</v>
      </c>
      <c r="R1610" s="7" t="s">
        <v>8345</v>
      </c>
      <c r="S1610" s="11">
        <f t="shared" si="102"/>
        <v>41640.018055555549</v>
      </c>
      <c r="T1610" s="12">
        <f t="shared" si="103"/>
        <v>41607.622523148144</v>
      </c>
    </row>
    <row r="1611" spans="1:20" ht="43.2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>
        <f t="shared" si="100"/>
        <v>118.33333333333333</v>
      </c>
      <c r="P1611">
        <f t="shared" si="101"/>
        <v>275</v>
      </c>
      <c r="Q1611" s="7" t="s">
        <v>8344</v>
      </c>
      <c r="R1611" s="7" t="s">
        <v>8345</v>
      </c>
      <c r="S1611" s="11">
        <f t="shared" si="102"/>
        <v>40849.125</v>
      </c>
      <c r="T1611" s="12">
        <f t="shared" si="103"/>
        <v>40795.792928240735</v>
      </c>
    </row>
    <row r="1612" spans="1:20" ht="28.8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>
        <f t="shared" si="100"/>
        <v>271.85000000000002</v>
      </c>
      <c r="P1612">
        <f t="shared" si="101"/>
        <v>3437</v>
      </c>
      <c r="Q1612" s="7" t="s">
        <v>8344</v>
      </c>
      <c r="R1612" s="7" t="s">
        <v>8345</v>
      </c>
      <c r="S1612" s="11">
        <f t="shared" si="102"/>
        <v>41258.716550925921</v>
      </c>
      <c r="T1612" s="12">
        <f t="shared" si="103"/>
        <v>41228.716550925921</v>
      </c>
    </row>
    <row r="1613" spans="1:20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>
        <f t="shared" si="100"/>
        <v>125.125</v>
      </c>
      <c r="P1613">
        <f t="shared" si="101"/>
        <v>201</v>
      </c>
      <c r="Q1613" s="7" t="s">
        <v>8344</v>
      </c>
      <c r="R1613" s="7" t="s">
        <v>8345</v>
      </c>
      <c r="S1613" s="11">
        <f t="shared" si="102"/>
        <v>41429.792037037034</v>
      </c>
      <c r="T1613" s="12">
        <f t="shared" si="103"/>
        <v>41408.792037037034</v>
      </c>
    </row>
    <row r="1614" spans="1:20" ht="43.2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>
        <f t="shared" si="100"/>
        <v>110.00000000000001</v>
      </c>
      <c r="P1614">
        <f t="shared" si="101"/>
        <v>50</v>
      </c>
      <c r="Q1614" s="7" t="s">
        <v>8344</v>
      </c>
      <c r="R1614" s="7" t="s">
        <v>8345</v>
      </c>
      <c r="S1614" s="11">
        <f t="shared" si="102"/>
        <v>41276.666481481479</v>
      </c>
      <c r="T1614" s="12">
        <f t="shared" si="103"/>
        <v>41246.666481481479</v>
      </c>
    </row>
    <row r="1615" spans="1:20" ht="43.2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>
        <f t="shared" si="100"/>
        <v>101.49999999999999</v>
      </c>
      <c r="P1615">
        <f t="shared" si="101"/>
        <v>15</v>
      </c>
      <c r="Q1615" s="7" t="s">
        <v>8344</v>
      </c>
      <c r="R1615" s="7" t="s">
        <v>8345</v>
      </c>
      <c r="S1615" s="11">
        <f t="shared" si="102"/>
        <v>41111.861134259256</v>
      </c>
      <c r="T1615" s="12">
        <f t="shared" si="103"/>
        <v>41081.861134259256</v>
      </c>
    </row>
    <row r="1616" spans="1:20" ht="43.2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>
        <f t="shared" si="100"/>
        <v>102.69999999999999</v>
      </c>
      <c r="P1616">
        <f t="shared" si="101"/>
        <v>135</v>
      </c>
      <c r="Q1616" s="7" t="s">
        <v>8344</v>
      </c>
      <c r="R1616" s="7" t="s">
        <v>8345</v>
      </c>
      <c r="S1616" s="11">
        <f t="shared" si="102"/>
        <v>41854.5</v>
      </c>
      <c r="T1616" s="12">
        <f t="shared" si="103"/>
        <v>41794.772789351853</v>
      </c>
    </row>
    <row r="1617" spans="1:20" ht="43.2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>
        <f t="shared" si="100"/>
        <v>114.12500000000001</v>
      </c>
      <c r="P1617">
        <f t="shared" si="101"/>
        <v>1130</v>
      </c>
      <c r="Q1617" s="7" t="s">
        <v>8344</v>
      </c>
      <c r="R1617" s="7" t="s">
        <v>8345</v>
      </c>
      <c r="S1617" s="11">
        <f t="shared" si="102"/>
        <v>40889.884212962963</v>
      </c>
      <c r="T1617" s="12">
        <f t="shared" si="103"/>
        <v>40844.842546296291</v>
      </c>
    </row>
    <row r="1618" spans="1:20" ht="43.2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>
        <f t="shared" si="100"/>
        <v>104.2</v>
      </c>
      <c r="P1618">
        <f t="shared" si="101"/>
        <v>420</v>
      </c>
      <c r="Q1618" s="7" t="s">
        <v>8344</v>
      </c>
      <c r="R1618" s="7" t="s">
        <v>8345</v>
      </c>
      <c r="S1618" s="11">
        <f t="shared" si="102"/>
        <v>41235.708333333328</v>
      </c>
      <c r="T1618" s="12">
        <f t="shared" si="103"/>
        <v>41194.507187499999</v>
      </c>
    </row>
    <row r="1619" spans="1:20" ht="28.8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>
        <f t="shared" si="100"/>
        <v>145.85714285714286</v>
      </c>
      <c r="P1619">
        <f t="shared" si="101"/>
        <v>3210</v>
      </c>
      <c r="Q1619" s="7" t="s">
        <v>8344</v>
      </c>
      <c r="R1619" s="7" t="s">
        <v>8345</v>
      </c>
      <c r="S1619" s="11">
        <f t="shared" si="102"/>
        <v>41579.583333333328</v>
      </c>
      <c r="T1619" s="12">
        <f t="shared" si="103"/>
        <v>41546.455879629626</v>
      </c>
    </row>
    <row r="1620" spans="1:20" ht="43.2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>
        <f t="shared" si="100"/>
        <v>105.06666666666666</v>
      </c>
      <c r="P1620">
        <f t="shared" si="101"/>
        <v>76</v>
      </c>
      <c r="Q1620" s="7" t="s">
        <v>8344</v>
      </c>
      <c r="R1620" s="7" t="s">
        <v>8345</v>
      </c>
      <c r="S1620" s="11">
        <f t="shared" si="102"/>
        <v>41341.446006944439</v>
      </c>
      <c r="T1620" s="12">
        <f t="shared" si="103"/>
        <v>41301.446006944439</v>
      </c>
    </row>
    <row r="1621" spans="1:20" ht="43.2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>
        <f t="shared" si="100"/>
        <v>133.33333333333331</v>
      </c>
      <c r="P1621">
        <f t="shared" si="101"/>
        <v>500</v>
      </c>
      <c r="Q1621" s="7" t="s">
        <v>8344</v>
      </c>
      <c r="R1621" s="7" t="s">
        <v>8345</v>
      </c>
      <c r="S1621" s="11">
        <f t="shared" si="102"/>
        <v>41896.977847222217</v>
      </c>
      <c r="T1621" s="12">
        <f t="shared" si="103"/>
        <v>41875.977847222217</v>
      </c>
    </row>
    <row r="1622" spans="1:20" ht="28.8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>
        <f t="shared" si="100"/>
        <v>112.99999999999999</v>
      </c>
      <c r="P1622">
        <f t="shared" si="101"/>
        <v>130</v>
      </c>
      <c r="Q1622" s="7" t="s">
        <v>8344</v>
      </c>
      <c r="R1622" s="7" t="s">
        <v>8345</v>
      </c>
      <c r="S1622" s="11">
        <f t="shared" si="102"/>
        <v>41328.131249999999</v>
      </c>
      <c r="T1622" s="12">
        <f t="shared" si="103"/>
        <v>41321.131249999999</v>
      </c>
    </row>
    <row r="1623" spans="1:20" ht="43.2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>
        <f t="shared" si="100"/>
        <v>121.2</v>
      </c>
      <c r="P1623">
        <f t="shared" si="101"/>
        <v>1060</v>
      </c>
      <c r="Q1623" s="7" t="s">
        <v>8344</v>
      </c>
      <c r="R1623" s="7" t="s">
        <v>8345</v>
      </c>
      <c r="S1623" s="11">
        <f t="shared" si="102"/>
        <v>41056.957638888889</v>
      </c>
      <c r="T1623" s="12">
        <f t="shared" si="103"/>
        <v>41003.398321759254</v>
      </c>
    </row>
    <row r="1624" spans="1:20" ht="43.2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>
        <f t="shared" si="100"/>
        <v>101.72463768115942</v>
      </c>
      <c r="P1624">
        <f t="shared" si="101"/>
        <v>119</v>
      </c>
      <c r="Q1624" s="7" t="s">
        <v>8344</v>
      </c>
      <c r="R1624" s="7" t="s">
        <v>8345</v>
      </c>
      <c r="S1624" s="11">
        <f t="shared" si="102"/>
        <v>41990.124305555553</v>
      </c>
      <c r="T1624" s="12">
        <f t="shared" si="103"/>
        <v>41950.086504629631</v>
      </c>
    </row>
    <row r="1625" spans="1:20" ht="43.2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>
        <f t="shared" si="100"/>
        <v>101.06666666666666</v>
      </c>
      <c r="P1625">
        <f t="shared" si="101"/>
        <v>8</v>
      </c>
      <c r="Q1625" s="7" t="s">
        <v>8344</v>
      </c>
      <c r="R1625" s="7" t="s">
        <v>8345</v>
      </c>
      <c r="S1625" s="11">
        <f t="shared" si="102"/>
        <v>41513.480196759258</v>
      </c>
      <c r="T1625" s="12">
        <f t="shared" si="103"/>
        <v>41453.480196759258</v>
      </c>
    </row>
    <row r="1626" spans="1:20" ht="43.2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>
        <f t="shared" si="100"/>
        <v>118</v>
      </c>
      <c r="P1626">
        <f t="shared" si="101"/>
        <v>180</v>
      </c>
      <c r="Q1626" s="7" t="s">
        <v>8344</v>
      </c>
      <c r="R1626" s="7" t="s">
        <v>8345</v>
      </c>
      <c r="S1626" s="11">
        <f t="shared" si="102"/>
        <v>41283.158969907403</v>
      </c>
      <c r="T1626" s="12">
        <f t="shared" si="103"/>
        <v>41243.158969907403</v>
      </c>
    </row>
    <row r="1627" spans="1:20" ht="57.6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>
        <f t="shared" si="100"/>
        <v>155.33333333333331</v>
      </c>
      <c r="P1627">
        <f t="shared" si="101"/>
        <v>4150</v>
      </c>
      <c r="Q1627" s="7" t="s">
        <v>8344</v>
      </c>
      <c r="R1627" s="7" t="s">
        <v>8345</v>
      </c>
      <c r="S1627" s="11">
        <f t="shared" si="102"/>
        <v>41163.491354166668</v>
      </c>
      <c r="T1627" s="12">
        <f t="shared" si="103"/>
        <v>41135.491354166668</v>
      </c>
    </row>
    <row r="1628" spans="1:20" ht="43.2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>
        <f t="shared" si="100"/>
        <v>101.18750000000001</v>
      </c>
      <c r="P1628">
        <f t="shared" si="101"/>
        <v>95</v>
      </c>
      <c r="Q1628" s="7" t="s">
        <v>8344</v>
      </c>
      <c r="R1628" s="7" t="s">
        <v>8345</v>
      </c>
      <c r="S1628" s="11">
        <f t="shared" si="102"/>
        <v>41609.681331018517</v>
      </c>
      <c r="T1628" s="12">
        <f t="shared" si="103"/>
        <v>41579.639664351846</v>
      </c>
    </row>
    <row r="1629" spans="1:20" ht="43.2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>
        <f t="shared" si="100"/>
        <v>117</v>
      </c>
      <c r="P1629">
        <f t="shared" si="101"/>
        <v>340</v>
      </c>
      <c r="Q1629" s="7" t="s">
        <v>8344</v>
      </c>
      <c r="R1629" s="7" t="s">
        <v>8345</v>
      </c>
      <c r="S1629" s="11">
        <f t="shared" si="102"/>
        <v>41238.999305555553</v>
      </c>
      <c r="T1629" s="12">
        <f t="shared" si="103"/>
        <v>41205.498715277776</v>
      </c>
    </row>
    <row r="1630" spans="1:20" ht="28.8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>
        <f t="shared" si="100"/>
        <v>100.925</v>
      </c>
      <c r="P1630">
        <f t="shared" si="101"/>
        <v>37</v>
      </c>
      <c r="Q1630" s="7" t="s">
        <v>8344</v>
      </c>
      <c r="R1630" s="7" t="s">
        <v>8345</v>
      </c>
      <c r="S1630" s="11">
        <f t="shared" si="102"/>
        <v>41807.528726851851</v>
      </c>
      <c r="T1630" s="12">
        <f t="shared" si="103"/>
        <v>41774.528726851851</v>
      </c>
    </row>
    <row r="1631" spans="1:20" ht="28.8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>
        <f t="shared" si="100"/>
        <v>103.66666666666666</v>
      </c>
      <c r="P1631">
        <f t="shared" si="101"/>
        <v>220</v>
      </c>
      <c r="Q1631" s="7" t="s">
        <v>8344</v>
      </c>
      <c r="R1631" s="7" t="s">
        <v>8345</v>
      </c>
      <c r="S1631" s="11">
        <f t="shared" si="102"/>
        <v>41690.658946759257</v>
      </c>
      <c r="T1631" s="12">
        <f t="shared" si="103"/>
        <v>41645.658946759257</v>
      </c>
    </row>
    <row r="1632" spans="1:20" ht="43.2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>
        <f t="shared" si="100"/>
        <v>265.25</v>
      </c>
      <c r="P1632">
        <f t="shared" si="101"/>
        <v>6610</v>
      </c>
      <c r="Q1632" s="7" t="s">
        <v>8344</v>
      </c>
      <c r="R1632" s="7" t="s">
        <v>8345</v>
      </c>
      <c r="S1632" s="11">
        <f t="shared" si="102"/>
        <v>40970.082638888889</v>
      </c>
      <c r="T1632" s="12">
        <f t="shared" si="103"/>
        <v>40939.629340277774</v>
      </c>
    </row>
    <row r="1633" spans="1:20" ht="43.2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>
        <f t="shared" si="100"/>
        <v>155.91</v>
      </c>
      <c r="P1633">
        <f t="shared" si="101"/>
        <v>5591</v>
      </c>
      <c r="Q1633" s="7" t="s">
        <v>8344</v>
      </c>
      <c r="R1633" s="7" t="s">
        <v>8345</v>
      </c>
      <c r="S1633" s="11">
        <f t="shared" si="102"/>
        <v>41194.65116898148</v>
      </c>
      <c r="T1633" s="12">
        <f t="shared" si="103"/>
        <v>41164.65116898148</v>
      </c>
    </row>
    <row r="1634" spans="1:20" ht="43.2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>
        <f t="shared" si="100"/>
        <v>101.62500000000001</v>
      </c>
      <c r="P1634">
        <f t="shared" si="101"/>
        <v>65</v>
      </c>
      <c r="Q1634" s="7" t="s">
        <v>8344</v>
      </c>
      <c r="R1634" s="7" t="s">
        <v>8345</v>
      </c>
      <c r="S1634" s="11">
        <f t="shared" si="102"/>
        <v>40810.132569444446</v>
      </c>
      <c r="T1634" s="12">
        <f t="shared" si="103"/>
        <v>40750.132569444446</v>
      </c>
    </row>
    <row r="1635" spans="1:20" ht="43.2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>
        <f t="shared" si="100"/>
        <v>100</v>
      </c>
      <c r="P1635">
        <f t="shared" si="101"/>
        <v>0</v>
      </c>
      <c r="Q1635" s="7" t="s">
        <v>8344</v>
      </c>
      <c r="R1635" s="7" t="s">
        <v>8345</v>
      </c>
      <c r="S1635" s="11">
        <f t="shared" si="102"/>
        <v>40924</v>
      </c>
      <c r="T1635" s="12">
        <f t="shared" si="103"/>
        <v>40896.675416666665</v>
      </c>
    </row>
    <row r="1636" spans="1:20" ht="43.2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>
        <f t="shared" si="100"/>
        <v>100.49999999999999</v>
      </c>
      <c r="P1636">
        <f t="shared" si="101"/>
        <v>10</v>
      </c>
      <c r="Q1636" s="7" t="s">
        <v>8344</v>
      </c>
      <c r="R1636" s="7" t="s">
        <v>8345</v>
      </c>
      <c r="S1636" s="11">
        <f t="shared" si="102"/>
        <v>40696.040972222218</v>
      </c>
      <c r="T1636" s="12">
        <f t="shared" si="103"/>
        <v>40657.981493055551</v>
      </c>
    </row>
    <row r="1637" spans="1:20" ht="57.6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>
        <f t="shared" si="100"/>
        <v>125.29999999999998</v>
      </c>
      <c r="P1637">
        <f t="shared" si="101"/>
        <v>506</v>
      </c>
      <c r="Q1637" s="7" t="s">
        <v>8344</v>
      </c>
      <c r="R1637" s="7" t="s">
        <v>8345</v>
      </c>
      <c r="S1637" s="11">
        <f t="shared" si="102"/>
        <v>42562.660428240742</v>
      </c>
      <c r="T1637" s="12">
        <f t="shared" si="103"/>
        <v>42502.660428240742</v>
      </c>
    </row>
    <row r="1638" spans="1:20" ht="43.2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>
        <f t="shared" si="100"/>
        <v>103.55555555555556</v>
      </c>
      <c r="P1638">
        <f t="shared" si="101"/>
        <v>160</v>
      </c>
      <c r="Q1638" s="7" t="s">
        <v>8344</v>
      </c>
      <c r="R1638" s="7" t="s">
        <v>8345</v>
      </c>
      <c r="S1638" s="11">
        <f t="shared" si="102"/>
        <v>40705.958333333328</v>
      </c>
      <c r="T1638" s="12">
        <f t="shared" si="103"/>
        <v>40662.878333333334</v>
      </c>
    </row>
    <row r="1639" spans="1:20" ht="43.2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>
        <f t="shared" si="100"/>
        <v>103.8</v>
      </c>
      <c r="P1639">
        <f t="shared" si="101"/>
        <v>19</v>
      </c>
      <c r="Q1639" s="7" t="s">
        <v>8344</v>
      </c>
      <c r="R1639" s="7" t="s">
        <v>8345</v>
      </c>
      <c r="S1639" s="11">
        <f t="shared" si="102"/>
        <v>40178.777083333327</v>
      </c>
      <c r="T1639" s="12">
        <f t="shared" si="103"/>
        <v>40122.543287037035</v>
      </c>
    </row>
    <row r="1640" spans="1:20" ht="28.8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>
        <f t="shared" si="100"/>
        <v>105</v>
      </c>
      <c r="P1640">
        <f t="shared" si="101"/>
        <v>50</v>
      </c>
      <c r="Q1640" s="7" t="s">
        <v>8344</v>
      </c>
      <c r="R1640" s="7" t="s">
        <v>8345</v>
      </c>
      <c r="S1640" s="11">
        <f t="shared" si="102"/>
        <v>41333.684027777774</v>
      </c>
      <c r="T1640" s="12">
        <f t="shared" si="103"/>
        <v>41288.478796296295</v>
      </c>
    </row>
    <row r="1641" spans="1:20" ht="43.2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>
        <f t="shared" si="100"/>
        <v>100</v>
      </c>
      <c r="P1641">
        <f t="shared" si="101"/>
        <v>0</v>
      </c>
      <c r="Q1641" s="7" t="s">
        <v>8344</v>
      </c>
      <c r="R1641" s="7" t="s">
        <v>8345</v>
      </c>
      <c r="S1641" s="11">
        <f t="shared" si="102"/>
        <v>40971.444039351853</v>
      </c>
      <c r="T1641" s="12">
        <f t="shared" si="103"/>
        <v>40941.444039351853</v>
      </c>
    </row>
    <row r="1642" spans="1:20" ht="43.2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>
        <f t="shared" si="100"/>
        <v>169.86</v>
      </c>
      <c r="P1642">
        <f t="shared" si="101"/>
        <v>279.44000000000005</v>
      </c>
      <c r="Q1642" s="7" t="s">
        <v>8344</v>
      </c>
      <c r="R1642" s="7" t="s">
        <v>8345</v>
      </c>
      <c r="S1642" s="11">
        <f t="shared" si="102"/>
        <v>40392.874305555553</v>
      </c>
      <c r="T1642" s="12">
        <f t="shared" si="103"/>
        <v>40379.022627314815</v>
      </c>
    </row>
    <row r="1643" spans="1:20" ht="28.8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>
        <f t="shared" si="100"/>
        <v>101.4</v>
      </c>
      <c r="P1643">
        <f t="shared" si="101"/>
        <v>35</v>
      </c>
      <c r="Q1643" s="7" t="s">
        <v>8344</v>
      </c>
      <c r="R1643" s="7" t="s">
        <v>8365</v>
      </c>
      <c r="S1643" s="11">
        <f t="shared" si="102"/>
        <v>41992.388240740744</v>
      </c>
      <c r="T1643" s="12">
        <f t="shared" si="103"/>
        <v>41962.388240740744</v>
      </c>
    </row>
    <row r="1644" spans="1:20" ht="43.2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>
        <f t="shared" si="100"/>
        <v>100</v>
      </c>
      <c r="P1644">
        <f t="shared" si="101"/>
        <v>0</v>
      </c>
      <c r="Q1644" s="7" t="s">
        <v>8344</v>
      </c>
      <c r="R1644" s="7" t="s">
        <v>8365</v>
      </c>
      <c r="S1644" s="11">
        <f t="shared" si="102"/>
        <v>40707.816284722219</v>
      </c>
      <c r="T1644" s="12">
        <f t="shared" si="103"/>
        <v>40687.816284722219</v>
      </c>
    </row>
    <row r="1645" spans="1:20" ht="28.8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>
        <f t="shared" si="100"/>
        <v>124.70000000000002</v>
      </c>
      <c r="P1645">
        <f t="shared" si="101"/>
        <v>1235</v>
      </c>
      <c r="Q1645" s="7" t="s">
        <v>8344</v>
      </c>
      <c r="R1645" s="7" t="s">
        <v>8365</v>
      </c>
      <c r="S1645" s="11">
        <f t="shared" si="102"/>
        <v>41176.615879629629</v>
      </c>
      <c r="T1645" s="12">
        <f t="shared" si="103"/>
        <v>41146.615879629629</v>
      </c>
    </row>
    <row r="1646" spans="1:20" ht="43.2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>
        <f t="shared" si="100"/>
        <v>109.5</v>
      </c>
      <c r="P1646">
        <f t="shared" si="101"/>
        <v>950</v>
      </c>
      <c r="Q1646" s="7" t="s">
        <v>8344</v>
      </c>
      <c r="R1646" s="7" t="s">
        <v>8365</v>
      </c>
      <c r="S1646" s="11">
        <f t="shared" si="102"/>
        <v>41234.893055555549</v>
      </c>
      <c r="T1646" s="12">
        <f t="shared" si="103"/>
        <v>41174.851388888885</v>
      </c>
    </row>
    <row r="1647" spans="1:20" ht="43.2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>
        <f t="shared" si="100"/>
        <v>110.80000000000001</v>
      </c>
      <c r="P1647">
        <f t="shared" si="101"/>
        <v>540</v>
      </c>
      <c r="Q1647" s="7" t="s">
        <v>8344</v>
      </c>
      <c r="R1647" s="7" t="s">
        <v>8365</v>
      </c>
      <c r="S1647" s="11">
        <f t="shared" si="102"/>
        <v>41535.40902777778</v>
      </c>
      <c r="T1647" s="12">
        <f t="shared" si="103"/>
        <v>41521.40902777778</v>
      </c>
    </row>
    <row r="1648" spans="1:20" ht="57.6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>
        <f t="shared" si="100"/>
        <v>110.2</v>
      </c>
      <c r="P1648">
        <f t="shared" si="101"/>
        <v>204</v>
      </c>
      <c r="Q1648" s="7" t="s">
        <v>8344</v>
      </c>
      <c r="R1648" s="7" t="s">
        <v>8365</v>
      </c>
      <c r="S1648" s="11">
        <f t="shared" si="102"/>
        <v>41865.549305555549</v>
      </c>
      <c r="T1648" s="12">
        <f t="shared" si="103"/>
        <v>41833.241932870369</v>
      </c>
    </row>
    <row r="1649" spans="1:20" ht="43.2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>
        <f t="shared" si="100"/>
        <v>104.71999999999998</v>
      </c>
      <c r="P1649">
        <f t="shared" si="101"/>
        <v>236</v>
      </c>
      <c r="Q1649" s="7" t="s">
        <v>8344</v>
      </c>
      <c r="R1649" s="7" t="s">
        <v>8365</v>
      </c>
      <c r="S1649" s="11">
        <f t="shared" si="102"/>
        <v>41069.201122685183</v>
      </c>
      <c r="T1649" s="12">
        <f t="shared" si="103"/>
        <v>41039.201122685183</v>
      </c>
    </row>
    <row r="1650" spans="1:20" ht="43.2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>
        <f t="shared" si="100"/>
        <v>125.26086956521738</v>
      </c>
      <c r="P1650">
        <f t="shared" si="101"/>
        <v>581</v>
      </c>
      <c r="Q1650" s="7" t="s">
        <v>8344</v>
      </c>
      <c r="R1650" s="7" t="s">
        <v>8365</v>
      </c>
      <c r="S1650" s="11">
        <f t="shared" si="102"/>
        <v>40622.454652777778</v>
      </c>
      <c r="T1650" s="12">
        <f t="shared" si="103"/>
        <v>40592.496319444443</v>
      </c>
    </row>
    <row r="1651" spans="1:20" ht="43.2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>
        <f t="shared" si="100"/>
        <v>100.58763157894737</v>
      </c>
      <c r="P1651">
        <f t="shared" si="101"/>
        <v>22.329999999999927</v>
      </c>
      <c r="Q1651" s="7" t="s">
        <v>8344</v>
      </c>
      <c r="R1651" s="7" t="s">
        <v>8365</v>
      </c>
      <c r="S1651" s="11">
        <f t="shared" si="102"/>
        <v>41782.476331018515</v>
      </c>
      <c r="T1651" s="12">
        <f t="shared" si="103"/>
        <v>41737.476331018515</v>
      </c>
    </row>
    <row r="1652" spans="1:20" ht="43.2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>
        <f t="shared" si="100"/>
        <v>141.55000000000001</v>
      </c>
      <c r="P1652">
        <f t="shared" si="101"/>
        <v>831</v>
      </c>
      <c r="Q1652" s="7" t="s">
        <v>8344</v>
      </c>
      <c r="R1652" s="7" t="s">
        <v>8365</v>
      </c>
      <c r="S1652" s="11">
        <f t="shared" si="102"/>
        <v>41556.227280092593</v>
      </c>
      <c r="T1652" s="12">
        <f t="shared" si="103"/>
        <v>41526.227280092593</v>
      </c>
    </row>
    <row r="1653" spans="1:20" ht="43.2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>
        <f t="shared" si="100"/>
        <v>100.75</v>
      </c>
      <c r="P1653">
        <f t="shared" si="101"/>
        <v>15</v>
      </c>
      <c r="Q1653" s="7" t="s">
        <v>8344</v>
      </c>
      <c r="R1653" s="7" t="s">
        <v>8365</v>
      </c>
      <c r="S1653" s="11">
        <f t="shared" si="102"/>
        <v>40659.082638888889</v>
      </c>
      <c r="T1653" s="12">
        <f t="shared" si="103"/>
        <v>40625.692361111105</v>
      </c>
    </row>
    <row r="1654" spans="1:20" ht="43.2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>
        <f t="shared" si="100"/>
        <v>100.66666666666666</v>
      </c>
      <c r="P1654">
        <f t="shared" si="101"/>
        <v>30</v>
      </c>
      <c r="Q1654" s="7" t="s">
        <v>8344</v>
      </c>
      <c r="R1654" s="7" t="s">
        <v>8365</v>
      </c>
      <c r="S1654" s="11">
        <f t="shared" si="102"/>
        <v>41602.326307870368</v>
      </c>
      <c r="T1654" s="12">
        <f t="shared" si="103"/>
        <v>41572.284641203703</v>
      </c>
    </row>
    <row r="1655" spans="1:20" ht="43.2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>
        <f t="shared" si="100"/>
        <v>174.2304</v>
      </c>
      <c r="P1655">
        <f t="shared" si="101"/>
        <v>3711.5200000000004</v>
      </c>
      <c r="Q1655" s="7" t="s">
        <v>8344</v>
      </c>
      <c r="R1655" s="7" t="s">
        <v>8365</v>
      </c>
      <c r="S1655" s="11">
        <f t="shared" si="102"/>
        <v>40657.626111111109</v>
      </c>
      <c r="T1655" s="12">
        <f t="shared" si="103"/>
        <v>40626.626111111109</v>
      </c>
    </row>
    <row r="1656" spans="1:20" ht="43.2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>
        <f t="shared" si="100"/>
        <v>119.90909090909089</v>
      </c>
      <c r="P1656">
        <f t="shared" si="101"/>
        <v>219</v>
      </c>
      <c r="Q1656" s="7" t="s">
        <v>8344</v>
      </c>
      <c r="R1656" s="7" t="s">
        <v>8365</v>
      </c>
      <c r="S1656" s="11">
        <f t="shared" si="102"/>
        <v>41017.682407407403</v>
      </c>
      <c r="T1656" s="12">
        <f t="shared" si="103"/>
        <v>40987.682407407403</v>
      </c>
    </row>
    <row r="1657" spans="1:20" ht="28.8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>
        <f t="shared" si="100"/>
        <v>142.86666666666667</v>
      </c>
      <c r="P1657">
        <f t="shared" si="101"/>
        <v>643</v>
      </c>
      <c r="Q1657" s="7" t="s">
        <v>8344</v>
      </c>
      <c r="R1657" s="7" t="s">
        <v>8365</v>
      </c>
      <c r="S1657" s="11">
        <f t="shared" si="102"/>
        <v>41004.541898148142</v>
      </c>
      <c r="T1657" s="12">
        <f t="shared" si="103"/>
        <v>40974.583564814813</v>
      </c>
    </row>
    <row r="1658" spans="1:20" ht="57.6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>
        <f t="shared" si="100"/>
        <v>100.33493333333334</v>
      </c>
      <c r="P1658">
        <f t="shared" si="101"/>
        <v>25.119999999999891</v>
      </c>
      <c r="Q1658" s="7" t="s">
        <v>8344</v>
      </c>
      <c r="R1658" s="7" t="s">
        <v>8365</v>
      </c>
      <c r="S1658" s="11">
        <f t="shared" si="102"/>
        <v>41256.720509259256</v>
      </c>
      <c r="T1658" s="12">
        <f t="shared" si="103"/>
        <v>41226.720509259256</v>
      </c>
    </row>
    <row r="1659" spans="1:20" ht="43.2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>
        <f t="shared" si="100"/>
        <v>104.93380000000001</v>
      </c>
      <c r="P1659">
        <f t="shared" si="101"/>
        <v>1233.4500000000007</v>
      </c>
      <c r="Q1659" s="7" t="s">
        <v>8344</v>
      </c>
      <c r="R1659" s="7" t="s">
        <v>8365</v>
      </c>
      <c r="S1659" s="11">
        <f t="shared" si="102"/>
        <v>41053.573703703703</v>
      </c>
      <c r="T1659" s="12">
        <f t="shared" si="103"/>
        <v>41023.573703703703</v>
      </c>
    </row>
    <row r="1660" spans="1:20" ht="43.2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>
        <f t="shared" si="100"/>
        <v>132.23333333333335</v>
      </c>
      <c r="P1660">
        <f t="shared" si="101"/>
        <v>1934</v>
      </c>
      <c r="Q1660" s="7" t="s">
        <v>8344</v>
      </c>
      <c r="R1660" s="7" t="s">
        <v>8365</v>
      </c>
      <c r="S1660" s="11">
        <f t="shared" si="102"/>
        <v>41261.388888888883</v>
      </c>
      <c r="T1660" s="12">
        <f t="shared" si="103"/>
        <v>41223.013506944444</v>
      </c>
    </row>
    <row r="1661" spans="1:20" ht="43.2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>
        <f t="shared" si="100"/>
        <v>112.79999999999998</v>
      </c>
      <c r="P1661">
        <f t="shared" si="101"/>
        <v>64</v>
      </c>
      <c r="Q1661" s="7" t="s">
        <v>8344</v>
      </c>
      <c r="R1661" s="7" t="s">
        <v>8365</v>
      </c>
      <c r="S1661" s="11">
        <f t="shared" si="102"/>
        <v>41625.291666666664</v>
      </c>
      <c r="T1661" s="12">
        <f t="shared" si="103"/>
        <v>41596.705104166664</v>
      </c>
    </row>
    <row r="1662" spans="1:20" ht="57.6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>
        <f t="shared" si="100"/>
        <v>1253.75</v>
      </c>
      <c r="P1662">
        <f t="shared" si="101"/>
        <v>923</v>
      </c>
      <c r="Q1662" s="7" t="s">
        <v>8344</v>
      </c>
      <c r="R1662" s="7" t="s">
        <v>8365</v>
      </c>
      <c r="S1662" s="11">
        <f t="shared" si="102"/>
        <v>42490.707638888889</v>
      </c>
      <c r="T1662" s="12">
        <f t="shared" si="103"/>
        <v>42459.485532407409</v>
      </c>
    </row>
    <row r="1663" spans="1:20" ht="57.6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>
        <f t="shared" si="100"/>
        <v>102.50632911392405</v>
      </c>
      <c r="P1663">
        <f t="shared" si="101"/>
        <v>198</v>
      </c>
      <c r="Q1663" s="7" t="s">
        <v>8344</v>
      </c>
      <c r="R1663" s="7" t="s">
        <v>8365</v>
      </c>
      <c r="S1663" s="11">
        <f t="shared" si="102"/>
        <v>42386.666666666664</v>
      </c>
      <c r="T1663" s="12">
        <f t="shared" si="103"/>
        <v>42343.789710648147</v>
      </c>
    </row>
    <row r="1664" spans="1:20" ht="43.2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>
        <f t="shared" si="100"/>
        <v>102.6375</v>
      </c>
      <c r="P1664">
        <f t="shared" si="101"/>
        <v>211</v>
      </c>
      <c r="Q1664" s="7" t="s">
        <v>8344</v>
      </c>
      <c r="R1664" s="7" t="s">
        <v>8365</v>
      </c>
      <c r="S1664" s="11">
        <f t="shared" si="102"/>
        <v>40908.031666666662</v>
      </c>
      <c r="T1664" s="12">
        <f t="shared" si="103"/>
        <v>40847.99</v>
      </c>
    </row>
    <row r="1665" spans="1:20" ht="43.2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>
        <f t="shared" si="100"/>
        <v>108</v>
      </c>
      <c r="P1665">
        <f t="shared" si="101"/>
        <v>80</v>
      </c>
      <c r="Q1665" s="7" t="s">
        <v>8344</v>
      </c>
      <c r="R1665" s="7" t="s">
        <v>8365</v>
      </c>
      <c r="S1665" s="11">
        <f t="shared" si="102"/>
        <v>42035.813738425924</v>
      </c>
      <c r="T1665" s="12">
        <f t="shared" si="103"/>
        <v>42005.813738425924</v>
      </c>
    </row>
    <row r="1666" spans="1:20" ht="43.2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>
        <f t="shared" si="100"/>
        <v>122.40879999999999</v>
      </c>
      <c r="P1666">
        <f t="shared" si="101"/>
        <v>560.2199999999998</v>
      </c>
      <c r="Q1666" s="7" t="s">
        <v>8344</v>
      </c>
      <c r="R1666" s="7" t="s">
        <v>8365</v>
      </c>
      <c r="S1666" s="11">
        <f t="shared" si="102"/>
        <v>40983.957638888889</v>
      </c>
      <c r="T1666" s="12">
        <f t="shared" si="103"/>
        <v>40939.553449074076</v>
      </c>
    </row>
    <row r="1667" spans="1:20" ht="43.2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>
        <f t="shared" ref="O1667:O1730" si="104">(E1667/D1667*100)</f>
        <v>119.45714285714286</v>
      </c>
      <c r="P1667">
        <f t="shared" ref="P1667:P1730" si="105">AVERAGE(E1667-D1667)</f>
        <v>681</v>
      </c>
      <c r="Q1667" s="7" t="s">
        <v>8344</v>
      </c>
      <c r="R1667" s="7" t="s">
        <v>8365</v>
      </c>
      <c r="S1667" s="11">
        <f t="shared" ref="S1667:S1730" si="106">(I1667/86400)+25569+(-5/24)</f>
        <v>40595.916666666664</v>
      </c>
      <c r="T1667" s="12">
        <f t="shared" ref="T1667:T1730" si="107">(J1667/86400)+25569+(-5/24)</f>
        <v>40564.441122685181</v>
      </c>
    </row>
    <row r="1668" spans="1:20" ht="43.2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>
        <f t="shared" si="104"/>
        <v>160.88</v>
      </c>
      <c r="P1668">
        <f t="shared" si="105"/>
        <v>1522</v>
      </c>
      <c r="Q1668" s="7" t="s">
        <v>8344</v>
      </c>
      <c r="R1668" s="7" t="s">
        <v>8365</v>
      </c>
      <c r="S1668" s="11">
        <f t="shared" si="106"/>
        <v>41361.003159722219</v>
      </c>
      <c r="T1668" s="12">
        <f t="shared" si="107"/>
        <v>41331.04482638889</v>
      </c>
    </row>
    <row r="1669" spans="1:20" ht="43.2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>
        <f t="shared" si="104"/>
        <v>126.85294117647059</v>
      </c>
      <c r="P1669">
        <f t="shared" si="105"/>
        <v>913</v>
      </c>
      <c r="Q1669" s="7" t="s">
        <v>8344</v>
      </c>
      <c r="R1669" s="7" t="s">
        <v>8365</v>
      </c>
      <c r="S1669" s="11">
        <f t="shared" si="106"/>
        <v>41709.082638888889</v>
      </c>
      <c r="T1669" s="12">
        <f t="shared" si="107"/>
        <v>41681.862245370365</v>
      </c>
    </row>
    <row r="1670" spans="1:20" ht="43.2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>
        <f t="shared" si="104"/>
        <v>102.6375</v>
      </c>
      <c r="P1670">
        <f t="shared" si="105"/>
        <v>211</v>
      </c>
      <c r="Q1670" s="7" t="s">
        <v>8344</v>
      </c>
      <c r="R1670" s="7" t="s">
        <v>8365</v>
      </c>
      <c r="S1670" s="11">
        <f t="shared" si="106"/>
        <v>40874.983090277776</v>
      </c>
      <c r="T1670" s="12">
        <f t="shared" si="107"/>
        <v>40844.941423611112</v>
      </c>
    </row>
    <row r="1671" spans="1:20" ht="57.6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>
        <f t="shared" si="104"/>
        <v>139.75</v>
      </c>
      <c r="P1671">
        <f t="shared" si="105"/>
        <v>795</v>
      </c>
      <c r="Q1671" s="7" t="s">
        <v>8344</v>
      </c>
      <c r="R1671" s="7" t="s">
        <v>8365</v>
      </c>
      <c r="S1671" s="11">
        <f t="shared" si="106"/>
        <v>42521.676805555551</v>
      </c>
      <c r="T1671" s="12">
        <f t="shared" si="107"/>
        <v>42461.676805555551</v>
      </c>
    </row>
    <row r="1672" spans="1:20" ht="57.6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>
        <f t="shared" si="104"/>
        <v>102.60000000000001</v>
      </c>
      <c r="P1672">
        <f t="shared" si="105"/>
        <v>26</v>
      </c>
      <c r="Q1672" s="7" t="s">
        <v>8344</v>
      </c>
      <c r="R1672" s="7" t="s">
        <v>8365</v>
      </c>
      <c r="S1672" s="11">
        <f t="shared" si="106"/>
        <v>40363.958333333328</v>
      </c>
      <c r="T1672" s="12">
        <f t="shared" si="107"/>
        <v>40313.722210648142</v>
      </c>
    </row>
    <row r="1673" spans="1:20" ht="28.8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>
        <f t="shared" si="104"/>
        <v>100.67349999999999</v>
      </c>
      <c r="P1673">
        <f t="shared" si="105"/>
        <v>13.470000000000027</v>
      </c>
      <c r="Q1673" s="7" t="s">
        <v>8344</v>
      </c>
      <c r="R1673" s="7" t="s">
        <v>8365</v>
      </c>
      <c r="S1673" s="11">
        <f t="shared" si="106"/>
        <v>42583.335810185185</v>
      </c>
      <c r="T1673" s="12">
        <f t="shared" si="107"/>
        <v>42553.335810185185</v>
      </c>
    </row>
    <row r="1674" spans="1:20" ht="43.2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>
        <f t="shared" si="104"/>
        <v>112.94117647058823</v>
      </c>
      <c r="P1674">
        <f t="shared" si="105"/>
        <v>220</v>
      </c>
      <c r="Q1674" s="7" t="s">
        <v>8344</v>
      </c>
      <c r="R1674" s="7" t="s">
        <v>8365</v>
      </c>
      <c r="S1674" s="11">
        <f t="shared" si="106"/>
        <v>41064.448263888888</v>
      </c>
      <c r="T1674" s="12">
        <f t="shared" si="107"/>
        <v>41034.448263888888</v>
      </c>
    </row>
    <row r="1675" spans="1:20" ht="43.2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>
        <f t="shared" si="104"/>
        <v>128.09523809523807</v>
      </c>
      <c r="P1675">
        <f t="shared" si="105"/>
        <v>590</v>
      </c>
      <c r="Q1675" s="7" t="s">
        <v>8344</v>
      </c>
      <c r="R1675" s="7" t="s">
        <v>8365</v>
      </c>
      <c r="S1675" s="11">
        <f t="shared" si="106"/>
        <v>42069.670046296298</v>
      </c>
      <c r="T1675" s="12">
        <f t="shared" si="107"/>
        <v>42039.670046296298</v>
      </c>
    </row>
    <row r="1676" spans="1:20" ht="43.2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>
        <f t="shared" si="104"/>
        <v>201.7</v>
      </c>
      <c r="P1676">
        <f t="shared" si="105"/>
        <v>5085</v>
      </c>
      <c r="Q1676" s="7" t="s">
        <v>8344</v>
      </c>
      <c r="R1676" s="7" t="s">
        <v>8365</v>
      </c>
      <c r="S1676" s="11">
        <f t="shared" si="106"/>
        <v>42600.082638888889</v>
      </c>
      <c r="T1676" s="12">
        <f t="shared" si="107"/>
        <v>42569.397060185183</v>
      </c>
    </row>
    <row r="1677" spans="1:20" ht="28.8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>
        <f t="shared" si="104"/>
        <v>137.416</v>
      </c>
      <c r="P1677">
        <f t="shared" si="105"/>
        <v>374.16000000000008</v>
      </c>
      <c r="Q1677" s="7" t="s">
        <v>8344</v>
      </c>
      <c r="R1677" s="7" t="s">
        <v>8365</v>
      </c>
      <c r="S1677" s="11">
        <f t="shared" si="106"/>
        <v>40832.710416666661</v>
      </c>
      <c r="T1677" s="12">
        <f t="shared" si="107"/>
        <v>40802.524768518517</v>
      </c>
    </row>
    <row r="1678" spans="1:20" ht="28.8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>
        <f t="shared" si="104"/>
        <v>115.33333333333333</v>
      </c>
      <c r="P1678">
        <f t="shared" si="105"/>
        <v>460</v>
      </c>
      <c r="Q1678" s="7" t="s">
        <v>8344</v>
      </c>
      <c r="R1678" s="7" t="s">
        <v>8365</v>
      </c>
      <c r="S1678" s="11">
        <f t="shared" si="106"/>
        <v>41019.957638888889</v>
      </c>
      <c r="T1678" s="12">
        <f t="shared" si="107"/>
        <v>40973.517905092587</v>
      </c>
    </row>
    <row r="1679" spans="1:20" ht="43.2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>
        <f t="shared" si="104"/>
        <v>111.66666666666667</v>
      </c>
      <c r="P1679">
        <f t="shared" si="105"/>
        <v>700</v>
      </c>
      <c r="Q1679" s="7" t="s">
        <v>8344</v>
      </c>
      <c r="R1679" s="7" t="s">
        <v>8365</v>
      </c>
      <c r="S1679" s="11">
        <f t="shared" si="106"/>
        <v>42476.040972222218</v>
      </c>
      <c r="T1679" s="12">
        <f t="shared" si="107"/>
        <v>42416.198796296296</v>
      </c>
    </row>
    <row r="1680" spans="1:20" ht="43.2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>
        <f t="shared" si="104"/>
        <v>118.39999999999999</v>
      </c>
      <c r="P1680">
        <f t="shared" si="105"/>
        <v>276</v>
      </c>
      <c r="Q1680" s="7" t="s">
        <v>8344</v>
      </c>
      <c r="R1680" s="7" t="s">
        <v>8365</v>
      </c>
      <c r="S1680" s="11">
        <f t="shared" si="106"/>
        <v>41676.646655092591</v>
      </c>
      <c r="T1680" s="12">
        <f t="shared" si="107"/>
        <v>41662.646655092591</v>
      </c>
    </row>
    <row r="1681" spans="1:20" ht="57.6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>
        <f t="shared" si="104"/>
        <v>175</v>
      </c>
      <c r="P1681">
        <f t="shared" si="105"/>
        <v>1500</v>
      </c>
      <c r="Q1681" s="7" t="s">
        <v>8344</v>
      </c>
      <c r="R1681" s="7" t="s">
        <v>8365</v>
      </c>
      <c r="S1681" s="11">
        <f t="shared" si="106"/>
        <v>40745.860474537032</v>
      </c>
      <c r="T1681" s="12">
        <f t="shared" si="107"/>
        <v>40722.860474537032</v>
      </c>
    </row>
    <row r="1682" spans="1:20" ht="28.8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>
        <f t="shared" si="104"/>
        <v>117.5</v>
      </c>
      <c r="P1682">
        <f t="shared" si="105"/>
        <v>175</v>
      </c>
      <c r="Q1682" s="7" t="s">
        <v>8344</v>
      </c>
      <c r="R1682" s="7" t="s">
        <v>8365</v>
      </c>
      <c r="S1682" s="11">
        <f t="shared" si="106"/>
        <v>41832.549386574072</v>
      </c>
      <c r="T1682" s="12">
        <f t="shared" si="107"/>
        <v>41802.549386574072</v>
      </c>
    </row>
    <row r="1683" spans="1:20" ht="43.2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>
        <f t="shared" si="104"/>
        <v>101.42212307692309</v>
      </c>
      <c r="P1683">
        <f t="shared" si="105"/>
        <v>924.38000000000466</v>
      </c>
      <c r="Q1683" s="7" t="s">
        <v>8344</v>
      </c>
      <c r="R1683" s="7" t="s">
        <v>8366</v>
      </c>
      <c r="S1683" s="11">
        <f t="shared" si="106"/>
        <v>42822.874999999993</v>
      </c>
      <c r="T1683" s="12">
        <f t="shared" si="107"/>
        <v>42773.91300925926</v>
      </c>
    </row>
    <row r="1684" spans="1:20" ht="43.2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>
        <f t="shared" si="104"/>
        <v>0</v>
      </c>
      <c r="P1684">
        <f t="shared" si="105"/>
        <v>-6000</v>
      </c>
      <c r="Q1684" s="7" t="s">
        <v>8344</v>
      </c>
      <c r="R1684" s="7" t="s">
        <v>8366</v>
      </c>
      <c r="S1684" s="11">
        <f t="shared" si="106"/>
        <v>42838.963657407403</v>
      </c>
      <c r="T1684" s="12">
        <f t="shared" si="107"/>
        <v>42779.005324074074</v>
      </c>
    </row>
    <row r="1685" spans="1:20" ht="43.2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>
        <f t="shared" si="104"/>
        <v>21.714285714285715</v>
      </c>
      <c r="P1685">
        <f t="shared" si="105"/>
        <v>-2740</v>
      </c>
      <c r="Q1685" s="7" t="s">
        <v>8344</v>
      </c>
      <c r="R1685" s="7" t="s">
        <v>8366</v>
      </c>
      <c r="S1685" s="11">
        <f t="shared" si="106"/>
        <v>42832.57335648148</v>
      </c>
      <c r="T1685" s="12">
        <f t="shared" si="107"/>
        <v>42808.57335648148</v>
      </c>
    </row>
    <row r="1686" spans="1:20" ht="28.8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>
        <f t="shared" si="104"/>
        <v>109.125</v>
      </c>
      <c r="P1686">
        <f t="shared" si="105"/>
        <v>730</v>
      </c>
      <c r="Q1686" s="7" t="s">
        <v>8344</v>
      </c>
      <c r="R1686" s="7" t="s">
        <v>8366</v>
      </c>
      <c r="S1686" s="11">
        <f t="shared" si="106"/>
        <v>42811.565289351849</v>
      </c>
      <c r="T1686" s="12">
        <f t="shared" si="107"/>
        <v>42783.606956018521</v>
      </c>
    </row>
    <row r="1687" spans="1:20" ht="43.2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>
        <f t="shared" si="104"/>
        <v>102.85714285714285</v>
      </c>
      <c r="P1687">
        <f t="shared" si="105"/>
        <v>10</v>
      </c>
      <c r="Q1687" s="7" t="s">
        <v>8344</v>
      </c>
      <c r="R1687" s="7" t="s">
        <v>8366</v>
      </c>
      <c r="S1687" s="11">
        <f t="shared" si="106"/>
        <v>42818.0002662037</v>
      </c>
      <c r="T1687" s="12">
        <f t="shared" si="107"/>
        <v>42788.041932870365</v>
      </c>
    </row>
    <row r="1688" spans="1:20" ht="43.2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>
        <f t="shared" si="104"/>
        <v>0.36</v>
      </c>
      <c r="P1688">
        <f t="shared" si="105"/>
        <v>-4982</v>
      </c>
      <c r="Q1688" s="7" t="s">
        <v>8344</v>
      </c>
      <c r="R1688" s="7" t="s">
        <v>8366</v>
      </c>
      <c r="S1688" s="11">
        <f t="shared" si="106"/>
        <v>42852.593969907401</v>
      </c>
      <c r="T1688" s="12">
        <f t="shared" si="107"/>
        <v>42792.635636574072</v>
      </c>
    </row>
    <row r="1689" spans="1:20" ht="43.2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>
        <f t="shared" si="104"/>
        <v>31.25</v>
      </c>
      <c r="P1689">
        <f t="shared" si="105"/>
        <v>-6875</v>
      </c>
      <c r="Q1689" s="7" t="s">
        <v>8344</v>
      </c>
      <c r="R1689" s="7" t="s">
        <v>8366</v>
      </c>
      <c r="S1689" s="11">
        <f t="shared" si="106"/>
        <v>42835.635416666664</v>
      </c>
      <c r="T1689" s="12">
        <f t="shared" si="107"/>
        <v>42801.838483796295</v>
      </c>
    </row>
    <row r="1690" spans="1:20" ht="57.6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>
        <f t="shared" si="104"/>
        <v>44.3</v>
      </c>
      <c r="P1690">
        <f t="shared" si="105"/>
        <v>-2228</v>
      </c>
      <c r="Q1690" s="7" t="s">
        <v>8344</v>
      </c>
      <c r="R1690" s="7" t="s">
        <v>8366</v>
      </c>
      <c r="S1690" s="11">
        <f t="shared" si="106"/>
        <v>42834.28465277778</v>
      </c>
      <c r="T1690" s="12">
        <f t="shared" si="107"/>
        <v>42804.326319444437</v>
      </c>
    </row>
    <row r="1691" spans="1:20" ht="28.8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>
        <f t="shared" si="104"/>
        <v>100</v>
      </c>
      <c r="P1691">
        <f t="shared" si="105"/>
        <v>0</v>
      </c>
      <c r="Q1691" s="7" t="s">
        <v>8344</v>
      </c>
      <c r="R1691" s="7" t="s">
        <v>8366</v>
      </c>
      <c r="S1691" s="11">
        <f t="shared" si="106"/>
        <v>42810.692476851851</v>
      </c>
      <c r="T1691" s="12">
        <f t="shared" si="107"/>
        <v>42780.734143518515</v>
      </c>
    </row>
    <row r="1692" spans="1:20" ht="43.2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>
        <f t="shared" si="104"/>
        <v>25.4</v>
      </c>
      <c r="P1692">
        <f t="shared" si="105"/>
        <v>-1865</v>
      </c>
      <c r="Q1692" s="7" t="s">
        <v>8344</v>
      </c>
      <c r="R1692" s="7" t="s">
        <v>8366</v>
      </c>
      <c r="S1692" s="11">
        <f t="shared" si="106"/>
        <v>42831.181041666663</v>
      </c>
      <c r="T1692" s="12">
        <f t="shared" si="107"/>
        <v>42801.222708333335</v>
      </c>
    </row>
    <row r="1693" spans="1:20" ht="43.2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>
        <f t="shared" si="104"/>
        <v>33.473333333333329</v>
      </c>
      <c r="P1693">
        <f t="shared" si="105"/>
        <v>-19958</v>
      </c>
      <c r="Q1693" s="7" t="s">
        <v>8344</v>
      </c>
      <c r="R1693" s="7" t="s">
        <v>8366</v>
      </c>
      <c r="S1693" s="11">
        <f t="shared" si="106"/>
        <v>42827.833333333336</v>
      </c>
      <c r="T1693" s="12">
        <f t="shared" si="107"/>
        <v>42795.493148148147</v>
      </c>
    </row>
    <row r="1694" spans="1:20" ht="43.2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>
        <f t="shared" si="104"/>
        <v>47.8</v>
      </c>
      <c r="P1694">
        <f t="shared" si="105"/>
        <v>-2610</v>
      </c>
      <c r="Q1694" s="7" t="s">
        <v>8344</v>
      </c>
      <c r="R1694" s="7" t="s">
        <v>8366</v>
      </c>
      <c r="S1694" s="11">
        <f t="shared" si="106"/>
        <v>42820.790972222218</v>
      </c>
      <c r="T1694" s="12">
        <f t="shared" si="107"/>
        <v>42787.94290509259</v>
      </c>
    </row>
    <row r="1695" spans="1:20" ht="43.2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>
        <f t="shared" si="104"/>
        <v>9.3333333333333339</v>
      </c>
      <c r="P1695">
        <f t="shared" si="105"/>
        <v>-2720</v>
      </c>
      <c r="Q1695" s="7" t="s">
        <v>8344</v>
      </c>
      <c r="R1695" s="7" t="s">
        <v>8366</v>
      </c>
      <c r="S1695" s="11">
        <f t="shared" si="106"/>
        <v>42834.624999999993</v>
      </c>
      <c r="T1695" s="12">
        <f t="shared" si="107"/>
        <v>42803.711944444447</v>
      </c>
    </row>
    <row r="1696" spans="1:20" ht="43.2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>
        <f t="shared" si="104"/>
        <v>0.05</v>
      </c>
      <c r="P1696">
        <f t="shared" si="105"/>
        <v>-9995</v>
      </c>
      <c r="Q1696" s="7" t="s">
        <v>8344</v>
      </c>
      <c r="R1696" s="7" t="s">
        <v>8366</v>
      </c>
      <c r="S1696" s="11">
        <f t="shared" si="106"/>
        <v>42820.98333333333</v>
      </c>
      <c r="T1696" s="12">
        <f t="shared" si="107"/>
        <v>42791.461504629631</v>
      </c>
    </row>
    <row r="1697" spans="1:20" ht="57.6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>
        <f t="shared" si="104"/>
        <v>11.708333333333334</v>
      </c>
      <c r="P1697">
        <f t="shared" si="105"/>
        <v>-10595</v>
      </c>
      <c r="Q1697" s="7" t="s">
        <v>8344</v>
      </c>
      <c r="R1697" s="7" t="s">
        <v>8366</v>
      </c>
      <c r="S1697" s="11">
        <f t="shared" si="106"/>
        <v>42834.833333333336</v>
      </c>
      <c r="T1697" s="12">
        <f t="shared" si="107"/>
        <v>42800.823078703703</v>
      </c>
    </row>
    <row r="1698" spans="1:20" ht="43.2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>
        <f t="shared" si="104"/>
        <v>0</v>
      </c>
      <c r="P1698">
        <f t="shared" si="105"/>
        <v>-300000</v>
      </c>
      <c r="Q1698" s="7" t="s">
        <v>8344</v>
      </c>
      <c r="R1698" s="7" t="s">
        <v>8366</v>
      </c>
      <c r="S1698" s="11">
        <f t="shared" si="106"/>
        <v>42825.819571759253</v>
      </c>
      <c r="T1698" s="12">
        <f t="shared" si="107"/>
        <v>42795.861238425925</v>
      </c>
    </row>
    <row r="1699" spans="1:20" ht="43.2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>
        <f t="shared" si="104"/>
        <v>20.208000000000002</v>
      </c>
      <c r="P1699">
        <f t="shared" si="105"/>
        <v>-9974</v>
      </c>
      <c r="Q1699" s="7" t="s">
        <v>8344</v>
      </c>
      <c r="R1699" s="7" t="s">
        <v>8366</v>
      </c>
      <c r="S1699" s="11">
        <f t="shared" si="106"/>
        <v>42834.782962962963</v>
      </c>
      <c r="T1699" s="12">
        <f t="shared" si="107"/>
        <v>42804.824629629627</v>
      </c>
    </row>
    <row r="1700" spans="1:20" ht="72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>
        <f t="shared" si="104"/>
        <v>0</v>
      </c>
      <c r="P1700">
        <f t="shared" si="105"/>
        <v>-125000</v>
      </c>
      <c r="Q1700" s="7" t="s">
        <v>8344</v>
      </c>
      <c r="R1700" s="7" t="s">
        <v>8366</v>
      </c>
      <c r="S1700" s="11">
        <f t="shared" si="106"/>
        <v>42819.939583333333</v>
      </c>
      <c r="T1700" s="12">
        <f t="shared" si="107"/>
        <v>42795.999537037038</v>
      </c>
    </row>
    <row r="1701" spans="1:20" ht="43.2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>
        <f t="shared" si="104"/>
        <v>4.2311459353574925</v>
      </c>
      <c r="P1701">
        <f t="shared" si="105"/>
        <v>-4889</v>
      </c>
      <c r="Q1701" s="7" t="s">
        <v>8344</v>
      </c>
      <c r="R1701" s="7" t="s">
        <v>8366</v>
      </c>
      <c r="S1701" s="11">
        <f t="shared" si="106"/>
        <v>42836.655613425923</v>
      </c>
      <c r="T1701" s="12">
        <f t="shared" si="107"/>
        <v>42806.655613425923</v>
      </c>
    </row>
    <row r="1702" spans="1:20" ht="43.2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>
        <f t="shared" si="104"/>
        <v>26.06</v>
      </c>
      <c r="P1702">
        <f t="shared" si="105"/>
        <v>-14788</v>
      </c>
      <c r="Q1702" s="7" t="s">
        <v>8344</v>
      </c>
      <c r="R1702" s="7" t="s">
        <v>8366</v>
      </c>
      <c r="S1702" s="11">
        <f t="shared" si="106"/>
        <v>42825.958333333336</v>
      </c>
      <c r="T1702" s="12">
        <f t="shared" si="107"/>
        <v>42795.863310185181</v>
      </c>
    </row>
    <row r="1703" spans="1:20" ht="43.2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>
        <f t="shared" si="104"/>
        <v>0.19801980198019803</v>
      </c>
      <c r="P1703">
        <f t="shared" si="105"/>
        <v>-5040</v>
      </c>
      <c r="Q1703" s="7" t="s">
        <v>8344</v>
      </c>
      <c r="R1703" s="7" t="s">
        <v>8366</v>
      </c>
      <c r="S1703" s="11">
        <f t="shared" si="106"/>
        <v>42019.456076388888</v>
      </c>
      <c r="T1703" s="12">
        <f t="shared" si="107"/>
        <v>41989.456076388888</v>
      </c>
    </row>
    <row r="1704" spans="1:20" ht="28.8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>
        <f t="shared" si="104"/>
        <v>6.0606060606060606E-3</v>
      </c>
      <c r="P1704">
        <f t="shared" si="105"/>
        <v>-16499</v>
      </c>
      <c r="Q1704" s="7" t="s">
        <v>8344</v>
      </c>
      <c r="R1704" s="7" t="s">
        <v>8366</v>
      </c>
      <c r="S1704" s="11">
        <f t="shared" si="106"/>
        <v>42093.619791666664</v>
      </c>
      <c r="T1704" s="12">
        <f t="shared" si="107"/>
        <v>42063.661458333336</v>
      </c>
    </row>
    <row r="1705" spans="1:20" ht="43.2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>
        <f t="shared" si="104"/>
        <v>1.02</v>
      </c>
      <c r="P1705">
        <f t="shared" si="105"/>
        <v>-4949</v>
      </c>
      <c r="Q1705" s="7" t="s">
        <v>8344</v>
      </c>
      <c r="R1705" s="7" t="s">
        <v>8366</v>
      </c>
      <c r="S1705" s="11">
        <f t="shared" si="106"/>
        <v>42247.073344907403</v>
      </c>
      <c r="T1705" s="12">
        <f t="shared" si="107"/>
        <v>42187.073344907403</v>
      </c>
    </row>
    <row r="1706" spans="1:20" ht="43.2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>
        <f t="shared" si="104"/>
        <v>65.100000000000009</v>
      </c>
      <c r="P1706">
        <f t="shared" si="105"/>
        <v>-698</v>
      </c>
      <c r="Q1706" s="7" t="s">
        <v>8344</v>
      </c>
      <c r="R1706" s="7" t="s">
        <v>8366</v>
      </c>
      <c r="S1706" s="11">
        <f t="shared" si="106"/>
        <v>42050.931400462963</v>
      </c>
      <c r="T1706" s="12">
        <f t="shared" si="107"/>
        <v>42020.931400462963</v>
      </c>
    </row>
    <row r="1707" spans="1:20" ht="43.2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>
        <f t="shared" si="104"/>
        <v>0</v>
      </c>
      <c r="P1707">
        <f t="shared" si="105"/>
        <v>-2000</v>
      </c>
      <c r="Q1707" s="7" t="s">
        <v>8344</v>
      </c>
      <c r="R1707" s="7" t="s">
        <v>8366</v>
      </c>
      <c r="S1707" s="11">
        <f t="shared" si="106"/>
        <v>42256.458333333336</v>
      </c>
      <c r="T1707" s="12">
        <f t="shared" si="107"/>
        <v>42244.808402777773</v>
      </c>
    </row>
    <row r="1708" spans="1:20" ht="43.2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>
        <f t="shared" si="104"/>
        <v>0</v>
      </c>
      <c r="P1708">
        <f t="shared" si="105"/>
        <v>-5500</v>
      </c>
      <c r="Q1708" s="7" t="s">
        <v>8344</v>
      </c>
      <c r="R1708" s="7" t="s">
        <v>8366</v>
      </c>
      <c r="S1708" s="11">
        <f t="shared" si="106"/>
        <v>42239.098055555551</v>
      </c>
      <c r="T1708" s="12">
        <f t="shared" si="107"/>
        <v>42179.098055555551</v>
      </c>
    </row>
    <row r="1709" spans="1:20" ht="43.2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>
        <f t="shared" si="104"/>
        <v>9.74</v>
      </c>
      <c r="P1709">
        <f t="shared" si="105"/>
        <v>-4513</v>
      </c>
      <c r="Q1709" s="7" t="s">
        <v>8344</v>
      </c>
      <c r="R1709" s="7" t="s">
        <v>8366</v>
      </c>
      <c r="S1709" s="11">
        <f t="shared" si="106"/>
        <v>42457.471006944441</v>
      </c>
      <c r="T1709" s="12">
        <f t="shared" si="107"/>
        <v>42427.512673611105</v>
      </c>
    </row>
    <row r="1710" spans="1:20" ht="57.6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>
        <f t="shared" si="104"/>
        <v>0</v>
      </c>
      <c r="P1710">
        <f t="shared" si="105"/>
        <v>-7000</v>
      </c>
      <c r="Q1710" s="7" t="s">
        <v>8344</v>
      </c>
      <c r="R1710" s="7" t="s">
        <v>8366</v>
      </c>
      <c r="S1710" s="11">
        <f t="shared" si="106"/>
        <v>42491.658634259256</v>
      </c>
      <c r="T1710" s="12">
        <f t="shared" si="107"/>
        <v>42451.658634259256</v>
      </c>
    </row>
    <row r="1711" spans="1:20" ht="43.2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>
        <f t="shared" si="104"/>
        <v>4.8571428571428568</v>
      </c>
      <c r="P1711">
        <f t="shared" si="105"/>
        <v>-1665</v>
      </c>
      <c r="Q1711" s="7" t="s">
        <v>8344</v>
      </c>
      <c r="R1711" s="7" t="s">
        <v>8366</v>
      </c>
      <c r="S1711" s="11">
        <f t="shared" si="106"/>
        <v>41882.610416666663</v>
      </c>
      <c r="T1711" s="12">
        <f t="shared" si="107"/>
        <v>41841.355486111112</v>
      </c>
    </row>
    <row r="1712" spans="1:20" ht="28.8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>
        <f t="shared" si="104"/>
        <v>0.67999999999999994</v>
      </c>
      <c r="P1712">
        <f t="shared" si="105"/>
        <v>-4966</v>
      </c>
      <c r="Q1712" s="7" t="s">
        <v>8344</v>
      </c>
      <c r="R1712" s="7" t="s">
        <v>8366</v>
      </c>
      <c r="S1712" s="11">
        <f t="shared" si="106"/>
        <v>42387.333333333336</v>
      </c>
      <c r="T1712" s="12">
        <f t="shared" si="107"/>
        <v>42341.382962962962</v>
      </c>
    </row>
    <row r="1713" spans="1:20" ht="43.2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>
        <f t="shared" si="104"/>
        <v>10.5</v>
      </c>
      <c r="P1713">
        <f t="shared" si="105"/>
        <v>-8950</v>
      </c>
      <c r="Q1713" s="7" t="s">
        <v>8344</v>
      </c>
      <c r="R1713" s="7" t="s">
        <v>8366</v>
      </c>
      <c r="S1713" s="11">
        <f t="shared" si="106"/>
        <v>41883.437893518516</v>
      </c>
      <c r="T1713" s="12">
        <f t="shared" si="107"/>
        <v>41852.437893518516</v>
      </c>
    </row>
    <row r="1714" spans="1:20" ht="57.6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>
        <f t="shared" si="104"/>
        <v>0</v>
      </c>
      <c r="P1714">
        <f t="shared" si="105"/>
        <v>-5000</v>
      </c>
      <c r="Q1714" s="7" t="s">
        <v>8344</v>
      </c>
      <c r="R1714" s="7" t="s">
        <v>8366</v>
      </c>
      <c r="S1714" s="11">
        <f t="shared" si="106"/>
        <v>42185.705474537033</v>
      </c>
      <c r="T1714" s="12">
        <f t="shared" si="107"/>
        <v>42125.705474537033</v>
      </c>
    </row>
    <row r="1715" spans="1:20" ht="57.6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>
        <f t="shared" si="104"/>
        <v>1.6666666666666667</v>
      </c>
      <c r="P1715">
        <f t="shared" si="105"/>
        <v>-2950</v>
      </c>
      <c r="Q1715" s="7" t="s">
        <v>8344</v>
      </c>
      <c r="R1715" s="7" t="s">
        <v>8366</v>
      </c>
      <c r="S1715" s="11">
        <f t="shared" si="106"/>
        <v>41917.592731481483</v>
      </c>
      <c r="T1715" s="12">
        <f t="shared" si="107"/>
        <v>41887.592731481483</v>
      </c>
    </row>
    <row r="1716" spans="1:20" ht="43.2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>
        <f t="shared" si="104"/>
        <v>7.8680000000000003</v>
      </c>
      <c r="P1716">
        <f t="shared" si="105"/>
        <v>-23033</v>
      </c>
      <c r="Q1716" s="7" t="s">
        <v>8344</v>
      </c>
      <c r="R1716" s="7" t="s">
        <v>8366</v>
      </c>
      <c r="S1716" s="11">
        <f t="shared" si="106"/>
        <v>42125.710196759253</v>
      </c>
      <c r="T1716" s="12">
        <f t="shared" si="107"/>
        <v>42095.710196759253</v>
      </c>
    </row>
    <row r="1717" spans="1:20" ht="43.2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>
        <f t="shared" si="104"/>
        <v>0.22</v>
      </c>
      <c r="P1717">
        <f t="shared" si="105"/>
        <v>-4989</v>
      </c>
      <c r="Q1717" s="7" t="s">
        <v>8344</v>
      </c>
      <c r="R1717" s="7" t="s">
        <v>8366</v>
      </c>
      <c r="S1717" s="11">
        <f t="shared" si="106"/>
        <v>42093.931944444441</v>
      </c>
      <c r="T1717" s="12">
        <f t="shared" si="107"/>
        <v>42064.009085648147</v>
      </c>
    </row>
    <row r="1718" spans="1:20" ht="43.2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>
        <f t="shared" si="104"/>
        <v>7.5</v>
      </c>
      <c r="P1718">
        <f t="shared" si="105"/>
        <v>-1850</v>
      </c>
      <c r="Q1718" s="7" t="s">
        <v>8344</v>
      </c>
      <c r="R1718" s="7" t="s">
        <v>8366</v>
      </c>
      <c r="S1718" s="11">
        <f t="shared" si="106"/>
        <v>42713.410868055558</v>
      </c>
      <c r="T1718" s="12">
        <f t="shared" si="107"/>
        <v>42673.369201388887</v>
      </c>
    </row>
    <row r="1719" spans="1:20" ht="43.2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>
        <f t="shared" si="104"/>
        <v>42.725880551301685</v>
      </c>
      <c r="P1719">
        <f t="shared" si="105"/>
        <v>-1870</v>
      </c>
      <c r="Q1719" s="7" t="s">
        <v>8344</v>
      </c>
      <c r="R1719" s="7" t="s">
        <v>8366</v>
      </c>
      <c r="S1719" s="11">
        <f t="shared" si="106"/>
        <v>42480.958333333336</v>
      </c>
      <c r="T1719" s="12">
        <f t="shared" si="107"/>
        <v>42460.773587962962</v>
      </c>
    </row>
    <row r="1720" spans="1:20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>
        <f t="shared" si="104"/>
        <v>0.2142857142857143</v>
      </c>
      <c r="P1720">
        <f t="shared" si="105"/>
        <v>-34925</v>
      </c>
      <c r="Q1720" s="7" t="s">
        <v>8344</v>
      </c>
      <c r="R1720" s="7" t="s">
        <v>8366</v>
      </c>
      <c r="S1720" s="11">
        <f t="shared" si="106"/>
        <v>42503.999305555553</v>
      </c>
      <c r="T1720" s="12">
        <f t="shared" si="107"/>
        <v>42460.402187499996</v>
      </c>
    </row>
    <row r="1721" spans="1:20" ht="43.2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>
        <f t="shared" si="104"/>
        <v>0.87500000000000011</v>
      </c>
      <c r="P1721">
        <f t="shared" si="105"/>
        <v>-3965</v>
      </c>
      <c r="Q1721" s="7" t="s">
        <v>8344</v>
      </c>
      <c r="R1721" s="7" t="s">
        <v>8366</v>
      </c>
      <c r="S1721" s="11">
        <f t="shared" si="106"/>
        <v>41899.326284722221</v>
      </c>
      <c r="T1721" s="12">
        <f t="shared" si="107"/>
        <v>41869.326284722221</v>
      </c>
    </row>
    <row r="1722" spans="1:20" ht="43.2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>
        <f t="shared" si="104"/>
        <v>5.625</v>
      </c>
      <c r="P1722">
        <f t="shared" si="105"/>
        <v>-3775</v>
      </c>
      <c r="Q1722" s="7" t="s">
        <v>8344</v>
      </c>
      <c r="R1722" s="7" t="s">
        <v>8366</v>
      </c>
      <c r="S1722" s="11">
        <f t="shared" si="106"/>
        <v>41952.616562499999</v>
      </c>
      <c r="T1722" s="12">
        <f t="shared" si="107"/>
        <v>41922.574895833335</v>
      </c>
    </row>
    <row r="1723" spans="1:20" ht="43.2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>
        <f t="shared" si="104"/>
        <v>0</v>
      </c>
      <c r="P1723">
        <f t="shared" si="105"/>
        <v>-5000</v>
      </c>
      <c r="Q1723" s="7" t="s">
        <v>8344</v>
      </c>
      <c r="R1723" s="7" t="s">
        <v>8366</v>
      </c>
      <c r="S1723" s="11">
        <f t="shared" si="106"/>
        <v>42349.25304398148</v>
      </c>
      <c r="T1723" s="12">
        <f t="shared" si="107"/>
        <v>42319.25304398148</v>
      </c>
    </row>
    <row r="1724" spans="1:20" ht="43.2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>
        <f t="shared" si="104"/>
        <v>3.4722222222222224E-2</v>
      </c>
      <c r="P1724">
        <f t="shared" si="105"/>
        <v>-2879</v>
      </c>
      <c r="Q1724" s="7" t="s">
        <v>8344</v>
      </c>
      <c r="R1724" s="7" t="s">
        <v>8366</v>
      </c>
      <c r="S1724" s="11">
        <f t="shared" si="106"/>
        <v>42462.798611111109</v>
      </c>
      <c r="T1724" s="12">
        <f t="shared" si="107"/>
        <v>42425.752650462957</v>
      </c>
    </row>
    <row r="1725" spans="1:20" ht="57.6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>
        <f t="shared" si="104"/>
        <v>6.5</v>
      </c>
      <c r="P1725">
        <f t="shared" si="105"/>
        <v>-9350</v>
      </c>
      <c r="Q1725" s="7" t="s">
        <v>8344</v>
      </c>
      <c r="R1725" s="7" t="s">
        <v>8366</v>
      </c>
      <c r="S1725" s="11">
        <f t="shared" si="106"/>
        <v>42186.041666666664</v>
      </c>
      <c r="T1725" s="12">
        <f t="shared" si="107"/>
        <v>42129.617071759254</v>
      </c>
    </row>
    <row r="1726" spans="1:20" ht="43.2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>
        <f t="shared" si="104"/>
        <v>0.58333333333333337</v>
      </c>
      <c r="P1726">
        <f t="shared" si="105"/>
        <v>-5965</v>
      </c>
      <c r="Q1726" s="7" t="s">
        <v>8344</v>
      </c>
      <c r="R1726" s="7" t="s">
        <v>8366</v>
      </c>
      <c r="S1726" s="11">
        <f t="shared" si="106"/>
        <v>41942.724097222221</v>
      </c>
      <c r="T1726" s="12">
        <f t="shared" si="107"/>
        <v>41912.724097222221</v>
      </c>
    </row>
    <row r="1727" spans="1:20" ht="43.2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>
        <f t="shared" si="104"/>
        <v>10.181818181818182</v>
      </c>
      <c r="P1727">
        <f t="shared" si="105"/>
        <v>-4940</v>
      </c>
      <c r="Q1727" s="7" t="s">
        <v>8344</v>
      </c>
      <c r="R1727" s="7" t="s">
        <v>8366</v>
      </c>
      <c r="S1727" s="11">
        <f t="shared" si="106"/>
        <v>41875.759826388887</v>
      </c>
      <c r="T1727" s="12">
        <f t="shared" si="107"/>
        <v>41845.759826388887</v>
      </c>
    </row>
    <row r="1728" spans="1:20" ht="28.8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>
        <f t="shared" si="104"/>
        <v>33.784615384615385</v>
      </c>
      <c r="P1728">
        <f t="shared" si="105"/>
        <v>-4304</v>
      </c>
      <c r="Q1728" s="7" t="s">
        <v>8344</v>
      </c>
      <c r="R1728" s="7" t="s">
        <v>8366</v>
      </c>
      <c r="S1728" s="11">
        <f t="shared" si="106"/>
        <v>41817.711388888885</v>
      </c>
      <c r="T1728" s="12">
        <f t="shared" si="107"/>
        <v>41788.711388888885</v>
      </c>
    </row>
    <row r="1729" spans="1:20" ht="43.2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>
        <f t="shared" si="104"/>
        <v>3.3333333333333333E-2</v>
      </c>
      <c r="P1729">
        <f t="shared" si="105"/>
        <v>-2999</v>
      </c>
      <c r="Q1729" s="7" t="s">
        <v>8344</v>
      </c>
      <c r="R1729" s="7" t="s">
        <v>8366</v>
      </c>
      <c r="S1729" s="11">
        <f t="shared" si="106"/>
        <v>42099.249999999993</v>
      </c>
      <c r="T1729" s="12">
        <f t="shared" si="107"/>
        <v>42044.719641203701</v>
      </c>
    </row>
    <row r="1730" spans="1:20" ht="43.2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>
        <f t="shared" si="104"/>
        <v>68.400000000000006</v>
      </c>
      <c r="P1730">
        <f t="shared" si="105"/>
        <v>-395</v>
      </c>
      <c r="Q1730" s="7" t="s">
        <v>8344</v>
      </c>
      <c r="R1730" s="7" t="s">
        <v>8366</v>
      </c>
      <c r="S1730" s="11">
        <f t="shared" si="106"/>
        <v>42298.417523148142</v>
      </c>
      <c r="T1730" s="12">
        <f t="shared" si="107"/>
        <v>42268.417523148142</v>
      </c>
    </row>
    <row r="1731" spans="1:20" ht="43.2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>
        <f t="shared" ref="O1731:O1794" si="108">(E1731/D1731*100)</f>
        <v>0</v>
      </c>
      <c r="P1731">
        <f t="shared" ref="P1731:P1794" si="109">AVERAGE(E1731-D1731)</f>
        <v>-10000</v>
      </c>
      <c r="Q1731" s="7" t="s">
        <v>8344</v>
      </c>
      <c r="R1731" s="7" t="s">
        <v>8366</v>
      </c>
      <c r="S1731" s="11">
        <f t="shared" ref="S1731:S1794" si="110">(I1731/86400)+25569+(-5/24)</f>
        <v>42530.843819444439</v>
      </c>
      <c r="T1731" s="12">
        <f t="shared" ref="T1731:T1794" si="111">(J1731/86400)+25569+(-5/24)</f>
        <v>42470.843819444439</v>
      </c>
    </row>
    <row r="1732" spans="1:20" ht="43.2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>
        <f t="shared" si="108"/>
        <v>0</v>
      </c>
      <c r="P1732">
        <f t="shared" si="109"/>
        <v>-3000</v>
      </c>
      <c r="Q1732" s="7" t="s">
        <v>8344</v>
      </c>
      <c r="R1732" s="7" t="s">
        <v>8366</v>
      </c>
      <c r="S1732" s="11">
        <f t="shared" si="110"/>
        <v>42301.879432870366</v>
      </c>
      <c r="T1732" s="12">
        <f t="shared" si="111"/>
        <v>42271.879432870366</v>
      </c>
    </row>
    <row r="1733" spans="1:20" ht="28.8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>
        <f t="shared" si="108"/>
        <v>0</v>
      </c>
      <c r="P1733">
        <f t="shared" si="109"/>
        <v>-1000</v>
      </c>
      <c r="Q1733" s="7" t="s">
        <v>8344</v>
      </c>
      <c r="R1733" s="7" t="s">
        <v>8366</v>
      </c>
      <c r="S1733" s="11">
        <f t="shared" si="110"/>
        <v>42166.416666666664</v>
      </c>
      <c r="T1733" s="12">
        <f t="shared" si="111"/>
        <v>42152.698518518511</v>
      </c>
    </row>
    <row r="1734" spans="1:20" ht="43.2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>
        <f t="shared" si="108"/>
        <v>0</v>
      </c>
      <c r="P1734">
        <f t="shared" si="109"/>
        <v>-4000</v>
      </c>
      <c r="Q1734" s="7" t="s">
        <v>8344</v>
      </c>
      <c r="R1734" s="7" t="s">
        <v>8366</v>
      </c>
      <c r="S1734" s="11">
        <f t="shared" si="110"/>
        <v>42384.999999999993</v>
      </c>
      <c r="T1734" s="12">
        <f t="shared" si="111"/>
        <v>42325.475474537037</v>
      </c>
    </row>
    <row r="1735" spans="1:20" ht="43.2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>
        <f t="shared" si="108"/>
        <v>0</v>
      </c>
      <c r="P1735">
        <f t="shared" si="109"/>
        <v>-10000</v>
      </c>
      <c r="Q1735" s="7" t="s">
        <v>8344</v>
      </c>
      <c r="R1735" s="7" t="s">
        <v>8366</v>
      </c>
      <c r="S1735" s="11">
        <f t="shared" si="110"/>
        <v>42626.687499999993</v>
      </c>
      <c r="T1735" s="12">
        <f t="shared" si="111"/>
        <v>42614.467291666668</v>
      </c>
    </row>
    <row r="1736" spans="1:20" ht="43.2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>
        <f t="shared" si="108"/>
        <v>2.2222222222222223E-2</v>
      </c>
      <c r="P1736">
        <f t="shared" si="109"/>
        <v>-4499</v>
      </c>
      <c r="Q1736" s="7" t="s">
        <v>8344</v>
      </c>
      <c r="R1736" s="7" t="s">
        <v>8366</v>
      </c>
      <c r="S1736" s="11">
        <f t="shared" si="110"/>
        <v>42131.828194444439</v>
      </c>
      <c r="T1736" s="12">
        <f t="shared" si="111"/>
        <v>42101.828194444439</v>
      </c>
    </row>
    <row r="1737" spans="1:20" ht="43.2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>
        <f t="shared" si="108"/>
        <v>11</v>
      </c>
      <c r="P1737">
        <f t="shared" si="109"/>
        <v>-890</v>
      </c>
      <c r="Q1737" s="7" t="s">
        <v>8344</v>
      </c>
      <c r="R1737" s="7" t="s">
        <v>8366</v>
      </c>
      <c r="S1737" s="11">
        <f t="shared" si="110"/>
        <v>42589.605844907404</v>
      </c>
      <c r="T1737" s="12">
        <f t="shared" si="111"/>
        <v>42559.605844907404</v>
      </c>
    </row>
    <row r="1738" spans="1:20" ht="28.8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>
        <f t="shared" si="108"/>
        <v>0.73333333333333328</v>
      </c>
      <c r="P1738">
        <f t="shared" si="109"/>
        <v>-2978</v>
      </c>
      <c r="Q1738" s="7" t="s">
        <v>8344</v>
      </c>
      <c r="R1738" s="7" t="s">
        <v>8366</v>
      </c>
      <c r="S1738" s="11">
        <f t="shared" si="110"/>
        <v>42316.694826388884</v>
      </c>
      <c r="T1738" s="12">
        <f t="shared" si="111"/>
        <v>42286.65315972222</v>
      </c>
    </row>
    <row r="1739" spans="1:20" ht="43.2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>
        <f t="shared" si="108"/>
        <v>21.25</v>
      </c>
      <c r="P1739">
        <f t="shared" si="109"/>
        <v>-3150</v>
      </c>
      <c r="Q1739" s="7" t="s">
        <v>8344</v>
      </c>
      <c r="R1739" s="7" t="s">
        <v>8366</v>
      </c>
      <c r="S1739" s="11">
        <f t="shared" si="110"/>
        <v>42205.740648148145</v>
      </c>
      <c r="T1739" s="12">
        <f t="shared" si="111"/>
        <v>42175.740648148145</v>
      </c>
    </row>
    <row r="1740" spans="1:20" ht="28.8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>
        <f t="shared" si="108"/>
        <v>0.4</v>
      </c>
      <c r="P1740">
        <f t="shared" si="109"/>
        <v>-4980</v>
      </c>
      <c r="Q1740" s="7" t="s">
        <v>8344</v>
      </c>
      <c r="R1740" s="7" t="s">
        <v>8366</v>
      </c>
      <c r="S1740" s="11">
        <f t="shared" si="110"/>
        <v>41914.665995370371</v>
      </c>
      <c r="T1740" s="12">
        <f t="shared" si="111"/>
        <v>41884.665995370371</v>
      </c>
    </row>
    <row r="1741" spans="1:20" ht="43.2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>
        <f t="shared" si="108"/>
        <v>0.1</v>
      </c>
      <c r="P1741">
        <f t="shared" si="109"/>
        <v>-999</v>
      </c>
      <c r="Q1741" s="7" t="s">
        <v>8344</v>
      </c>
      <c r="R1741" s="7" t="s">
        <v>8366</v>
      </c>
      <c r="S1741" s="11">
        <f t="shared" si="110"/>
        <v>42494.624212962961</v>
      </c>
      <c r="T1741" s="12">
        <f t="shared" si="111"/>
        <v>42435.665879629632</v>
      </c>
    </row>
    <row r="1742" spans="1:20" ht="43.2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>
        <f t="shared" si="108"/>
        <v>0</v>
      </c>
      <c r="P1742">
        <f t="shared" si="109"/>
        <v>-3000</v>
      </c>
      <c r="Q1742" s="7" t="s">
        <v>8344</v>
      </c>
      <c r="R1742" s="7" t="s">
        <v>8366</v>
      </c>
      <c r="S1742" s="11">
        <f t="shared" si="110"/>
        <v>42201.609050925923</v>
      </c>
      <c r="T1742" s="12">
        <f t="shared" si="111"/>
        <v>42171.609050925923</v>
      </c>
    </row>
    <row r="1743" spans="1:20" ht="28.8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>
        <f t="shared" si="108"/>
        <v>110.83333333333334</v>
      </c>
      <c r="P1743">
        <f t="shared" si="109"/>
        <v>130</v>
      </c>
      <c r="Q1743" s="7" t="s">
        <v>8357</v>
      </c>
      <c r="R1743" s="7" t="s">
        <v>8358</v>
      </c>
      <c r="S1743" s="11">
        <f t="shared" si="110"/>
        <v>42165.419803240737</v>
      </c>
      <c r="T1743" s="12">
        <f t="shared" si="111"/>
        <v>42120.419803240737</v>
      </c>
    </row>
    <row r="1744" spans="1:20" ht="43.2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>
        <f t="shared" si="108"/>
        <v>108.74999999999999</v>
      </c>
      <c r="P1744">
        <f t="shared" si="109"/>
        <v>175</v>
      </c>
      <c r="Q1744" s="7" t="s">
        <v>8357</v>
      </c>
      <c r="R1744" s="7" t="s">
        <v>8358</v>
      </c>
      <c r="S1744" s="11">
        <f t="shared" si="110"/>
        <v>42742.666666666664</v>
      </c>
      <c r="T1744" s="12">
        <f t="shared" si="111"/>
        <v>42710.668634259258</v>
      </c>
    </row>
    <row r="1745" spans="1:20" ht="43.2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>
        <f t="shared" si="108"/>
        <v>100.41666666666667</v>
      </c>
      <c r="P1745">
        <f t="shared" si="109"/>
        <v>25</v>
      </c>
      <c r="Q1745" s="7" t="s">
        <v>8357</v>
      </c>
      <c r="R1745" s="7" t="s">
        <v>8358</v>
      </c>
      <c r="S1745" s="11">
        <f t="shared" si="110"/>
        <v>42608.957638888889</v>
      </c>
      <c r="T1745" s="12">
        <f t="shared" si="111"/>
        <v>42586.717303240737</v>
      </c>
    </row>
    <row r="1746" spans="1:20" ht="43.2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>
        <f t="shared" si="108"/>
        <v>118.45454545454545</v>
      </c>
      <c r="P1746">
        <f t="shared" si="109"/>
        <v>1015</v>
      </c>
      <c r="Q1746" s="7" t="s">
        <v>8357</v>
      </c>
      <c r="R1746" s="7" t="s">
        <v>8358</v>
      </c>
      <c r="S1746" s="11">
        <f t="shared" si="110"/>
        <v>42071.355057870365</v>
      </c>
      <c r="T1746" s="12">
        <f t="shared" si="111"/>
        <v>42026.396724537037</v>
      </c>
    </row>
    <row r="1747" spans="1:20" ht="43.2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>
        <f t="shared" si="108"/>
        <v>114.01428571428571</v>
      </c>
      <c r="P1747">
        <f t="shared" si="109"/>
        <v>981</v>
      </c>
      <c r="Q1747" s="7" t="s">
        <v>8357</v>
      </c>
      <c r="R1747" s="7" t="s">
        <v>8358</v>
      </c>
      <c r="S1747" s="11">
        <f t="shared" si="110"/>
        <v>42725.874999999993</v>
      </c>
      <c r="T1747" s="12">
        <f t="shared" si="111"/>
        <v>42690.051365740735</v>
      </c>
    </row>
    <row r="1748" spans="1:20" ht="57.6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>
        <f t="shared" si="108"/>
        <v>148.10000000000002</v>
      </c>
      <c r="P1748">
        <f t="shared" si="109"/>
        <v>7215</v>
      </c>
      <c r="Q1748" s="7" t="s">
        <v>8357</v>
      </c>
      <c r="R1748" s="7" t="s">
        <v>8358</v>
      </c>
      <c r="S1748" s="11">
        <f t="shared" si="110"/>
        <v>42697.874999999993</v>
      </c>
      <c r="T1748" s="12">
        <f t="shared" si="111"/>
        <v>42667.968368055554</v>
      </c>
    </row>
    <row r="1749" spans="1:20" ht="43.2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>
        <f t="shared" si="108"/>
        <v>104.95555555555556</v>
      </c>
      <c r="P1749">
        <f t="shared" si="109"/>
        <v>446</v>
      </c>
      <c r="Q1749" s="7" t="s">
        <v>8357</v>
      </c>
      <c r="R1749" s="7" t="s">
        <v>8358</v>
      </c>
      <c r="S1749" s="11">
        <f t="shared" si="110"/>
        <v>42321.416666666664</v>
      </c>
      <c r="T1749" s="12">
        <f t="shared" si="111"/>
        <v>42292.22719907407</v>
      </c>
    </row>
    <row r="1750" spans="1:20" ht="28.8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>
        <f t="shared" si="108"/>
        <v>129.94800000000001</v>
      </c>
      <c r="P1750">
        <f t="shared" si="109"/>
        <v>14974</v>
      </c>
      <c r="Q1750" s="7" t="s">
        <v>8357</v>
      </c>
      <c r="R1750" s="7" t="s">
        <v>8358</v>
      </c>
      <c r="S1750" s="11">
        <f t="shared" si="110"/>
        <v>42249.742395833331</v>
      </c>
      <c r="T1750" s="12">
        <f t="shared" si="111"/>
        <v>42219.742395833331</v>
      </c>
    </row>
    <row r="1751" spans="1:20" ht="28.8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>
        <f t="shared" si="108"/>
        <v>123.48756218905473</v>
      </c>
      <c r="P1751">
        <f t="shared" si="109"/>
        <v>2360.5</v>
      </c>
      <c r="Q1751" s="7" t="s">
        <v>8357</v>
      </c>
      <c r="R1751" s="7" t="s">
        <v>8358</v>
      </c>
      <c r="S1751" s="11">
        <f t="shared" si="110"/>
        <v>42795.583333333336</v>
      </c>
      <c r="T1751" s="12">
        <f t="shared" si="111"/>
        <v>42758.767604166664</v>
      </c>
    </row>
    <row r="1752" spans="1:20" ht="43.2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>
        <f t="shared" si="108"/>
        <v>201.62</v>
      </c>
      <c r="P1752">
        <f t="shared" si="109"/>
        <v>5081</v>
      </c>
      <c r="Q1752" s="7" t="s">
        <v>8357</v>
      </c>
      <c r="R1752" s="7" t="s">
        <v>8358</v>
      </c>
      <c r="S1752" s="11">
        <f t="shared" si="110"/>
        <v>42479.628518518519</v>
      </c>
      <c r="T1752" s="12">
        <f t="shared" si="111"/>
        <v>42454.628518518519</v>
      </c>
    </row>
    <row r="1753" spans="1:20" ht="28.8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>
        <f t="shared" si="108"/>
        <v>102.89999999999999</v>
      </c>
      <c r="P1753">
        <f t="shared" si="109"/>
        <v>290</v>
      </c>
      <c r="Q1753" s="7" t="s">
        <v>8357</v>
      </c>
      <c r="R1753" s="7" t="s">
        <v>8358</v>
      </c>
      <c r="S1753" s="11">
        <f t="shared" si="110"/>
        <v>42082.5315162037</v>
      </c>
      <c r="T1753" s="12">
        <f t="shared" si="111"/>
        <v>42052.573182870365</v>
      </c>
    </row>
    <row r="1754" spans="1:20" ht="28.8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>
        <f t="shared" si="108"/>
        <v>260.16666666666663</v>
      </c>
      <c r="P1754">
        <f t="shared" si="109"/>
        <v>1922</v>
      </c>
      <c r="Q1754" s="7" t="s">
        <v>8357</v>
      </c>
      <c r="R1754" s="7" t="s">
        <v>8358</v>
      </c>
      <c r="S1754" s="11">
        <f t="shared" si="110"/>
        <v>42657.044930555552</v>
      </c>
      <c r="T1754" s="12">
        <f t="shared" si="111"/>
        <v>42627.044930555552</v>
      </c>
    </row>
    <row r="1755" spans="1:20" ht="43.2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>
        <f t="shared" si="108"/>
        <v>108</v>
      </c>
      <c r="P1755">
        <f t="shared" si="109"/>
        <v>1200</v>
      </c>
      <c r="Q1755" s="7" t="s">
        <v>8357</v>
      </c>
      <c r="R1755" s="7" t="s">
        <v>8358</v>
      </c>
      <c r="S1755" s="11">
        <f t="shared" si="110"/>
        <v>42450.499629629623</v>
      </c>
      <c r="T1755" s="12">
        <f t="shared" si="111"/>
        <v>42420.541296296295</v>
      </c>
    </row>
    <row r="1756" spans="1:20" ht="43.2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>
        <f t="shared" si="108"/>
        <v>110.52941176470587</v>
      </c>
      <c r="P1756">
        <f t="shared" si="109"/>
        <v>895</v>
      </c>
      <c r="Q1756" s="7" t="s">
        <v>8357</v>
      </c>
      <c r="R1756" s="7" t="s">
        <v>8358</v>
      </c>
      <c r="S1756" s="11">
        <f t="shared" si="110"/>
        <v>42097.626770833333</v>
      </c>
      <c r="T1756" s="12">
        <f t="shared" si="111"/>
        <v>42067.668437499997</v>
      </c>
    </row>
    <row r="1757" spans="1:20" ht="43.2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>
        <f t="shared" si="108"/>
        <v>120</v>
      </c>
      <c r="P1757">
        <f t="shared" si="109"/>
        <v>5</v>
      </c>
      <c r="Q1757" s="7" t="s">
        <v>8357</v>
      </c>
      <c r="R1757" s="7" t="s">
        <v>8358</v>
      </c>
      <c r="S1757" s="11">
        <f t="shared" si="110"/>
        <v>42282.580567129626</v>
      </c>
      <c r="T1757" s="12">
        <f t="shared" si="111"/>
        <v>42252.580567129626</v>
      </c>
    </row>
    <row r="1758" spans="1:20" ht="43.2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>
        <f t="shared" si="108"/>
        <v>102.82909090909091</v>
      </c>
      <c r="P1758">
        <f t="shared" si="109"/>
        <v>155.60000000000036</v>
      </c>
      <c r="Q1758" s="7" t="s">
        <v>8357</v>
      </c>
      <c r="R1758" s="7" t="s">
        <v>8358</v>
      </c>
      <c r="S1758" s="11">
        <f t="shared" si="110"/>
        <v>42610.959131944437</v>
      </c>
      <c r="T1758" s="12">
        <f t="shared" si="111"/>
        <v>42570.959131944437</v>
      </c>
    </row>
    <row r="1759" spans="1:20" ht="28.8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>
        <f t="shared" si="108"/>
        <v>115.99999999999999</v>
      </c>
      <c r="P1759">
        <f t="shared" si="109"/>
        <v>800</v>
      </c>
      <c r="Q1759" s="7" t="s">
        <v>8357</v>
      </c>
      <c r="R1759" s="7" t="s">
        <v>8358</v>
      </c>
      <c r="S1759" s="11">
        <f t="shared" si="110"/>
        <v>42763.603472222218</v>
      </c>
      <c r="T1759" s="12">
        <f t="shared" si="111"/>
        <v>42733.619016203702</v>
      </c>
    </row>
    <row r="1760" spans="1:20" ht="57.6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>
        <f t="shared" si="108"/>
        <v>114.7</v>
      </c>
      <c r="P1760">
        <f t="shared" si="109"/>
        <v>147</v>
      </c>
      <c r="Q1760" s="7" t="s">
        <v>8357</v>
      </c>
      <c r="R1760" s="7" t="s">
        <v>8358</v>
      </c>
      <c r="S1760" s="11">
        <f t="shared" si="110"/>
        <v>42565.74759259259</v>
      </c>
      <c r="T1760" s="12">
        <f t="shared" si="111"/>
        <v>42505.74759259259</v>
      </c>
    </row>
    <row r="1761" spans="1:20" ht="28.8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>
        <f t="shared" si="108"/>
        <v>106.60000000000001</v>
      </c>
      <c r="P1761">
        <f t="shared" si="109"/>
        <v>330</v>
      </c>
      <c r="Q1761" s="7" t="s">
        <v>8357</v>
      </c>
      <c r="R1761" s="7" t="s">
        <v>8358</v>
      </c>
      <c r="S1761" s="11">
        <f t="shared" si="110"/>
        <v>42088.579039351847</v>
      </c>
      <c r="T1761" s="12">
        <f t="shared" si="111"/>
        <v>42068.620706018519</v>
      </c>
    </row>
    <row r="1762" spans="1:20" ht="43.2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>
        <f t="shared" si="108"/>
        <v>165.44</v>
      </c>
      <c r="P1762">
        <f t="shared" si="109"/>
        <v>3272</v>
      </c>
      <c r="Q1762" s="7" t="s">
        <v>8357</v>
      </c>
      <c r="R1762" s="7" t="s">
        <v>8358</v>
      </c>
      <c r="S1762" s="11">
        <f t="shared" si="110"/>
        <v>42425.464270833334</v>
      </c>
      <c r="T1762" s="12">
        <f t="shared" si="111"/>
        <v>42405.464270833334</v>
      </c>
    </row>
    <row r="1763" spans="1:20" ht="28.8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>
        <f t="shared" si="108"/>
        <v>155</v>
      </c>
      <c r="P1763">
        <f t="shared" si="109"/>
        <v>55</v>
      </c>
      <c r="Q1763" s="7" t="s">
        <v>8357</v>
      </c>
      <c r="R1763" s="7" t="s">
        <v>8358</v>
      </c>
      <c r="S1763" s="11">
        <f t="shared" si="110"/>
        <v>42259.359490740739</v>
      </c>
      <c r="T1763" s="12">
        <f t="shared" si="111"/>
        <v>42209.359490740739</v>
      </c>
    </row>
    <row r="1764" spans="1:20" ht="28.8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>
        <f t="shared" si="108"/>
        <v>885</v>
      </c>
      <c r="P1764">
        <f t="shared" si="109"/>
        <v>785</v>
      </c>
      <c r="Q1764" s="7" t="s">
        <v>8357</v>
      </c>
      <c r="R1764" s="7" t="s">
        <v>8358</v>
      </c>
      <c r="S1764" s="11">
        <f t="shared" si="110"/>
        <v>42440.773668981477</v>
      </c>
      <c r="T1764" s="12">
        <f t="shared" si="111"/>
        <v>42410.773668981477</v>
      </c>
    </row>
    <row r="1765" spans="1:20" ht="57.6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>
        <f t="shared" si="108"/>
        <v>101.90833333333333</v>
      </c>
      <c r="P1765">
        <f t="shared" si="109"/>
        <v>229</v>
      </c>
      <c r="Q1765" s="7" t="s">
        <v>8357</v>
      </c>
      <c r="R1765" s="7" t="s">
        <v>8358</v>
      </c>
      <c r="S1765" s="11">
        <f t="shared" si="110"/>
        <v>42666.660185185181</v>
      </c>
      <c r="T1765" s="12">
        <f t="shared" si="111"/>
        <v>42636.660185185181</v>
      </c>
    </row>
    <row r="1766" spans="1:20" ht="43.2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>
        <f t="shared" si="108"/>
        <v>19.600000000000001</v>
      </c>
      <c r="P1766">
        <f t="shared" si="109"/>
        <v>-8844</v>
      </c>
      <c r="Q1766" s="7" t="s">
        <v>8357</v>
      </c>
      <c r="R1766" s="7" t="s">
        <v>8358</v>
      </c>
      <c r="S1766" s="11">
        <f t="shared" si="110"/>
        <v>41854.27753472222</v>
      </c>
      <c r="T1766" s="12">
        <f t="shared" si="111"/>
        <v>41825.27753472222</v>
      </c>
    </row>
    <row r="1767" spans="1:20" ht="43.2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>
        <f t="shared" si="108"/>
        <v>59.467839999999995</v>
      </c>
      <c r="P1767">
        <f t="shared" si="109"/>
        <v>-5066.5200000000004</v>
      </c>
      <c r="Q1767" s="7" t="s">
        <v>8357</v>
      </c>
      <c r="R1767" s="7" t="s">
        <v>8358</v>
      </c>
      <c r="S1767" s="11">
        <f t="shared" si="110"/>
        <v>41864.772129629629</v>
      </c>
      <c r="T1767" s="12">
        <f t="shared" si="111"/>
        <v>41834.772129629629</v>
      </c>
    </row>
    <row r="1768" spans="1:20" ht="28.8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>
        <f t="shared" si="108"/>
        <v>0</v>
      </c>
      <c r="P1768">
        <f t="shared" si="109"/>
        <v>-1500</v>
      </c>
      <c r="Q1768" s="7" t="s">
        <v>8357</v>
      </c>
      <c r="R1768" s="7" t="s">
        <v>8358</v>
      </c>
      <c r="S1768" s="11">
        <f t="shared" si="110"/>
        <v>41876.65148148148</v>
      </c>
      <c r="T1768" s="12">
        <f t="shared" si="111"/>
        <v>41855.65148148148</v>
      </c>
    </row>
    <row r="1769" spans="1:20" ht="28.8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>
        <f t="shared" si="108"/>
        <v>45.72</v>
      </c>
      <c r="P1769">
        <f t="shared" si="109"/>
        <v>-2714</v>
      </c>
      <c r="Q1769" s="7" t="s">
        <v>8357</v>
      </c>
      <c r="R1769" s="7" t="s">
        <v>8358</v>
      </c>
      <c r="S1769" s="11">
        <f t="shared" si="110"/>
        <v>41854.450046296297</v>
      </c>
      <c r="T1769" s="12">
        <f t="shared" si="111"/>
        <v>41824.450046296297</v>
      </c>
    </row>
    <row r="1770" spans="1:20" ht="43.2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>
        <f t="shared" si="108"/>
        <v>3.74</v>
      </c>
      <c r="P1770">
        <f t="shared" si="109"/>
        <v>-4813</v>
      </c>
      <c r="Q1770" s="7" t="s">
        <v>8357</v>
      </c>
      <c r="R1770" s="7" t="s">
        <v>8358</v>
      </c>
      <c r="S1770" s="11">
        <f t="shared" si="110"/>
        <v>41909.352361111109</v>
      </c>
      <c r="T1770" s="12">
        <f t="shared" si="111"/>
        <v>41849.352361111109</v>
      </c>
    </row>
    <row r="1771" spans="1:20" ht="43.2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>
        <f t="shared" si="108"/>
        <v>2.7025000000000001</v>
      </c>
      <c r="P1771">
        <f t="shared" si="109"/>
        <v>-38919</v>
      </c>
      <c r="Q1771" s="7" t="s">
        <v>8357</v>
      </c>
      <c r="R1771" s="7" t="s">
        <v>8358</v>
      </c>
      <c r="S1771" s="11">
        <f t="shared" si="110"/>
        <v>42017.610636574071</v>
      </c>
      <c r="T1771" s="12">
        <f t="shared" si="111"/>
        <v>41987.610636574071</v>
      </c>
    </row>
    <row r="1772" spans="1:20" ht="43.2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>
        <f t="shared" si="108"/>
        <v>56.51428571428572</v>
      </c>
      <c r="P1772">
        <f t="shared" si="109"/>
        <v>-10654</v>
      </c>
      <c r="Q1772" s="7" t="s">
        <v>8357</v>
      </c>
      <c r="R1772" s="7" t="s">
        <v>8358</v>
      </c>
      <c r="S1772" s="11">
        <f t="shared" si="110"/>
        <v>41926.571689814817</v>
      </c>
      <c r="T1772" s="12">
        <f t="shared" si="111"/>
        <v>41891.571689814817</v>
      </c>
    </row>
    <row r="1773" spans="1:20" ht="43.2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>
        <f t="shared" si="108"/>
        <v>21.30952380952381</v>
      </c>
      <c r="P1773">
        <f t="shared" si="109"/>
        <v>-3305</v>
      </c>
      <c r="Q1773" s="7" t="s">
        <v>8357</v>
      </c>
      <c r="R1773" s="7" t="s">
        <v>8358</v>
      </c>
      <c r="S1773" s="11">
        <f t="shared" si="110"/>
        <v>41935.771296296291</v>
      </c>
      <c r="T1773" s="12">
        <f t="shared" si="111"/>
        <v>41905.771296296291</v>
      </c>
    </row>
    <row r="1774" spans="1:20" ht="43.2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>
        <f t="shared" si="108"/>
        <v>15.6</v>
      </c>
      <c r="P1774">
        <f t="shared" si="109"/>
        <v>-4642</v>
      </c>
      <c r="Q1774" s="7" t="s">
        <v>8357</v>
      </c>
      <c r="R1774" s="7" t="s">
        <v>8358</v>
      </c>
      <c r="S1774" s="11">
        <f t="shared" si="110"/>
        <v>41826.509675925925</v>
      </c>
      <c r="T1774" s="12">
        <f t="shared" si="111"/>
        <v>41766.509675925925</v>
      </c>
    </row>
    <row r="1775" spans="1:20" ht="43.2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>
        <f t="shared" si="108"/>
        <v>6.2566666666666677</v>
      </c>
      <c r="P1775">
        <f t="shared" si="109"/>
        <v>-28123</v>
      </c>
      <c r="Q1775" s="7" t="s">
        <v>8357</v>
      </c>
      <c r="R1775" s="7" t="s">
        <v>8358</v>
      </c>
      <c r="S1775" s="11">
        <f t="shared" si="110"/>
        <v>42023.552060185182</v>
      </c>
      <c r="T1775" s="12">
        <f t="shared" si="111"/>
        <v>41978.552060185182</v>
      </c>
    </row>
    <row r="1776" spans="1:20" ht="43.2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>
        <f t="shared" si="108"/>
        <v>45.92</v>
      </c>
      <c r="P1776">
        <f t="shared" si="109"/>
        <v>-1352</v>
      </c>
      <c r="Q1776" s="7" t="s">
        <v>8357</v>
      </c>
      <c r="R1776" s="7" t="s">
        <v>8358</v>
      </c>
      <c r="S1776" s="11">
        <f t="shared" si="110"/>
        <v>41972.415972222218</v>
      </c>
      <c r="T1776" s="12">
        <f t="shared" si="111"/>
        <v>41930.010324074072</v>
      </c>
    </row>
    <row r="1777" spans="1:20" ht="43.2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>
        <f t="shared" si="108"/>
        <v>65.101538461538468</v>
      </c>
      <c r="P1777">
        <f t="shared" si="109"/>
        <v>-11342</v>
      </c>
      <c r="Q1777" s="7" t="s">
        <v>8357</v>
      </c>
      <c r="R1777" s="7" t="s">
        <v>8358</v>
      </c>
      <c r="S1777" s="11">
        <f t="shared" si="110"/>
        <v>41936.768055555549</v>
      </c>
      <c r="T1777" s="12">
        <f t="shared" si="111"/>
        <v>41891.768055555549</v>
      </c>
    </row>
    <row r="1778" spans="1:20" ht="43.2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>
        <f t="shared" si="108"/>
        <v>6.7</v>
      </c>
      <c r="P1778">
        <f t="shared" si="109"/>
        <v>-4665</v>
      </c>
      <c r="Q1778" s="7" t="s">
        <v>8357</v>
      </c>
      <c r="R1778" s="7" t="s">
        <v>8358</v>
      </c>
      <c r="S1778" s="11">
        <f t="shared" si="110"/>
        <v>41941.748506944445</v>
      </c>
      <c r="T1778" s="12">
        <f t="shared" si="111"/>
        <v>41905.748506944445</v>
      </c>
    </row>
    <row r="1779" spans="1:20" ht="43.2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>
        <f t="shared" si="108"/>
        <v>13.5625</v>
      </c>
      <c r="P1779">
        <f t="shared" si="109"/>
        <v>-4149</v>
      </c>
      <c r="Q1779" s="7" t="s">
        <v>8357</v>
      </c>
      <c r="R1779" s="7" t="s">
        <v>8358</v>
      </c>
      <c r="S1779" s="11">
        <f t="shared" si="110"/>
        <v>42055.14876157407</v>
      </c>
      <c r="T1779" s="12">
        <f t="shared" si="111"/>
        <v>42025.14876157407</v>
      </c>
    </row>
    <row r="1780" spans="1:20" ht="43.2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>
        <f t="shared" si="108"/>
        <v>1.9900000000000002</v>
      </c>
      <c r="P1780">
        <f t="shared" si="109"/>
        <v>-49005</v>
      </c>
      <c r="Q1780" s="7" t="s">
        <v>8357</v>
      </c>
      <c r="R1780" s="7" t="s">
        <v>8358</v>
      </c>
      <c r="S1780" s="11">
        <f t="shared" si="110"/>
        <v>42090.613368055558</v>
      </c>
      <c r="T1780" s="12">
        <f t="shared" si="111"/>
        <v>42045.655034722215</v>
      </c>
    </row>
    <row r="1781" spans="1:20" ht="43.2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>
        <f t="shared" si="108"/>
        <v>36.236363636363642</v>
      </c>
      <c r="P1781">
        <f t="shared" si="109"/>
        <v>-7014</v>
      </c>
      <c r="Q1781" s="7" t="s">
        <v>8357</v>
      </c>
      <c r="R1781" s="7" t="s">
        <v>8358</v>
      </c>
      <c r="S1781" s="11">
        <f t="shared" si="110"/>
        <v>42615.483564814807</v>
      </c>
      <c r="T1781" s="12">
        <f t="shared" si="111"/>
        <v>42585.483564814807</v>
      </c>
    </row>
    <row r="1782" spans="1:20" ht="43.2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>
        <f t="shared" si="108"/>
        <v>39.743333333333339</v>
      </c>
      <c r="P1782">
        <f t="shared" si="109"/>
        <v>-18077</v>
      </c>
      <c r="Q1782" s="7" t="s">
        <v>8357</v>
      </c>
      <c r="R1782" s="7" t="s">
        <v>8358</v>
      </c>
      <c r="S1782" s="11">
        <f t="shared" si="110"/>
        <v>42553.392476851848</v>
      </c>
      <c r="T1782" s="12">
        <f t="shared" si="111"/>
        <v>42493.392476851848</v>
      </c>
    </row>
    <row r="1783" spans="1:20" ht="43.2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>
        <f t="shared" si="108"/>
        <v>25.763636363636365</v>
      </c>
      <c r="P1783">
        <f t="shared" si="109"/>
        <v>-4083</v>
      </c>
      <c r="Q1783" s="7" t="s">
        <v>8357</v>
      </c>
      <c r="R1783" s="7" t="s">
        <v>8358</v>
      </c>
      <c r="S1783" s="11">
        <f t="shared" si="110"/>
        <v>42628.409085648142</v>
      </c>
      <c r="T1783" s="12">
        <f t="shared" si="111"/>
        <v>42597.409085648142</v>
      </c>
    </row>
    <row r="1784" spans="1:20" ht="57.6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>
        <f t="shared" si="108"/>
        <v>15.491428571428573</v>
      </c>
      <c r="P1784">
        <f t="shared" si="109"/>
        <v>-29578</v>
      </c>
      <c r="Q1784" s="7" t="s">
        <v>8357</v>
      </c>
      <c r="R1784" s="7" t="s">
        <v>8358</v>
      </c>
      <c r="S1784" s="11">
        <f t="shared" si="110"/>
        <v>42421.366770833331</v>
      </c>
      <c r="T1784" s="12">
        <f t="shared" si="111"/>
        <v>42388.366770833331</v>
      </c>
    </row>
    <row r="1785" spans="1:20" ht="43.2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>
        <f t="shared" si="108"/>
        <v>23.692499999999999</v>
      </c>
      <c r="P1785">
        <f t="shared" si="109"/>
        <v>-30523</v>
      </c>
      <c r="Q1785" s="7" t="s">
        <v>8357</v>
      </c>
      <c r="R1785" s="7" t="s">
        <v>8358</v>
      </c>
      <c r="S1785" s="11">
        <f t="shared" si="110"/>
        <v>42145.741643518515</v>
      </c>
      <c r="T1785" s="12">
        <f t="shared" si="111"/>
        <v>42115.741643518515</v>
      </c>
    </row>
    <row r="1786" spans="1:20" ht="43.2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>
        <f t="shared" si="108"/>
        <v>39.76</v>
      </c>
      <c r="P1786">
        <f t="shared" si="109"/>
        <v>-3012</v>
      </c>
      <c r="Q1786" s="7" t="s">
        <v>8357</v>
      </c>
      <c r="R1786" s="7" t="s">
        <v>8358</v>
      </c>
      <c r="S1786" s="11">
        <f t="shared" si="110"/>
        <v>42034.934027777774</v>
      </c>
      <c r="T1786" s="12">
        <f t="shared" si="111"/>
        <v>42003.447222222218</v>
      </c>
    </row>
    <row r="1787" spans="1:20" ht="43.2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>
        <f t="shared" si="108"/>
        <v>20.220833333333331</v>
      </c>
      <c r="P1787">
        <f t="shared" si="109"/>
        <v>-19147</v>
      </c>
      <c r="Q1787" s="7" t="s">
        <v>8357</v>
      </c>
      <c r="R1787" s="7" t="s">
        <v>8358</v>
      </c>
      <c r="S1787" s="11">
        <f t="shared" si="110"/>
        <v>41927.791666666664</v>
      </c>
      <c r="T1787" s="12">
        <f t="shared" si="111"/>
        <v>41896.926562499997</v>
      </c>
    </row>
    <row r="1788" spans="1:20" ht="43.2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>
        <f t="shared" si="108"/>
        <v>47.631578947368418</v>
      </c>
      <c r="P1788">
        <f t="shared" si="109"/>
        <v>-995</v>
      </c>
      <c r="Q1788" s="7" t="s">
        <v>8357</v>
      </c>
      <c r="R1788" s="7" t="s">
        <v>8358</v>
      </c>
      <c r="S1788" s="11">
        <f t="shared" si="110"/>
        <v>41988.342326388891</v>
      </c>
      <c r="T1788" s="12">
        <f t="shared" si="111"/>
        <v>41958.342326388891</v>
      </c>
    </row>
    <row r="1789" spans="1:20" ht="43.2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>
        <f t="shared" si="108"/>
        <v>15.329999999999998</v>
      </c>
      <c r="P1789">
        <f t="shared" si="109"/>
        <v>-8467</v>
      </c>
      <c r="Q1789" s="7" t="s">
        <v>8357</v>
      </c>
      <c r="R1789" s="7" t="s">
        <v>8358</v>
      </c>
      <c r="S1789" s="11">
        <f t="shared" si="110"/>
        <v>42098.40552083333</v>
      </c>
      <c r="T1789" s="12">
        <f t="shared" si="111"/>
        <v>42068.447187499994</v>
      </c>
    </row>
    <row r="1790" spans="1:20" ht="43.2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>
        <f t="shared" si="108"/>
        <v>1.3818181818181818</v>
      </c>
      <c r="P1790">
        <f t="shared" si="109"/>
        <v>-5424</v>
      </c>
      <c r="Q1790" s="7" t="s">
        <v>8357</v>
      </c>
      <c r="R1790" s="7" t="s">
        <v>8358</v>
      </c>
      <c r="S1790" s="11">
        <f t="shared" si="110"/>
        <v>41943.740069444444</v>
      </c>
      <c r="T1790" s="12">
        <f t="shared" si="111"/>
        <v>41913.740069444444</v>
      </c>
    </row>
    <row r="1791" spans="1:20" ht="43.2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>
        <f t="shared" si="108"/>
        <v>0.5</v>
      </c>
      <c r="P1791">
        <f t="shared" si="109"/>
        <v>-7960</v>
      </c>
      <c r="Q1791" s="7" t="s">
        <v>8357</v>
      </c>
      <c r="R1791" s="7" t="s">
        <v>8358</v>
      </c>
      <c r="S1791" s="11">
        <f t="shared" si="110"/>
        <v>42016.041701388887</v>
      </c>
      <c r="T1791" s="12">
        <f t="shared" si="111"/>
        <v>41956.041701388887</v>
      </c>
    </row>
    <row r="1792" spans="1:20" ht="43.2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>
        <f t="shared" si="108"/>
        <v>4.957575757575758</v>
      </c>
      <c r="P1792">
        <f t="shared" si="109"/>
        <v>-31364</v>
      </c>
      <c r="Q1792" s="7" t="s">
        <v>8357</v>
      </c>
      <c r="R1792" s="7" t="s">
        <v>8358</v>
      </c>
      <c r="S1792" s="11">
        <f t="shared" si="110"/>
        <v>42040.466180555552</v>
      </c>
      <c r="T1792" s="12">
        <f t="shared" si="111"/>
        <v>42010.466180555552</v>
      </c>
    </row>
    <row r="1793" spans="1:20" ht="28.8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>
        <f t="shared" si="108"/>
        <v>3.5666666666666664</v>
      </c>
      <c r="P1793">
        <f t="shared" si="109"/>
        <v>-2893</v>
      </c>
      <c r="Q1793" s="7" t="s">
        <v>8357</v>
      </c>
      <c r="R1793" s="7" t="s">
        <v>8358</v>
      </c>
      <c r="S1793" s="11">
        <f t="shared" si="110"/>
        <v>42033.532002314816</v>
      </c>
      <c r="T1793" s="12">
        <f t="shared" si="111"/>
        <v>41973.532002314816</v>
      </c>
    </row>
    <row r="1794" spans="1:20" ht="28.8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>
        <f t="shared" si="108"/>
        <v>61.124000000000002</v>
      </c>
      <c r="P1794">
        <f t="shared" si="109"/>
        <v>-9719</v>
      </c>
      <c r="Q1794" s="7" t="s">
        <v>8357</v>
      </c>
      <c r="R1794" s="7" t="s">
        <v>8358</v>
      </c>
      <c r="S1794" s="11">
        <f t="shared" si="110"/>
        <v>42226.082638888889</v>
      </c>
      <c r="T1794" s="12">
        <f t="shared" si="111"/>
        <v>42188.822708333326</v>
      </c>
    </row>
    <row r="1795" spans="1:20" ht="43.2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>
        <f t="shared" ref="O1795:O1858" si="112">(E1795/D1795*100)</f>
        <v>1.3333333333333335</v>
      </c>
      <c r="P1795">
        <f t="shared" ref="P1795:P1858" si="113">AVERAGE(E1795-D1795)</f>
        <v>-2960</v>
      </c>
      <c r="Q1795" s="7" t="s">
        <v>8357</v>
      </c>
      <c r="R1795" s="7" t="s">
        <v>8358</v>
      </c>
      <c r="S1795" s="11">
        <f t="shared" ref="S1795:S1858" si="114">(I1795/86400)+25569+(-5/24)</f>
        <v>41970.724999999999</v>
      </c>
      <c r="T1795" s="12">
        <f t="shared" ref="T1795:T1858" si="115">(J1795/86400)+25569+(-5/24)</f>
        <v>41940.683333333327</v>
      </c>
    </row>
    <row r="1796" spans="1:20" ht="43.2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>
        <f t="shared" si="112"/>
        <v>11.077777777777778</v>
      </c>
      <c r="P1796">
        <f t="shared" si="113"/>
        <v>-8003</v>
      </c>
      <c r="Q1796" s="7" t="s">
        <v>8357</v>
      </c>
      <c r="R1796" s="7" t="s">
        <v>8358</v>
      </c>
      <c r="S1796" s="11">
        <f t="shared" si="114"/>
        <v>42046.342847222222</v>
      </c>
      <c r="T1796" s="12">
        <f t="shared" si="115"/>
        <v>42011.342847222222</v>
      </c>
    </row>
    <row r="1797" spans="1:20" ht="43.2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>
        <f t="shared" si="112"/>
        <v>38.735714285714288</v>
      </c>
      <c r="P1797">
        <f t="shared" si="113"/>
        <v>-17154</v>
      </c>
      <c r="Q1797" s="7" t="s">
        <v>8357</v>
      </c>
      <c r="R1797" s="7" t="s">
        <v>8358</v>
      </c>
      <c r="S1797" s="11">
        <f t="shared" si="114"/>
        <v>42657.458333333336</v>
      </c>
      <c r="T1797" s="12">
        <f t="shared" si="115"/>
        <v>42628.080335648141</v>
      </c>
    </row>
    <row r="1798" spans="1:20" ht="57.6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>
        <f t="shared" si="112"/>
        <v>22.05263157894737</v>
      </c>
      <c r="P1798">
        <f t="shared" si="113"/>
        <v>-14810</v>
      </c>
      <c r="Q1798" s="7" t="s">
        <v>8357</v>
      </c>
      <c r="R1798" s="7" t="s">
        <v>8358</v>
      </c>
      <c r="S1798" s="11">
        <f t="shared" si="114"/>
        <v>42575.231087962959</v>
      </c>
      <c r="T1798" s="12">
        <f t="shared" si="115"/>
        <v>42515.231087962959</v>
      </c>
    </row>
    <row r="1799" spans="1:20" ht="43.2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>
        <f t="shared" si="112"/>
        <v>67.55</v>
      </c>
      <c r="P1799">
        <f t="shared" si="113"/>
        <v>-3245</v>
      </c>
      <c r="Q1799" s="7" t="s">
        <v>8357</v>
      </c>
      <c r="R1799" s="7" t="s">
        <v>8358</v>
      </c>
      <c r="S1799" s="11">
        <f t="shared" si="114"/>
        <v>42719.360983796294</v>
      </c>
      <c r="T1799" s="12">
        <f t="shared" si="115"/>
        <v>42689.360983796294</v>
      </c>
    </row>
    <row r="1800" spans="1:20" ht="43.2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>
        <f t="shared" si="112"/>
        <v>13.637499999999999</v>
      </c>
      <c r="P1800">
        <f t="shared" si="113"/>
        <v>-13818</v>
      </c>
      <c r="Q1800" s="7" t="s">
        <v>8357</v>
      </c>
      <c r="R1800" s="7" t="s">
        <v>8358</v>
      </c>
      <c r="S1800" s="11">
        <f t="shared" si="114"/>
        <v>42404.118437499994</v>
      </c>
      <c r="T1800" s="12">
        <f t="shared" si="115"/>
        <v>42344.118437499994</v>
      </c>
    </row>
    <row r="1801" spans="1:20" ht="28.8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>
        <f t="shared" si="112"/>
        <v>1.7457500000000001</v>
      </c>
      <c r="P1801">
        <f t="shared" si="113"/>
        <v>-3930.17</v>
      </c>
      <c r="Q1801" s="7" t="s">
        <v>8357</v>
      </c>
      <c r="R1801" s="7" t="s">
        <v>8358</v>
      </c>
      <c r="S1801" s="11">
        <f t="shared" si="114"/>
        <v>41954.676018518519</v>
      </c>
      <c r="T1801" s="12">
        <f t="shared" si="115"/>
        <v>41934.634351851848</v>
      </c>
    </row>
    <row r="1802" spans="1:20" ht="43.2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>
        <f t="shared" si="112"/>
        <v>20.44963251188932</v>
      </c>
      <c r="P1802">
        <f t="shared" si="113"/>
        <v>-36800</v>
      </c>
      <c r="Q1802" s="7" t="s">
        <v>8357</v>
      </c>
      <c r="R1802" s="7" t="s">
        <v>8358</v>
      </c>
      <c r="S1802" s="11">
        <f t="shared" si="114"/>
        <v>42653.397800925923</v>
      </c>
      <c r="T1802" s="12">
        <f t="shared" si="115"/>
        <v>42623.397800925923</v>
      </c>
    </row>
    <row r="1803" spans="1:20" ht="43.2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>
        <f t="shared" si="112"/>
        <v>13.852941176470587</v>
      </c>
      <c r="P1803">
        <f t="shared" si="113"/>
        <v>-14645</v>
      </c>
      <c r="Q1803" s="7" t="s">
        <v>8357</v>
      </c>
      <c r="R1803" s="7" t="s">
        <v>8358</v>
      </c>
      <c r="S1803" s="11">
        <f t="shared" si="114"/>
        <v>42353.298611111109</v>
      </c>
      <c r="T1803" s="12">
        <f t="shared" si="115"/>
        <v>42321.452175925922</v>
      </c>
    </row>
    <row r="1804" spans="1:20" ht="43.2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>
        <f t="shared" si="112"/>
        <v>48.485714285714288</v>
      </c>
      <c r="P1804">
        <f t="shared" si="113"/>
        <v>-1803</v>
      </c>
      <c r="Q1804" s="7" t="s">
        <v>8357</v>
      </c>
      <c r="R1804" s="7" t="s">
        <v>8358</v>
      </c>
      <c r="S1804" s="11">
        <f t="shared" si="114"/>
        <v>42182.707638888889</v>
      </c>
      <c r="T1804" s="12">
        <f t="shared" si="115"/>
        <v>42159.264236111114</v>
      </c>
    </row>
    <row r="1805" spans="1:20" ht="43.2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>
        <f t="shared" si="112"/>
        <v>30.8</v>
      </c>
      <c r="P1805">
        <f t="shared" si="113"/>
        <v>-12110</v>
      </c>
      <c r="Q1805" s="7" t="s">
        <v>8357</v>
      </c>
      <c r="R1805" s="7" t="s">
        <v>8358</v>
      </c>
      <c r="S1805" s="11">
        <f t="shared" si="114"/>
        <v>42048.863217592589</v>
      </c>
      <c r="T1805" s="12">
        <f t="shared" si="115"/>
        <v>42017.863217592589</v>
      </c>
    </row>
    <row r="1806" spans="1:20" ht="43.2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>
        <f t="shared" si="112"/>
        <v>35.174193548387095</v>
      </c>
      <c r="P1806">
        <f t="shared" si="113"/>
        <v>-10048</v>
      </c>
      <c r="Q1806" s="7" t="s">
        <v>8357</v>
      </c>
      <c r="R1806" s="7" t="s">
        <v>8358</v>
      </c>
      <c r="S1806" s="11">
        <f t="shared" si="114"/>
        <v>42322.511620370373</v>
      </c>
      <c r="T1806" s="12">
        <f t="shared" si="115"/>
        <v>42282.469953703701</v>
      </c>
    </row>
    <row r="1807" spans="1:20" ht="43.2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>
        <f t="shared" si="112"/>
        <v>36.404444444444444</v>
      </c>
      <c r="P1807">
        <f t="shared" si="113"/>
        <v>-14309</v>
      </c>
      <c r="Q1807" s="7" t="s">
        <v>8357</v>
      </c>
      <c r="R1807" s="7" t="s">
        <v>8358</v>
      </c>
      <c r="S1807" s="11">
        <f t="shared" si="114"/>
        <v>42279.541666666664</v>
      </c>
      <c r="T1807" s="12">
        <f t="shared" si="115"/>
        <v>42247.595578703702</v>
      </c>
    </row>
    <row r="1808" spans="1:20" ht="43.2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>
        <f t="shared" si="112"/>
        <v>2.9550000000000001</v>
      </c>
      <c r="P1808">
        <f t="shared" si="113"/>
        <v>-19409</v>
      </c>
      <c r="Q1808" s="7" t="s">
        <v>8357</v>
      </c>
      <c r="R1808" s="7" t="s">
        <v>8358</v>
      </c>
      <c r="S1808" s="11">
        <f t="shared" si="114"/>
        <v>41912.429965277777</v>
      </c>
      <c r="T1808" s="12">
        <f t="shared" si="115"/>
        <v>41877.429965277777</v>
      </c>
    </row>
    <row r="1809" spans="1:20" ht="28.8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>
        <f t="shared" si="112"/>
        <v>11.06</v>
      </c>
      <c r="P1809">
        <f t="shared" si="113"/>
        <v>-4447</v>
      </c>
      <c r="Q1809" s="7" t="s">
        <v>8357</v>
      </c>
      <c r="R1809" s="7" t="s">
        <v>8358</v>
      </c>
      <c r="S1809" s="11">
        <f t="shared" si="114"/>
        <v>41909.860104166662</v>
      </c>
      <c r="T1809" s="12">
        <f t="shared" si="115"/>
        <v>41879.860104166662</v>
      </c>
    </row>
    <row r="1810" spans="1:20" ht="43.2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>
        <f t="shared" si="112"/>
        <v>41.407142857142858</v>
      </c>
      <c r="P1810">
        <f t="shared" si="113"/>
        <v>-16406</v>
      </c>
      <c r="Q1810" s="7" t="s">
        <v>8357</v>
      </c>
      <c r="R1810" s="7" t="s">
        <v>8358</v>
      </c>
      <c r="S1810" s="11">
        <f t="shared" si="114"/>
        <v>42777.472569444442</v>
      </c>
      <c r="T1810" s="12">
        <f t="shared" si="115"/>
        <v>42742.472569444442</v>
      </c>
    </row>
    <row r="1811" spans="1:20" ht="43.2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>
        <f t="shared" si="112"/>
        <v>10.857142857142858</v>
      </c>
      <c r="P1811">
        <f t="shared" si="113"/>
        <v>-3120</v>
      </c>
      <c r="Q1811" s="7" t="s">
        <v>8357</v>
      </c>
      <c r="R1811" s="7" t="s">
        <v>8358</v>
      </c>
      <c r="S1811" s="11">
        <f t="shared" si="114"/>
        <v>42064.699525462966</v>
      </c>
      <c r="T1811" s="12">
        <f t="shared" si="115"/>
        <v>42029.699525462966</v>
      </c>
    </row>
    <row r="1812" spans="1:20" ht="43.2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>
        <f t="shared" si="112"/>
        <v>3.3333333333333335</v>
      </c>
      <c r="P1812">
        <f t="shared" si="113"/>
        <v>-435</v>
      </c>
      <c r="Q1812" s="7" t="s">
        <v>8357</v>
      </c>
      <c r="R1812" s="7" t="s">
        <v>8358</v>
      </c>
      <c r="S1812" s="11">
        <f t="shared" si="114"/>
        <v>41872.701689814814</v>
      </c>
      <c r="T1812" s="12">
        <f t="shared" si="115"/>
        <v>41860.701689814814</v>
      </c>
    </row>
    <row r="1813" spans="1:20" ht="43.2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>
        <f t="shared" si="112"/>
        <v>7.407407407407407E-2</v>
      </c>
      <c r="P1813">
        <f t="shared" si="113"/>
        <v>-53960</v>
      </c>
      <c r="Q1813" s="7" t="s">
        <v>8357</v>
      </c>
      <c r="R1813" s="7" t="s">
        <v>8358</v>
      </c>
      <c r="S1813" s="11">
        <f t="shared" si="114"/>
        <v>41935.958333333328</v>
      </c>
      <c r="T1813" s="12">
        <f t="shared" si="115"/>
        <v>41876.225347222222</v>
      </c>
    </row>
    <row r="1814" spans="1:20" ht="43.2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>
        <f t="shared" si="112"/>
        <v>13.307692307692307</v>
      </c>
      <c r="P1814">
        <f t="shared" si="113"/>
        <v>-5635</v>
      </c>
      <c r="Q1814" s="7" t="s">
        <v>8357</v>
      </c>
      <c r="R1814" s="7" t="s">
        <v>8358</v>
      </c>
      <c r="S1814" s="11">
        <f t="shared" si="114"/>
        <v>42554.110370370363</v>
      </c>
      <c r="T1814" s="12">
        <f t="shared" si="115"/>
        <v>42524.110370370363</v>
      </c>
    </row>
    <row r="1815" spans="1:20" ht="43.2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>
        <f t="shared" si="112"/>
        <v>0</v>
      </c>
      <c r="P1815">
        <f t="shared" si="113"/>
        <v>-8750</v>
      </c>
      <c r="Q1815" s="7" t="s">
        <v>8357</v>
      </c>
      <c r="R1815" s="7" t="s">
        <v>8358</v>
      </c>
      <c r="S1815" s="11">
        <f t="shared" si="114"/>
        <v>41859.68069444444</v>
      </c>
      <c r="T1815" s="12">
        <f t="shared" si="115"/>
        <v>41829.68069444444</v>
      </c>
    </row>
    <row r="1816" spans="1:20" ht="43.2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>
        <f t="shared" si="112"/>
        <v>49.183333333333337</v>
      </c>
      <c r="P1816">
        <f t="shared" si="113"/>
        <v>-6098</v>
      </c>
      <c r="Q1816" s="7" t="s">
        <v>8357</v>
      </c>
      <c r="R1816" s="7" t="s">
        <v>8358</v>
      </c>
      <c r="S1816" s="11">
        <f t="shared" si="114"/>
        <v>42063.105740740742</v>
      </c>
      <c r="T1816" s="12">
        <f t="shared" si="115"/>
        <v>42033.105740740742</v>
      </c>
    </row>
    <row r="1817" spans="1:20" ht="57.6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>
        <f t="shared" si="112"/>
        <v>0</v>
      </c>
      <c r="P1817">
        <f t="shared" si="113"/>
        <v>-3000</v>
      </c>
      <c r="Q1817" s="7" t="s">
        <v>8357</v>
      </c>
      <c r="R1817" s="7" t="s">
        <v>8358</v>
      </c>
      <c r="S1817" s="11">
        <f t="shared" si="114"/>
        <v>42186.698344907403</v>
      </c>
      <c r="T1817" s="12">
        <f t="shared" si="115"/>
        <v>42172.698344907403</v>
      </c>
    </row>
    <row r="1818" spans="1:20" ht="43.2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>
        <f t="shared" si="112"/>
        <v>2.036</v>
      </c>
      <c r="P1818">
        <f t="shared" si="113"/>
        <v>-24491</v>
      </c>
      <c r="Q1818" s="7" t="s">
        <v>8357</v>
      </c>
      <c r="R1818" s="7" t="s">
        <v>8358</v>
      </c>
      <c r="S1818" s="11">
        <f t="shared" si="114"/>
        <v>42576.583333333336</v>
      </c>
      <c r="T1818" s="12">
        <f t="shared" si="115"/>
        <v>42548.667858796289</v>
      </c>
    </row>
    <row r="1819" spans="1:20" ht="28.8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>
        <f t="shared" si="112"/>
        <v>52.327777777777776</v>
      </c>
      <c r="P1819">
        <f t="shared" si="113"/>
        <v>-8581</v>
      </c>
      <c r="Q1819" s="7" t="s">
        <v>8357</v>
      </c>
      <c r="R1819" s="7" t="s">
        <v>8358</v>
      </c>
      <c r="S1819" s="11">
        <f t="shared" si="114"/>
        <v>42765.082638888889</v>
      </c>
      <c r="T1819" s="12">
        <f t="shared" si="115"/>
        <v>42705.453784722216</v>
      </c>
    </row>
    <row r="1820" spans="1:20" ht="28.8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>
        <f t="shared" si="112"/>
        <v>0</v>
      </c>
      <c r="P1820">
        <f t="shared" si="113"/>
        <v>-15000</v>
      </c>
      <c r="Q1820" s="7" t="s">
        <v>8357</v>
      </c>
      <c r="R1820" s="7" t="s">
        <v>8358</v>
      </c>
      <c r="S1820" s="11">
        <f t="shared" si="114"/>
        <v>42096.984374999993</v>
      </c>
      <c r="T1820" s="12">
        <f t="shared" si="115"/>
        <v>42067.026041666664</v>
      </c>
    </row>
    <row r="1821" spans="1:20" ht="43.2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>
        <f t="shared" si="112"/>
        <v>2.083333333333333</v>
      </c>
      <c r="P1821">
        <f t="shared" si="113"/>
        <v>-1175</v>
      </c>
      <c r="Q1821" s="7" t="s">
        <v>8357</v>
      </c>
      <c r="R1821" s="7" t="s">
        <v>8358</v>
      </c>
      <c r="S1821" s="11">
        <f t="shared" si="114"/>
        <v>41850.543935185182</v>
      </c>
      <c r="T1821" s="12">
        <f t="shared" si="115"/>
        <v>41820.543935185182</v>
      </c>
    </row>
    <row r="1822" spans="1:20" ht="57.6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>
        <f t="shared" si="112"/>
        <v>6.565384615384616</v>
      </c>
      <c r="P1822">
        <f t="shared" si="113"/>
        <v>-24293</v>
      </c>
      <c r="Q1822" s="7" t="s">
        <v>8357</v>
      </c>
      <c r="R1822" s="7" t="s">
        <v>8358</v>
      </c>
      <c r="S1822" s="11">
        <f t="shared" si="114"/>
        <v>42094.834374999999</v>
      </c>
      <c r="T1822" s="12">
        <f t="shared" si="115"/>
        <v>42064.876041666663</v>
      </c>
    </row>
    <row r="1823" spans="1:20" ht="43.2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>
        <f t="shared" si="112"/>
        <v>134.88999999999999</v>
      </c>
      <c r="P1823">
        <f t="shared" si="113"/>
        <v>872.25</v>
      </c>
      <c r="Q1823" s="7" t="s">
        <v>8344</v>
      </c>
      <c r="R1823" s="7" t="s">
        <v>8345</v>
      </c>
      <c r="S1823" s="11">
        <f t="shared" si="114"/>
        <v>40971.110729166663</v>
      </c>
      <c r="T1823" s="12">
        <f t="shared" si="115"/>
        <v>40926.110729166663</v>
      </c>
    </row>
    <row r="1824" spans="1:20" ht="28.8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>
        <f t="shared" si="112"/>
        <v>100</v>
      </c>
      <c r="P1824">
        <f t="shared" si="113"/>
        <v>0</v>
      </c>
      <c r="Q1824" s="7" t="s">
        <v>8344</v>
      </c>
      <c r="R1824" s="7" t="s">
        <v>8345</v>
      </c>
      <c r="S1824" s="11">
        <f t="shared" si="114"/>
        <v>41670.584027777775</v>
      </c>
      <c r="T1824" s="12">
        <f t="shared" si="115"/>
        <v>41634.588680555556</v>
      </c>
    </row>
    <row r="1825" spans="1:20" ht="43.2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>
        <f t="shared" si="112"/>
        <v>115.85714285714286</v>
      </c>
      <c r="P1825">
        <f t="shared" si="113"/>
        <v>111</v>
      </c>
      <c r="Q1825" s="7" t="s">
        <v>8344</v>
      </c>
      <c r="R1825" s="7" t="s">
        <v>8345</v>
      </c>
      <c r="S1825" s="11">
        <f t="shared" si="114"/>
        <v>41206.47657407407</v>
      </c>
      <c r="T1825" s="12">
        <f t="shared" si="115"/>
        <v>41176.47657407407</v>
      </c>
    </row>
    <row r="1826" spans="1:20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>
        <f t="shared" si="112"/>
        <v>100.06666666666666</v>
      </c>
      <c r="P1826">
        <f t="shared" si="113"/>
        <v>2</v>
      </c>
      <c r="Q1826" s="7" t="s">
        <v>8344</v>
      </c>
      <c r="R1826" s="7" t="s">
        <v>8345</v>
      </c>
      <c r="S1826" s="11">
        <f t="shared" si="114"/>
        <v>41646.880555555552</v>
      </c>
      <c r="T1826" s="12">
        <f t="shared" si="115"/>
        <v>41626.707951388882</v>
      </c>
    </row>
    <row r="1827" spans="1:20" ht="43.2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>
        <f t="shared" si="112"/>
        <v>105.05</v>
      </c>
      <c r="P1827">
        <f t="shared" si="113"/>
        <v>101</v>
      </c>
      <c r="Q1827" s="7" t="s">
        <v>8344</v>
      </c>
      <c r="R1827" s="7" t="s">
        <v>8345</v>
      </c>
      <c r="S1827" s="11">
        <f t="shared" si="114"/>
        <v>41466.626192129625</v>
      </c>
      <c r="T1827" s="12">
        <f t="shared" si="115"/>
        <v>41443.626192129625</v>
      </c>
    </row>
    <row r="1828" spans="1:20" ht="28.8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>
        <f t="shared" si="112"/>
        <v>101</v>
      </c>
      <c r="P1828">
        <f t="shared" si="113"/>
        <v>20</v>
      </c>
      <c r="Q1828" s="7" t="s">
        <v>8344</v>
      </c>
      <c r="R1828" s="7" t="s">
        <v>8345</v>
      </c>
      <c r="S1828" s="11">
        <f t="shared" si="114"/>
        <v>41687.715474537035</v>
      </c>
      <c r="T1828" s="12">
        <f t="shared" si="115"/>
        <v>41657.715474537035</v>
      </c>
    </row>
    <row r="1829" spans="1:20" ht="43.2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>
        <f t="shared" si="112"/>
        <v>100.66250000000001</v>
      </c>
      <c r="P1829">
        <f t="shared" si="113"/>
        <v>53</v>
      </c>
      <c r="Q1829" s="7" t="s">
        <v>8344</v>
      </c>
      <c r="R1829" s="7" t="s">
        <v>8345</v>
      </c>
      <c r="S1829" s="11">
        <f t="shared" si="114"/>
        <v>40605.117604166662</v>
      </c>
      <c r="T1829" s="12">
        <f t="shared" si="115"/>
        <v>40555.117604166662</v>
      </c>
    </row>
    <row r="1830" spans="1:20" ht="57.6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>
        <f t="shared" si="112"/>
        <v>100.16000000000001</v>
      </c>
      <c r="P1830">
        <f t="shared" si="113"/>
        <v>32</v>
      </c>
      <c r="Q1830" s="7" t="s">
        <v>8344</v>
      </c>
      <c r="R1830" s="7" t="s">
        <v>8345</v>
      </c>
      <c r="S1830" s="11">
        <f t="shared" si="114"/>
        <v>41768.708333333328</v>
      </c>
      <c r="T1830" s="12">
        <f t="shared" si="115"/>
        <v>41736.691319444442</v>
      </c>
    </row>
    <row r="1831" spans="1:20" ht="43.2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>
        <f t="shared" si="112"/>
        <v>166.68333333333334</v>
      </c>
      <c r="P1831">
        <f t="shared" si="113"/>
        <v>1000.25</v>
      </c>
      <c r="Q1831" s="7" t="s">
        <v>8344</v>
      </c>
      <c r="R1831" s="7" t="s">
        <v>8345</v>
      </c>
      <c r="S1831" s="11">
        <f t="shared" si="114"/>
        <v>40564.708333333328</v>
      </c>
      <c r="T1831" s="12">
        <f t="shared" si="115"/>
        <v>40515.879293981481</v>
      </c>
    </row>
    <row r="1832" spans="1:20" ht="43.2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>
        <f t="shared" si="112"/>
        <v>101.53333333333335</v>
      </c>
      <c r="P1832">
        <f t="shared" si="113"/>
        <v>230</v>
      </c>
      <c r="Q1832" s="7" t="s">
        <v>8344</v>
      </c>
      <c r="R1832" s="7" t="s">
        <v>8345</v>
      </c>
      <c r="S1832" s="11">
        <f t="shared" si="114"/>
        <v>41694.475775462961</v>
      </c>
      <c r="T1832" s="12">
        <f t="shared" si="115"/>
        <v>41664.475775462961</v>
      </c>
    </row>
    <row r="1833" spans="1:20" ht="43.2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>
        <f t="shared" si="112"/>
        <v>103</v>
      </c>
      <c r="P1833">
        <f t="shared" si="113"/>
        <v>30</v>
      </c>
      <c r="Q1833" s="7" t="s">
        <v>8344</v>
      </c>
      <c r="R1833" s="7" t="s">
        <v>8345</v>
      </c>
      <c r="S1833" s="11">
        <f t="shared" si="114"/>
        <v>41041.787766203699</v>
      </c>
      <c r="T1833" s="12">
        <f t="shared" si="115"/>
        <v>41026.787766203699</v>
      </c>
    </row>
    <row r="1834" spans="1:20" ht="43.2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>
        <f t="shared" si="112"/>
        <v>142.85714285714286</v>
      </c>
      <c r="P1834">
        <f t="shared" si="113"/>
        <v>150</v>
      </c>
      <c r="Q1834" s="7" t="s">
        <v>8344</v>
      </c>
      <c r="R1834" s="7" t="s">
        <v>8345</v>
      </c>
      <c r="S1834" s="11">
        <f t="shared" si="114"/>
        <v>40606.331331018519</v>
      </c>
      <c r="T1834" s="12">
        <f t="shared" si="115"/>
        <v>40576.331331018519</v>
      </c>
    </row>
    <row r="1835" spans="1:20" ht="43.2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>
        <f t="shared" si="112"/>
        <v>262.5</v>
      </c>
      <c r="P1835">
        <f t="shared" si="113"/>
        <v>650</v>
      </c>
      <c r="Q1835" s="7" t="s">
        <v>8344</v>
      </c>
      <c r="R1835" s="7" t="s">
        <v>8345</v>
      </c>
      <c r="S1835" s="11">
        <f t="shared" si="114"/>
        <v>41335.124305555553</v>
      </c>
      <c r="T1835" s="12">
        <f t="shared" si="115"/>
        <v>41302.835682870369</v>
      </c>
    </row>
    <row r="1836" spans="1:20" ht="28.8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>
        <f t="shared" si="112"/>
        <v>118.05000000000001</v>
      </c>
      <c r="P1836">
        <f t="shared" si="113"/>
        <v>1805</v>
      </c>
      <c r="Q1836" s="7" t="s">
        <v>8344</v>
      </c>
      <c r="R1836" s="7" t="s">
        <v>8345</v>
      </c>
      <c r="S1836" s="11">
        <f t="shared" si="114"/>
        <v>42028.755729166667</v>
      </c>
      <c r="T1836" s="12">
        <f t="shared" si="115"/>
        <v>41988.755729166667</v>
      </c>
    </row>
    <row r="1837" spans="1:20" ht="57.6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>
        <f t="shared" si="112"/>
        <v>104</v>
      </c>
      <c r="P1837">
        <f t="shared" si="113"/>
        <v>20</v>
      </c>
      <c r="Q1837" s="7" t="s">
        <v>8344</v>
      </c>
      <c r="R1837" s="7" t="s">
        <v>8345</v>
      </c>
      <c r="S1837" s="11">
        <f t="shared" si="114"/>
        <v>42460.452210648145</v>
      </c>
      <c r="T1837" s="12">
        <f t="shared" si="115"/>
        <v>42430.49387731481</v>
      </c>
    </row>
    <row r="1838" spans="1:20" ht="28.8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>
        <f t="shared" si="112"/>
        <v>200.34</v>
      </c>
      <c r="P1838">
        <f t="shared" si="113"/>
        <v>5017</v>
      </c>
      <c r="Q1838" s="7" t="s">
        <v>8344</v>
      </c>
      <c r="R1838" s="7" t="s">
        <v>8345</v>
      </c>
      <c r="S1838" s="11">
        <f t="shared" si="114"/>
        <v>41322.601030092592</v>
      </c>
      <c r="T1838" s="12">
        <f t="shared" si="115"/>
        <v>41305.601030092592</v>
      </c>
    </row>
    <row r="1839" spans="1:20" ht="57.6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>
        <f t="shared" si="112"/>
        <v>306.83333333333331</v>
      </c>
      <c r="P1839">
        <f t="shared" si="113"/>
        <v>1241</v>
      </c>
      <c r="Q1839" s="7" t="s">
        <v>8344</v>
      </c>
      <c r="R1839" s="7" t="s">
        <v>8345</v>
      </c>
      <c r="S1839" s="11">
        <f t="shared" si="114"/>
        <v>40985.797858796293</v>
      </c>
      <c r="T1839" s="12">
        <f t="shared" si="115"/>
        <v>40925.839525462965</v>
      </c>
    </row>
    <row r="1840" spans="1:20" ht="43.2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>
        <f t="shared" si="112"/>
        <v>100.149</v>
      </c>
      <c r="P1840">
        <f t="shared" si="113"/>
        <v>1.4900000000000091</v>
      </c>
      <c r="Q1840" s="7" t="s">
        <v>8344</v>
      </c>
      <c r="R1840" s="7" t="s">
        <v>8345</v>
      </c>
      <c r="S1840" s="11">
        <f t="shared" si="114"/>
        <v>40816.916666666664</v>
      </c>
      <c r="T1840" s="12">
        <f t="shared" si="115"/>
        <v>40788.578206018516</v>
      </c>
    </row>
    <row r="1841" spans="1:20" ht="43.2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>
        <f t="shared" si="112"/>
        <v>205.29999999999998</v>
      </c>
      <c r="P1841">
        <f t="shared" si="113"/>
        <v>1053</v>
      </c>
      <c r="Q1841" s="7" t="s">
        <v>8344</v>
      </c>
      <c r="R1841" s="7" t="s">
        <v>8345</v>
      </c>
      <c r="S1841" s="11">
        <f t="shared" si="114"/>
        <v>42644.513680555552</v>
      </c>
      <c r="T1841" s="12">
        <f t="shared" si="115"/>
        <v>42614.513680555552</v>
      </c>
    </row>
    <row r="1842" spans="1:20" ht="43.2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>
        <f t="shared" si="112"/>
        <v>108.88888888888889</v>
      </c>
      <c r="P1842">
        <f t="shared" si="113"/>
        <v>80</v>
      </c>
      <c r="Q1842" s="7" t="s">
        <v>8344</v>
      </c>
      <c r="R1842" s="7" t="s">
        <v>8345</v>
      </c>
      <c r="S1842" s="11">
        <f t="shared" si="114"/>
        <v>41400.999305555553</v>
      </c>
      <c r="T1842" s="12">
        <f t="shared" si="115"/>
        <v>41381.88784722222</v>
      </c>
    </row>
    <row r="1843" spans="1:20" ht="28.8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>
        <f t="shared" si="112"/>
        <v>101.75</v>
      </c>
      <c r="P1843">
        <f t="shared" si="113"/>
        <v>35</v>
      </c>
      <c r="Q1843" s="7" t="s">
        <v>8344</v>
      </c>
      <c r="R1843" s="7" t="s">
        <v>8345</v>
      </c>
      <c r="S1843" s="11">
        <f t="shared" si="114"/>
        <v>41778.999305555553</v>
      </c>
      <c r="T1843" s="12">
        <f t="shared" si="115"/>
        <v>41745.637094907404</v>
      </c>
    </row>
    <row r="1844" spans="1:20" ht="43.2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>
        <f t="shared" si="112"/>
        <v>125.25</v>
      </c>
      <c r="P1844">
        <f t="shared" si="113"/>
        <v>505</v>
      </c>
      <c r="Q1844" s="7" t="s">
        <v>8344</v>
      </c>
      <c r="R1844" s="7" t="s">
        <v>8345</v>
      </c>
      <c r="S1844" s="11">
        <f t="shared" si="114"/>
        <v>42065.040972222218</v>
      </c>
      <c r="T1844" s="12">
        <f t="shared" si="115"/>
        <v>42031.423391203702</v>
      </c>
    </row>
    <row r="1845" spans="1:20" ht="57.6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>
        <f t="shared" si="112"/>
        <v>124.0061</v>
      </c>
      <c r="P1845">
        <f t="shared" si="113"/>
        <v>2400.6100000000006</v>
      </c>
      <c r="Q1845" s="7" t="s">
        <v>8344</v>
      </c>
      <c r="R1845" s="7" t="s">
        <v>8345</v>
      </c>
      <c r="S1845" s="11">
        <f t="shared" si="114"/>
        <v>40594.786504629628</v>
      </c>
      <c r="T1845" s="12">
        <f t="shared" si="115"/>
        <v>40564.786504629628</v>
      </c>
    </row>
    <row r="1846" spans="1:20" ht="43.2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>
        <f t="shared" si="112"/>
        <v>101.4</v>
      </c>
      <c r="P1846">
        <f t="shared" si="113"/>
        <v>21</v>
      </c>
      <c r="Q1846" s="7" t="s">
        <v>8344</v>
      </c>
      <c r="R1846" s="7" t="s">
        <v>8345</v>
      </c>
      <c r="S1846" s="11">
        <f t="shared" si="114"/>
        <v>40704.916666666664</v>
      </c>
      <c r="T1846" s="12">
        <f t="shared" si="115"/>
        <v>40666.765208333331</v>
      </c>
    </row>
    <row r="1847" spans="1:20" ht="86.4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>
        <f t="shared" si="112"/>
        <v>100</v>
      </c>
      <c r="P1847">
        <f t="shared" si="113"/>
        <v>0</v>
      </c>
      <c r="Q1847" s="7" t="s">
        <v>8344</v>
      </c>
      <c r="R1847" s="7" t="s">
        <v>8345</v>
      </c>
      <c r="S1847" s="11">
        <f t="shared" si="114"/>
        <v>42537.996527777774</v>
      </c>
      <c r="T1847" s="12">
        <f t="shared" si="115"/>
        <v>42523.124976851854</v>
      </c>
    </row>
    <row r="1848" spans="1:20" ht="43.2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>
        <f t="shared" si="112"/>
        <v>137.92666666666668</v>
      </c>
      <c r="P1848">
        <f t="shared" si="113"/>
        <v>5689</v>
      </c>
      <c r="Q1848" s="7" t="s">
        <v>8344</v>
      </c>
      <c r="R1848" s="7" t="s">
        <v>8345</v>
      </c>
      <c r="S1848" s="11">
        <f t="shared" si="114"/>
        <v>41258.441863425927</v>
      </c>
      <c r="T1848" s="12">
        <f t="shared" si="115"/>
        <v>41228.441863425927</v>
      </c>
    </row>
    <row r="1849" spans="1:20" ht="57.6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>
        <f t="shared" si="112"/>
        <v>120.88000000000001</v>
      </c>
      <c r="P1849">
        <f t="shared" si="113"/>
        <v>522</v>
      </c>
      <c r="Q1849" s="7" t="s">
        <v>8344</v>
      </c>
      <c r="R1849" s="7" t="s">
        <v>8345</v>
      </c>
      <c r="S1849" s="11">
        <f t="shared" si="114"/>
        <v>42115.028148148143</v>
      </c>
      <c r="T1849" s="12">
        <f t="shared" si="115"/>
        <v>42094.028148148143</v>
      </c>
    </row>
    <row r="1850" spans="1:20" ht="43.2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>
        <f t="shared" si="112"/>
        <v>107.36666666666667</v>
      </c>
      <c r="P1850">
        <f t="shared" si="113"/>
        <v>221</v>
      </c>
      <c r="Q1850" s="7" t="s">
        <v>8344</v>
      </c>
      <c r="R1850" s="7" t="s">
        <v>8345</v>
      </c>
      <c r="S1850" s="11">
        <f t="shared" si="114"/>
        <v>40755.082638888889</v>
      </c>
      <c r="T1850" s="12">
        <f t="shared" si="115"/>
        <v>40691.579722222217</v>
      </c>
    </row>
    <row r="1851" spans="1:20" ht="28.8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>
        <f t="shared" si="112"/>
        <v>100.33333333333334</v>
      </c>
      <c r="P1851">
        <f t="shared" si="113"/>
        <v>1</v>
      </c>
      <c r="Q1851" s="7" t="s">
        <v>8344</v>
      </c>
      <c r="R1851" s="7" t="s">
        <v>8345</v>
      </c>
      <c r="S1851" s="11">
        <f t="shared" si="114"/>
        <v>41199.637256944443</v>
      </c>
      <c r="T1851" s="12">
        <f t="shared" si="115"/>
        <v>41169.637256944443</v>
      </c>
    </row>
    <row r="1852" spans="1:20" ht="43.2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>
        <f t="shared" si="112"/>
        <v>101.52222222222223</v>
      </c>
      <c r="P1852">
        <f t="shared" si="113"/>
        <v>137</v>
      </c>
      <c r="Q1852" s="7" t="s">
        <v>8344</v>
      </c>
      <c r="R1852" s="7" t="s">
        <v>8345</v>
      </c>
      <c r="S1852" s="11">
        <f t="shared" si="114"/>
        <v>41830.751157407409</v>
      </c>
      <c r="T1852" s="12">
        <f t="shared" si="115"/>
        <v>41800.751157407409</v>
      </c>
    </row>
    <row r="1853" spans="1:20" ht="43.2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>
        <f t="shared" si="112"/>
        <v>100.07692307692308</v>
      </c>
      <c r="P1853">
        <f t="shared" si="113"/>
        <v>1</v>
      </c>
      <c r="Q1853" s="7" t="s">
        <v>8344</v>
      </c>
      <c r="R1853" s="7" t="s">
        <v>8345</v>
      </c>
      <c r="S1853" s="11">
        <f t="shared" si="114"/>
        <v>41847.833333333328</v>
      </c>
      <c r="T1853" s="12">
        <f t="shared" si="115"/>
        <v>41827.69835648148</v>
      </c>
    </row>
    <row r="1854" spans="1:20" ht="43.2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>
        <f t="shared" si="112"/>
        <v>116.96666666666667</v>
      </c>
      <c r="P1854">
        <f t="shared" si="113"/>
        <v>2545</v>
      </c>
      <c r="Q1854" s="7" t="s">
        <v>8344</v>
      </c>
      <c r="R1854" s="7" t="s">
        <v>8345</v>
      </c>
      <c r="S1854" s="11">
        <f t="shared" si="114"/>
        <v>42118.791666666664</v>
      </c>
      <c r="T1854" s="12">
        <f t="shared" si="115"/>
        <v>42081.563101851854</v>
      </c>
    </row>
    <row r="1855" spans="1:20" ht="43.2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>
        <f t="shared" si="112"/>
        <v>101.875</v>
      </c>
      <c r="P1855">
        <f t="shared" si="113"/>
        <v>15</v>
      </c>
      <c r="Q1855" s="7" t="s">
        <v>8344</v>
      </c>
      <c r="R1855" s="7" t="s">
        <v>8345</v>
      </c>
      <c r="S1855" s="11">
        <f t="shared" si="114"/>
        <v>41226.893715277773</v>
      </c>
      <c r="T1855" s="12">
        <f t="shared" si="115"/>
        <v>41176.852048611108</v>
      </c>
    </row>
    <row r="1856" spans="1:20" ht="43.2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>
        <f t="shared" si="112"/>
        <v>102.12366666666665</v>
      </c>
      <c r="P1856">
        <f t="shared" si="113"/>
        <v>318.54999999999927</v>
      </c>
      <c r="Q1856" s="7" t="s">
        <v>8344</v>
      </c>
      <c r="R1856" s="7" t="s">
        <v>8345</v>
      </c>
      <c r="S1856" s="11">
        <f t="shared" si="114"/>
        <v>41417.812928240739</v>
      </c>
      <c r="T1856" s="12">
        <f t="shared" si="115"/>
        <v>41387.812928240739</v>
      </c>
    </row>
    <row r="1857" spans="1:20" ht="43.2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>
        <f t="shared" si="112"/>
        <v>154.05897142857143</v>
      </c>
      <c r="P1857">
        <f t="shared" si="113"/>
        <v>4730.16</v>
      </c>
      <c r="Q1857" s="7" t="s">
        <v>8344</v>
      </c>
      <c r="R1857" s="7" t="s">
        <v>8345</v>
      </c>
      <c r="S1857" s="11">
        <f t="shared" si="114"/>
        <v>41645.330324074072</v>
      </c>
      <c r="T1857" s="12">
        <f t="shared" si="115"/>
        <v>41600.330324074072</v>
      </c>
    </row>
    <row r="1858" spans="1:20" ht="57.6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>
        <f t="shared" si="112"/>
        <v>101.25</v>
      </c>
      <c r="P1858">
        <f t="shared" si="113"/>
        <v>25</v>
      </c>
      <c r="Q1858" s="7" t="s">
        <v>8344</v>
      </c>
      <c r="R1858" s="7" t="s">
        <v>8345</v>
      </c>
      <c r="S1858" s="11">
        <f t="shared" si="114"/>
        <v>41838.64666666666</v>
      </c>
      <c r="T1858" s="12">
        <f t="shared" si="115"/>
        <v>41817.64666666666</v>
      </c>
    </row>
    <row r="1859" spans="1:20" ht="43.2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>
        <f t="shared" ref="O1859:O1922" si="116">(E1859/D1859*100)</f>
        <v>100</v>
      </c>
      <c r="P1859">
        <f t="shared" ref="P1859:P1922" si="117">AVERAGE(E1859-D1859)</f>
        <v>0</v>
      </c>
      <c r="Q1859" s="7" t="s">
        <v>8344</v>
      </c>
      <c r="R1859" s="7" t="s">
        <v>8345</v>
      </c>
      <c r="S1859" s="11">
        <f t="shared" ref="S1859:S1922" si="118">(I1859/86400)+25569+(-5/24)</f>
        <v>41894.560335648144</v>
      </c>
      <c r="T1859" s="12">
        <f t="shared" ref="T1859:T1922" si="119">(J1859/86400)+25569+(-5/24)</f>
        <v>41864.560335648144</v>
      </c>
    </row>
    <row r="1860" spans="1:20" ht="57.6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>
        <f t="shared" si="116"/>
        <v>108.74800874800874</v>
      </c>
      <c r="P1860">
        <f t="shared" si="117"/>
        <v>486</v>
      </c>
      <c r="Q1860" s="7" t="s">
        <v>8344</v>
      </c>
      <c r="R1860" s="7" t="s">
        <v>8345</v>
      </c>
      <c r="S1860" s="11">
        <f t="shared" si="118"/>
        <v>40893.033807870372</v>
      </c>
      <c r="T1860" s="12">
        <f t="shared" si="119"/>
        <v>40832.9921412037</v>
      </c>
    </row>
    <row r="1861" spans="1:20" ht="28.8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>
        <f t="shared" si="116"/>
        <v>131.83333333333334</v>
      </c>
      <c r="P1861">
        <f t="shared" si="117"/>
        <v>955</v>
      </c>
      <c r="Q1861" s="7" t="s">
        <v>8344</v>
      </c>
      <c r="R1861" s="7" t="s">
        <v>8345</v>
      </c>
      <c r="S1861" s="11">
        <f t="shared" si="118"/>
        <v>40808.561678240738</v>
      </c>
      <c r="T1861" s="12">
        <f t="shared" si="119"/>
        <v>40778.561678240738</v>
      </c>
    </row>
    <row r="1862" spans="1:20" ht="43.2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>
        <f t="shared" si="116"/>
        <v>133.46666666666667</v>
      </c>
      <c r="P1862">
        <f t="shared" si="117"/>
        <v>251</v>
      </c>
      <c r="Q1862" s="7" t="s">
        <v>8344</v>
      </c>
      <c r="R1862" s="7" t="s">
        <v>8345</v>
      </c>
      <c r="S1862" s="11">
        <f t="shared" si="118"/>
        <v>41676.500972222224</v>
      </c>
      <c r="T1862" s="12">
        <f t="shared" si="119"/>
        <v>41655.500972222224</v>
      </c>
    </row>
    <row r="1863" spans="1:20" ht="43.2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>
        <f t="shared" si="116"/>
        <v>0</v>
      </c>
      <c r="P1863">
        <f t="shared" si="117"/>
        <v>-250000</v>
      </c>
      <c r="Q1863" s="7" t="s">
        <v>8352</v>
      </c>
      <c r="R1863" s="7" t="s">
        <v>8354</v>
      </c>
      <c r="S1863" s="11">
        <f t="shared" si="118"/>
        <v>42030.091909722221</v>
      </c>
      <c r="T1863" s="12">
        <f t="shared" si="119"/>
        <v>42000.091909722221</v>
      </c>
    </row>
    <row r="1864" spans="1:20" ht="43.2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>
        <f t="shared" si="116"/>
        <v>8.0833333333333321</v>
      </c>
      <c r="P1864">
        <f t="shared" si="117"/>
        <v>-16545</v>
      </c>
      <c r="Q1864" s="7" t="s">
        <v>8352</v>
      </c>
      <c r="R1864" s="7" t="s">
        <v>8354</v>
      </c>
      <c r="S1864" s="11">
        <f t="shared" si="118"/>
        <v>42802.104166666664</v>
      </c>
      <c r="T1864" s="12">
        <f t="shared" si="119"/>
        <v>42755.284421296295</v>
      </c>
    </row>
    <row r="1865" spans="1:20" ht="43.2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>
        <f t="shared" si="116"/>
        <v>0.4</v>
      </c>
      <c r="P1865">
        <f t="shared" si="117"/>
        <v>-2490</v>
      </c>
      <c r="Q1865" s="7" t="s">
        <v>8352</v>
      </c>
      <c r="R1865" s="7" t="s">
        <v>8354</v>
      </c>
      <c r="S1865" s="11">
        <f t="shared" si="118"/>
        <v>41802.588946759257</v>
      </c>
      <c r="T1865" s="12">
        <f t="shared" si="119"/>
        <v>41772.588946759257</v>
      </c>
    </row>
    <row r="1866" spans="1:20" ht="43.2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>
        <f t="shared" si="116"/>
        <v>42.892307692307689</v>
      </c>
      <c r="P1866">
        <f t="shared" si="117"/>
        <v>-3712</v>
      </c>
      <c r="Q1866" s="7" t="s">
        <v>8352</v>
      </c>
      <c r="R1866" s="7" t="s">
        <v>8354</v>
      </c>
      <c r="S1866" s="11">
        <f t="shared" si="118"/>
        <v>41763.508101851847</v>
      </c>
      <c r="T1866" s="12">
        <f t="shared" si="119"/>
        <v>41733.508101851847</v>
      </c>
    </row>
    <row r="1867" spans="1:20" ht="57.6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>
        <f t="shared" si="116"/>
        <v>3.6363636363636364E-3</v>
      </c>
      <c r="P1867">
        <f t="shared" si="117"/>
        <v>-109996</v>
      </c>
      <c r="Q1867" s="7" t="s">
        <v>8352</v>
      </c>
      <c r="R1867" s="7" t="s">
        <v>8354</v>
      </c>
      <c r="S1867" s="11">
        <f t="shared" si="118"/>
        <v>42680.200775462959</v>
      </c>
      <c r="T1867" s="12">
        <f t="shared" si="119"/>
        <v>42645.159108796295</v>
      </c>
    </row>
    <row r="1868" spans="1:20" ht="43.2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>
        <f t="shared" si="116"/>
        <v>0.5</v>
      </c>
      <c r="P1868">
        <f t="shared" si="117"/>
        <v>-24875</v>
      </c>
      <c r="Q1868" s="7" t="s">
        <v>8352</v>
      </c>
      <c r="R1868" s="7" t="s">
        <v>8354</v>
      </c>
      <c r="S1868" s="11">
        <f t="shared" si="118"/>
        <v>42794.958333333336</v>
      </c>
      <c r="T1868" s="12">
        <f t="shared" si="119"/>
        <v>42742.038159722222</v>
      </c>
    </row>
    <row r="1869" spans="1:20" ht="43.2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>
        <f t="shared" si="116"/>
        <v>0.05</v>
      </c>
      <c r="P1869">
        <f t="shared" si="117"/>
        <v>-19990</v>
      </c>
      <c r="Q1869" s="7" t="s">
        <v>8352</v>
      </c>
      <c r="R1869" s="7" t="s">
        <v>8354</v>
      </c>
      <c r="S1869" s="11">
        <f t="shared" si="118"/>
        <v>42679.716574074067</v>
      </c>
      <c r="T1869" s="12">
        <f t="shared" si="119"/>
        <v>42649.716574074067</v>
      </c>
    </row>
    <row r="1870" spans="1:20" ht="43.2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>
        <f t="shared" si="116"/>
        <v>4.8680000000000003</v>
      </c>
      <c r="P1870">
        <f t="shared" si="117"/>
        <v>-23783</v>
      </c>
      <c r="Q1870" s="7" t="s">
        <v>8352</v>
      </c>
      <c r="R1870" s="7" t="s">
        <v>8354</v>
      </c>
      <c r="S1870" s="11">
        <f t="shared" si="118"/>
        <v>42353.124305555553</v>
      </c>
      <c r="T1870" s="12">
        <f t="shared" si="119"/>
        <v>42328.570891203701</v>
      </c>
    </row>
    <row r="1871" spans="1:20" ht="43.2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>
        <f t="shared" si="116"/>
        <v>0</v>
      </c>
      <c r="P1871">
        <f t="shared" si="117"/>
        <v>-10000</v>
      </c>
      <c r="Q1871" s="7" t="s">
        <v>8352</v>
      </c>
      <c r="R1871" s="7" t="s">
        <v>8354</v>
      </c>
      <c r="S1871" s="11">
        <f t="shared" si="118"/>
        <v>42738.794548611106</v>
      </c>
      <c r="T1871" s="12">
        <f t="shared" si="119"/>
        <v>42708.794548611106</v>
      </c>
    </row>
    <row r="1872" spans="1:20" ht="43.2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>
        <f t="shared" si="116"/>
        <v>10.314285714285715</v>
      </c>
      <c r="P1872">
        <f t="shared" si="117"/>
        <v>-3139</v>
      </c>
      <c r="Q1872" s="7" t="s">
        <v>8352</v>
      </c>
      <c r="R1872" s="7" t="s">
        <v>8354</v>
      </c>
      <c r="S1872" s="11">
        <f t="shared" si="118"/>
        <v>42399.970138888886</v>
      </c>
      <c r="T1872" s="12">
        <f t="shared" si="119"/>
        <v>42371.14739583333</v>
      </c>
    </row>
    <row r="1873" spans="1:20" ht="43.2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>
        <f t="shared" si="116"/>
        <v>71.784615384615378</v>
      </c>
      <c r="P1873">
        <f t="shared" si="117"/>
        <v>-1834</v>
      </c>
      <c r="Q1873" s="7" t="s">
        <v>8352</v>
      </c>
      <c r="R1873" s="7" t="s">
        <v>8354</v>
      </c>
      <c r="S1873" s="11">
        <f t="shared" si="118"/>
        <v>41963.616909722223</v>
      </c>
      <c r="T1873" s="12">
        <f t="shared" si="119"/>
        <v>41923.575243055551</v>
      </c>
    </row>
    <row r="1874" spans="1:20" ht="43.2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>
        <f t="shared" si="116"/>
        <v>1.06</v>
      </c>
      <c r="P1874">
        <f t="shared" si="117"/>
        <v>-19788</v>
      </c>
      <c r="Q1874" s="7" t="s">
        <v>8352</v>
      </c>
      <c r="R1874" s="7" t="s">
        <v>8354</v>
      </c>
      <c r="S1874" s="11">
        <f t="shared" si="118"/>
        <v>42184.921319444438</v>
      </c>
      <c r="T1874" s="12">
        <f t="shared" si="119"/>
        <v>42154.921319444438</v>
      </c>
    </row>
    <row r="1875" spans="1:20" ht="43.2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>
        <f t="shared" si="116"/>
        <v>0.44999999999999996</v>
      </c>
      <c r="P1875">
        <f t="shared" si="117"/>
        <v>-7964</v>
      </c>
      <c r="Q1875" s="7" t="s">
        <v>8352</v>
      </c>
      <c r="R1875" s="7" t="s">
        <v>8354</v>
      </c>
      <c r="S1875" s="11">
        <f t="shared" si="118"/>
        <v>42193.489583333336</v>
      </c>
      <c r="T1875" s="12">
        <f t="shared" si="119"/>
        <v>42164.407523148147</v>
      </c>
    </row>
    <row r="1876" spans="1:20" ht="57.6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>
        <f t="shared" si="116"/>
        <v>1.6250000000000001E-2</v>
      </c>
      <c r="P1876">
        <f t="shared" si="117"/>
        <v>-159974</v>
      </c>
      <c r="Q1876" s="7" t="s">
        <v>8352</v>
      </c>
      <c r="R1876" s="7" t="s">
        <v>8354</v>
      </c>
      <c r="S1876" s="11">
        <f t="shared" si="118"/>
        <v>42549.760798611103</v>
      </c>
      <c r="T1876" s="12">
        <f t="shared" si="119"/>
        <v>42529.760798611103</v>
      </c>
    </row>
    <row r="1877" spans="1:20" ht="43.2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>
        <f t="shared" si="116"/>
        <v>0.51</v>
      </c>
      <c r="P1877">
        <f t="shared" si="117"/>
        <v>-9949</v>
      </c>
      <c r="Q1877" s="7" t="s">
        <v>8352</v>
      </c>
      <c r="R1877" s="7" t="s">
        <v>8354</v>
      </c>
      <c r="S1877" s="11">
        <f t="shared" si="118"/>
        <v>42588.691064814811</v>
      </c>
      <c r="T1877" s="12">
        <f t="shared" si="119"/>
        <v>42528.691064814811</v>
      </c>
    </row>
    <row r="1878" spans="1:20" ht="43.2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>
        <f t="shared" si="116"/>
        <v>0</v>
      </c>
      <c r="P1878">
        <f t="shared" si="117"/>
        <v>-280</v>
      </c>
      <c r="Q1878" s="7" t="s">
        <v>8352</v>
      </c>
      <c r="R1878" s="7" t="s">
        <v>8354</v>
      </c>
      <c r="S1878" s="11">
        <f t="shared" si="118"/>
        <v>41806.07644675926</v>
      </c>
      <c r="T1878" s="12">
        <f t="shared" si="119"/>
        <v>41776.07644675926</v>
      </c>
    </row>
    <row r="1879" spans="1:20" ht="43.2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>
        <f t="shared" si="116"/>
        <v>0</v>
      </c>
      <c r="P1879">
        <f t="shared" si="117"/>
        <v>-60</v>
      </c>
      <c r="Q1879" s="7" t="s">
        <v>8352</v>
      </c>
      <c r="R1879" s="7" t="s">
        <v>8354</v>
      </c>
      <c r="S1879" s="11">
        <f t="shared" si="118"/>
        <v>42063.820891203701</v>
      </c>
      <c r="T1879" s="12">
        <f t="shared" si="119"/>
        <v>42034.820891203701</v>
      </c>
    </row>
    <row r="1880" spans="1:20" ht="57.6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>
        <f t="shared" si="116"/>
        <v>0</v>
      </c>
      <c r="P1880">
        <f t="shared" si="117"/>
        <v>-8000</v>
      </c>
      <c r="Q1880" s="7" t="s">
        <v>8352</v>
      </c>
      <c r="R1880" s="7" t="s">
        <v>8354</v>
      </c>
      <c r="S1880" s="11">
        <f t="shared" si="118"/>
        <v>41802.800405092588</v>
      </c>
      <c r="T1880" s="12">
        <f t="shared" si="119"/>
        <v>41772.800405092588</v>
      </c>
    </row>
    <row r="1881" spans="1:20" ht="43.2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>
        <f t="shared" si="116"/>
        <v>0.12</v>
      </c>
      <c r="P1881">
        <f t="shared" si="117"/>
        <v>-4994</v>
      </c>
      <c r="Q1881" s="7" t="s">
        <v>8352</v>
      </c>
      <c r="R1881" s="7" t="s">
        <v>8354</v>
      </c>
      <c r="S1881" s="11">
        <f t="shared" si="118"/>
        <v>42443.399641203701</v>
      </c>
      <c r="T1881" s="12">
        <f t="shared" si="119"/>
        <v>42413.441307870373</v>
      </c>
    </row>
    <row r="1882" spans="1:20" ht="28.8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>
        <f t="shared" si="116"/>
        <v>20.080000000000002</v>
      </c>
      <c r="P1882">
        <f t="shared" si="117"/>
        <v>-3996</v>
      </c>
      <c r="Q1882" s="7" t="s">
        <v>8352</v>
      </c>
      <c r="R1882" s="7" t="s">
        <v>8354</v>
      </c>
      <c r="S1882" s="11">
        <f t="shared" si="118"/>
        <v>42459.31689814815</v>
      </c>
      <c r="T1882" s="12">
        <f t="shared" si="119"/>
        <v>42430.358564814807</v>
      </c>
    </row>
    <row r="1883" spans="1:20" ht="43.2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>
        <f t="shared" si="116"/>
        <v>172.68449999999999</v>
      </c>
      <c r="P1883">
        <f t="shared" si="117"/>
        <v>1453.69</v>
      </c>
      <c r="Q1883" s="7" t="s">
        <v>8344</v>
      </c>
      <c r="R1883" s="7" t="s">
        <v>8348</v>
      </c>
      <c r="S1883" s="11">
        <f t="shared" si="118"/>
        <v>42072.902650462966</v>
      </c>
      <c r="T1883" s="12">
        <f t="shared" si="119"/>
        <v>42042.944317129623</v>
      </c>
    </row>
    <row r="1884" spans="1:20" ht="43.2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>
        <f t="shared" si="116"/>
        <v>100.8955223880597</v>
      </c>
      <c r="P1884">
        <f t="shared" si="117"/>
        <v>30</v>
      </c>
      <c r="Q1884" s="7" t="s">
        <v>8344</v>
      </c>
      <c r="R1884" s="7" t="s">
        <v>8348</v>
      </c>
      <c r="S1884" s="11">
        <f t="shared" si="118"/>
        <v>41100.783333333333</v>
      </c>
      <c r="T1884" s="12">
        <f t="shared" si="119"/>
        <v>41067.740879629629</v>
      </c>
    </row>
    <row r="1885" spans="1:20" ht="43.2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>
        <f t="shared" si="116"/>
        <v>104.8048048048048</v>
      </c>
      <c r="P1885">
        <f t="shared" si="117"/>
        <v>48</v>
      </c>
      <c r="Q1885" s="7" t="s">
        <v>8344</v>
      </c>
      <c r="R1885" s="7" t="s">
        <v>8348</v>
      </c>
      <c r="S1885" s="11">
        <f t="shared" si="118"/>
        <v>41007.698009259257</v>
      </c>
      <c r="T1885" s="12">
        <f t="shared" si="119"/>
        <v>40977.739675925921</v>
      </c>
    </row>
    <row r="1886" spans="1:20" ht="43.2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>
        <f t="shared" si="116"/>
        <v>135.1</v>
      </c>
      <c r="P1886">
        <f t="shared" si="117"/>
        <v>351</v>
      </c>
      <c r="Q1886" s="7" t="s">
        <v>8344</v>
      </c>
      <c r="R1886" s="7" t="s">
        <v>8348</v>
      </c>
      <c r="S1886" s="11">
        <f t="shared" si="118"/>
        <v>41240.291666666664</v>
      </c>
      <c r="T1886" s="12">
        <f t="shared" si="119"/>
        <v>41204.989988425921</v>
      </c>
    </row>
    <row r="1887" spans="1:20" ht="43.2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>
        <f t="shared" si="116"/>
        <v>116.32786885245903</v>
      </c>
      <c r="P1887">
        <f t="shared" si="117"/>
        <v>747</v>
      </c>
      <c r="Q1887" s="7" t="s">
        <v>8344</v>
      </c>
      <c r="R1887" s="7" t="s">
        <v>8348</v>
      </c>
      <c r="S1887" s="11">
        <f t="shared" si="118"/>
        <v>41131.708333333328</v>
      </c>
      <c r="T1887" s="12">
        <f t="shared" si="119"/>
        <v>41098.885532407403</v>
      </c>
    </row>
    <row r="1888" spans="1:20" ht="43.2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>
        <f t="shared" si="116"/>
        <v>102.08333333333333</v>
      </c>
      <c r="P1888">
        <f t="shared" si="117"/>
        <v>25</v>
      </c>
      <c r="Q1888" s="7" t="s">
        <v>8344</v>
      </c>
      <c r="R1888" s="7" t="s">
        <v>8348</v>
      </c>
      <c r="S1888" s="11">
        <f t="shared" si="118"/>
        <v>41955.740023148144</v>
      </c>
      <c r="T1888" s="12">
        <f t="shared" si="119"/>
        <v>41925.69835648148</v>
      </c>
    </row>
    <row r="1889" spans="1:20" ht="43.2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>
        <f t="shared" si="116"/>
        <v>111.16666666666666</v>
      </c>
      <c r="P1889">
        <f t="shared" si="117"/>
        <v>335</v>
      </c>
      <c r="Q1889" s="7" t="s">
        <v>8344</v>
      </c>
      <c r="R1889" s="7" t="s">
        <v>8348</v>
      </c>
      <c r="S1889" s="11">
        <f t="shared" si="118"/>
        <v>42341.687499999993</v>
      </c>
      <c r="T1889" s="12">
        <f t="shared" si="119"/>
        <v>42323.591805555552</v>
      </c>
    </row>
    <row r="1890" spans="1:20" ht="57.6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>
        <f t="shared" si="116"/>
        <v>166.08</v>
      </c>
      <c r="P1890">
        <f t="shared" si="117"/>
        <v>1652</v>
      </c>
      <c r="Q1890" s="7" t="s">
        <v>8344</v>
      </c>
      <c r="R1890" s="7" t="s">
        <v>8348</v>
      </c>
      <c r="S1890" s="11">
        <f t="shared" si="118"/>
        <v>40329.999305555553</v>
      </c>
      <c r="T1890" s="12">
        <f t="shared" si="119"/>
        <v>40299.03162037037</v>
      </c>
    </row>
    <row r="1891" spans="1:20" ht="43.2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>
        <f t="shared" si="116"/>
        <v>106.60000000000001</v>
      </c>
      <c r="P1891">
        <f t="shared" si="117"/>
        <v>132</v>
      </c>
      <c r="Q1891" s="7" t="s">
        <v>8344</v>
      </c>
      <c r="R1891" s="7" t="s">
        <v>8348</v>
      </c>
      <c r="S1891" s="11">
        <f t="shared" si="118"/>
        <v>41344.543356481481</v>
      </c>
      <c r="T1891" s="12">
        <f t="shared" si="119"/>
        <v>41299.585023148145</v>
      </c>
    </row>
    <row r="1892" spans="1:20" ht="43.2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>
        <f t="shared" si="116"/>
        <v>144.58441666666667</v>
      </c>
      <c r="P1892">
        <f t="shared" si="117"/>
        <v>5350.130000000001</v>
      </c>
      <c r="Q1892" s="7" t="s">
        <v>8344</v>
      </c>
      <c r="R1892" s="7" t="s">
        <v>8348</v>
      </c>
      <c r="S1892" s="11">
        <f t="shared" si="118"/>
        <v>41258.577870370369</v>
      </c>
      <c r="T1892" s="12">
        <f t="shared" si="119"/>
        <v>41228.577870370369</v>
      </c>
    </row>
    <row r="1893" spans="1:20" ht="57.6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>
        <f t="shared" si="116"/>
        <v>105.55000000000001</v>
      </c>
      <c r="P1893">
        <f t="shared" si="117"/>
        <v>555</v>
      </c>
      <c r="Q1893" s="7" t="s">
        <v>8344</v>
      </c>
      <c r="R1893" s="7" t="s">
        <v>8348</v>
      </c>
      <c r="S1893" s="11">
        <f t="shared" si="118"/>
        <v>40381.041666666664</v>
      </c>
      <c r="T1893" s="12">
        <f t="shared" si="119"/>
        <v>40335.589745370366</v>
      </c>
    </row>
    <row r="1894" spans="1:20" ht="43.2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>
        <f t="shared" si="116"/>
        <v>136.60000000000002</v>
      </c>
      <c r="P1894">
        <f t="shared" si="117"/>
        <v>183</v>
      </c>
      <c r="Q1894" s="7" t="s">
        <v>8344</v>
      </c>
      <c r="R1894" s="7" t="s">
        <v>8348</v>
      </c>
      <c r="S1894" s="11">
        <f t="shared" si="118"/>
        <v>40701.429178240738</v>
      </c>
      <c r="T1894" s="12">
        <f t="shared" si="119"/>
        <v>40671.429178240738</v>
      </c>
    </row>
    <row r="1895" spans="1:20" ht="43.2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>
        <f t="shared" si="116"/>
        <v>104</v>
      </c>
      <c r="P1895">
        <f t="shared" si="117"/>
        <v>100</v>
      </c>
      <c r="Q1895" s="7" t="s">
        <v>8344</v>
      </c>
      <c r="R1895" s="7" t="s">
        <v>8348</v>
      </c>
      <c r="S1895" s="11">
        <f t="shared" si="118"/>
        <v>40648.957638888889</v>
      </c>
      <c r="T1895" s="12">
        <f t="shared" si="119"/>
        <v>40632.733622685184</v>
      </c>
    </row>
    <row r="1896" spans="1:20" ht="28.8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>
        <f t="shared" si="116"/>
        <v>114.5</v>
      </c>
      <c r="P1896">
        <f t="shared" si="117"/>
        <v>145</v>
      </c>
      <c r="Q1896" s="7" t="s">
        <v>8344</v>
      </c>
      <c r="R1896" s="7" t="s">
        <v>8348</v>
      </c>
      <c r="S1896" s="11">
        <f t="shared" si="118"/>
        <v>40951.696562499994</v>
      </c>
      <c r="T1896" s="12">
        <f t="shared" si="119"/>
        <v>40920.696562499994</v>
      </c>
    </row>
    <row r="1897" spans="1:20" ht="57.6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>
        <f t="shared" si="116"/>
        <v>101.71957671957672</v>
      </c>
      <c r="P1897">
        <f t="shared" si="117"/>
        <v>156</v>
      </c>
      <c r="Q1897" s="7" t="s">
        <v>8344</v>
      </c>
      <c r="R1897" s="7" t="s">
        <v>8348</v>
      </c>
      <c r="S1897" s="11">
        <f t="shared" si="118"/>
        <v>42297.538449074076</v>
      </c>
      <c r="T1897" s="12">
        <f t="shared" si="119"/>
        <v>42267.538449074076</v>
      </c>
    </row>
    <row r="1898" spans="1:20" ht="43.2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>
        <f t="shared" si="116"/>
        <v>123.94678492239468</v>
      </c>
      <c r="P1898">
        <f t="shared" si="117"/>
        <v>108</v>
      </c>
      <c r="Q1898" s="7" t="s">
        <v>8344</v>
      </c>
      <c r="R1898" s="7" t="s">
        <v>8348</v>
      </c>
      <c r="S1898" s="11">
        <f t="shared" si="118"/>
        <v>41011.501909722218</v>
      </c>
      <c r="T1898" s="12">
        <f t="shared" si="119"/>
        <v>40981.501909722218</v>
      </c>
    </row>
    <row r="1899" spans="1:20" ht="43.2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>
        <f t="shared" si="116"/>
        <v>102.45669291338582</v>
      </c>
      <c r="P1899">
        <f t="shared" si="117"/>
        <v>156</v>
      </c>
      <c r="Q1899" s="7" t="s">
        <v>8344</v>
      </c>
      <c r="R1899" s="7" t="s">
        <v>8348</v>
      </c>
      <c r="S1899" s="11">
        <f t="shared" si="118"/>
        <v>41702.666666666664</v>
      </c>
      <c r="T1899" s="12">
        <f t="shared" si="119"/>
        <v>41680.375069444439</v>
      </c>
    </row>
    <row r="1900" spans="1:20" ht="43.2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>
        <f t="shared" si="116"/>
        <v>144.5</v>
      </c>
      <c r="P1900">
        <f t="shared" si="117"/>
        <v>445</v>
      </c>
      <c r="Q1900" s="7" t="s">
        <v>8344</v>
      </c>
      <c r="R1900" s="7" t="s">
        <v>8348</v>
      </c>
      <c r="S1900" s="11">
        <f t="shared" si="118"/>
        <v>42401.541666666664</v>
      </c>
      <c r="T1900" s="12">
        <f t="shared" si="119"/>
        <v>42365.9846412037</v>
      </c>
    </row>
    <row r="1901" spans="1:20" ht="43.2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>
        <f t="shared" si="116"/>
        <v>133.33333333333331</v>
      </c>
      <c r="P1901">
        <f t="shared" si="117"/>
        <v>300</v>
      </c>
      <c r="Q1901" s="7" t="s">
        <v>8344</v>
      </c>
      <c r="R1901" s="7" t="s">
        <v>8348</v>
      </c>
      <c r="S1901" s="11">
        <f t="shared" si="118"/>
        <v>42088.691736111105</v>
      </c>
      <c r="T1901" s="12">
        <f t="shared" si="119"/>
        <v>42058.733402777776</v>
      </c>
    </row>
    <row r="1902" spans="1:20" ht="57.6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>
        <f t="shared" si="116"/>
        <v>109.3644</v>
      </c>
      <c r="P1902">
        <f t="shared" si="117"/>
        <v>234.11000000000013</v>
      </c>
      <c r="Q1902" s="7" t="s">
        <v>8344</v>
      </c>
      <c r="R1902" s="7" t="s">
        <v>8348</v>
      </c>
      <c r="S1902" s="11">
        <f t="shared" si="118"/>
        <v>41188.207638888889</v>
      </c>
      <c r="T1902" s="12">
        <f t="shared" si="119"/>
        <v>41160.663553240738</v>
      </c>
    </row>
    <row r="1903" spans="1:20" ht="43.2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>
        <f t="shared" si="116"/>
        <v>2.6969696969696968</v>
      </c>
      <c r="P1903">
        <f t="shared" si="117"/>
        <v>-96330</v>
      </c>
      <c r="Q1903" s="7" t="s">
        <v>8338</v>
      </c>
      <c r="R1903" s="7" t="s">
        <v>8367</v>
      </c>
      <c r="S1903" s="11">
        <f t="shared" si="118"/>
        <v>42146.333333333336</v>
      </c>
      <c r="T1903" s="12">
        <f t="shared" si="119"/>
        <v>42116.334826388884</v>
      </c>
    </row>
    <row r="1904" spans="1:20" ht="43.2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>
        <f t="shared" si="116"/>
        <v>1.2</v>
      </c>
      <c r="P1904">
        <f t="shared" si="117"/>
        <v>-988</v>
      </c>
      <c r="Q1904" s="7" t="s">
        <v>8338</v>
      </c>
      <c r="R1904" s="7" t="s">
        <v>8367</v>
      </c>
      <c r="S1904" s="11">
        <f t="shared" si="118"/>
        <v>42067.581562499996</v>
      </c>
      <c r="T1904" s="12">
        <f t="shared" si="119"/>
        <v>42037.581562499996</v>
      </c>
    </row>
    <row r="1905" spans="1:20" ht="43.2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>
        <f t="shared" si="116"/>
        <v>46.6</v>
      </c>
      <c r="P1905">
        <f t="shared" si="117"/>
        <v>-1602</v>
      </c>
      <c r="Q1905" s="7" t="s">
        <v>8338</v>
      </c>
      <c r="R1905" s="7" t="s">
        <v>8367</v>
      </c>
      <c r="S1905" s="11">
        <f t="shared" si="118"/>
        <v>42762.562395833331</v>
      </c>
      <c r="T1905" s="12">
        <f t="shared" si="119"/>
        <v>42702.562395833331</v>
      </c>
    </row>
    <row r="1906" spans="1:20" ht="43.2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>
        <f t="shared" si="116"/>
        <v>0.1</v>
      </c>
      <c r="P1906">
        <f t="shared" si="117"/>
        <v>-49950</v>
      </c>
      <c r="Q1906" s="7" t="s">
        <v>8338</v>
      </c>
      <c r="R1906" s="7" t="s">
        <v>8367</v>
      </c>
      <c r="S1906" s="11">
        <f t="shared" si="118"/>
        <v>42371.477094907408</v>
      </c>
      <c r="T1906" s="12">
        <f t="shared" si="119"/>
        <v>42326.477094907408</v>
      </c>
    </row>
    <row r="1907" spans="1:20" ht="57.6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>
        <f t="shared" si="116"/>
        <v>0.16800000000000001</v>
      </c>
      <c r="P1907">
        <f t="shared" si="117"/>
        <v>-24958</v>
      </c>
      <c r="Q1907" s="7" t="s">
        <v>8338</v>
      </c>
      <c r="R1907" s="7" t="s">
        <v>8367</v>
      </c>
      <c r="S1907" s="11">
        <f t="shared" si="118"/>
        <v>41889.717523148145</v>
      </c>
      <c r="T1907" s="12">
        <f t="shared" si="119"/>
        <v>41859.717523148145</v>
      </c>
    </row>
    <row r="1908" spans="1:20" ht="43.2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>
        <f t="shared" si="116"/>
        <v>42.76</v>
      </c>
      <c r="P1908">
        <f t="shared" si="117"/>
        <v>-28620</v>
      </c>
      <c r="Q1908" s="7" t="s">
        <v>8338</v>
      </c>
      <c r="R1908" s="7" t="s">
        <v>8367</v>
      </c>
      <c r="S1908" s="11">
        <f t="shared" si="118"/>
        <v>42544.462766203702</v>
      </c>
      <c r="T1908" s="12">
        <f t="shared" si="119"/>
        <v>42514.462766203702</v>
      </c>
    </row>
    <row r="1909" spans="1:20" ht="43.2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>
        <f t="shared" si="116"/>
        <v>0.28333333333333333</v>
      </c>
      <c r="P1909">
        <f t="shared" si="117"/>
        <v>-29915</v>
      </c>
      <c r="Q1909" s="7" t="s">
        <v>8338</v>
      </c>
      <c r="R1909" s="7" t="s">
        <v>8367</v>
      </c>
      <c r="S1909" s="11">
        <f t="shared" si="118"/>
        <v>41782.378761574073</v>
      </c>
      <c r="T1909" s="12">
        <f t="shared" si="119"/>
        <v>41767.378761574073</v>
      </c>
    </row>
    <row r="1910" spans="1:20" ht="43.2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>
        <f t="shared" si="116"/>
        <v>1.7319999999999998</v>
      </c>
      <c r="P1910">
        <f t="shared" si="117"/>
        <v>-24567</v>
      </c>
      <c r="Q1910" s="7" t="s">
        <v>8338</v>
      </c>
      <c r="R1910" s="7" t="s">
        <v>8367</v>
      </c>
      <c r="S1910" s="11">
        <f t="shared" si="118"/>
        <v>42733.709490740737</v>
      </c>
      <c r="T1910" s="12">
        <f t="shared" si="119"/>
        <v>42703.709490740737</v>
      </c>
    </row>
    <row r="1911" spans="1:20" ht="43.2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>
        <f t="shared" si="116"/>
        <v>14.111428571428572</v>
      </c>
      <c r="P1911">
        <f t="shared" si="117"/>
        <v>-30061</v>
      </c>
      <c r="Q1911" s="7" t="s">
        <v>8338</v>
      </c>
      <c r="R1911" s="7" t="s">
        <v>8367</v>
      </c>
      <c r="S1911" s="11">
        <f t="shared" si="118"/>
        <v>41935.220821759256</v>
      </c>
      <c r="T1911" s="12">
        <f t="shared" si="119"/>
        <v>41905.220821759256</v>
      </c>
    </row>
    <row r="1912" spans="1:20" ht="43.2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>
        <f t="shared" si="116"/>
        <v>39.395294117647055</v>
      </c>
      <c r="P1912">
        <f t="shared" si="117"/>
        <v>-51514</v>
      </c>
      <c r="Q1912" s="7" t="s">
        <v>8338</v>
      </c>
      <c r="R1912" s="7" t="s">
        <v>8367</v>
      </c>
      <c r="S1912" s="11">
        <f t="shared" si="118"/>
        <v>42308.739583333336</v>
      </c>
      <c r="T1912" s="12">
        <f t="shared" si="119"/>
        <v>42264.754826388882</v>
      </c>
    </row>
    <row r="1913" spans="1:20" ht="57.6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>
        <f t="shared" si="116"/>
        <v>2.3529411764705882E-2</v>
      </c>
      <c r="P1913">
        <f t="shared" si="117"/>
        <v>-42490</v>
      </c>
      <c r="Q1913" s="7" t="s">
        <v>8338</v>
      </c>
      <c r="R1913" s="7" t="s">
        <v>8367</v>
      </c>
      <c r="S1913" s="11">
        <f t="shared" si="118"/>
        <v>41859.825624999998</v>
      </c>
      <c r="T1913" s="12">
        <f t="shared" si="119"/>
        <v>41829.825624999998</v>
      </c>
    </row>
    <row r="1914" spans="1:20" ht="43.2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>
        <f t="shared" si="116"/>
        <v>59.3</v>
      </c>
      <c r="P1914">
        <f t="shared" si="117"/>
        <v>-2035</v>
      </c>
      <c r="Q1914" s="7" t="s">
        <v>8338</v>
      </c>
      <c r="R1914" s="7" t="s">
        <v>8367</v>
      </c>
      <c r="S1914" s="11">
        <f t="shared" si="118"/>
        <v>42159.018055555549</v>
      </c>
      <c r="T1914" s="12">
        <f t="shared" si="119"/>
        <v>42129.018055555549</v>
      </c>
    </row>
    <row r="1915" spans="1:20" ht="28.8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>
        <f t="shared" si="116"/>
        <v>1.3270833333333334</v>
      </c>
      <c r="P1915">
        <f t="shared" si="117"/>
        <v>-47363</v>
      </c>
      <c r="Q1915" s="7" t="s">
        <v>8338</v>
      </c>
      <c r="R1915" s="7" t="s">
        <v>8367</v>
      </c>
      <c r="S1915" s="11">
        <f t="shared" si="118"/>
        <v>41920.302986111106</v>
      </c>
      <c r="T1915" s="12">
        <f t="shared" si="119"/>
        <v>41890.302986111106</v>
      </c>
    </row>
    <row r="1916" spans="1:20" ht="43.2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>
        <f t="shared" si="116"/>
        <v>9.0090090090090094</v>
      </c>
      <c r="P1916">
        <f t="shared" si="117"/>
        <v>-606</v>
      </c>
      <c r="Q1916" s="7" t="s">
        <v>8338</v>
      </c>
      <c r="R1916" s="7" t="s">
        <v>8367</v>
      </c>
      <c r="S1916" s="11">
        <f t="shared" si="118"/>
        <v>41943.957638888889</v>
      </c>
      <c r="T1916" s="12">
        <f t="shared" si="119"/>
        <v>41928.966122685182</v>
      </c>
    </row>
    <row r="1917" spans="1:20" ht="43.2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>
        <f t="shared" si="116"/>
        <v>1.6</v>
      </c>
      <c r="P1917">
        <f t="shared" si="117"/>
        <v>-492</v>
      </c>
      <c r="Q1917" s="7" t="s">
        <v>8338</v>
      </c>
      <c r="R1917" s="7" t="s">
        <v>8367</v>
      </c>
      <c r="S1917" s="11">
        <f t="shared" si="118"/>
        <v>41883.840532407405</v>
      </c>
      <c r="T1917" s="12">
        <f t="shared" si="119"/>
        <v>41863.840532407405</v>
      </c>
    </row>
    <row r="1918" spans="1:20" ht="28.8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>
        <f t="shared" si="116"/>
        <v>0.51</v>
      </c>
      <c r="P1918">
        <f t="shared" si="117"/>
        <v>-19898</v>
      </c>
      <c r="Q1918" s="7" t="s">
        <v>8338</v>
      </c>
      <c r="R1918" s="7" t="s">
        <v>8367</v>
      </c>
      <c r="S1918" s="11">
        <f t="shared" si="118"/>
        <v>42681.550636574073</v>
      </c>
      <c r="T1918" s="12">
        <f t="shared" si="119"/>
        <v>42656.508969907409</v>
      </c>
    </row>
    <row r="1919" spans="1:20" ht="28.8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>
        <f t="shared" si="116"/>
        <v>52.570512820512818</v>
      </c>
      <c r="P1919">
        <f t="shared" si="117"/>
        <v>-184975</v>
      </c>
      <c r="Q1919" s="7" t="s">
        <v>8338</v>
      </c>
      <c r="R1919" s="7" t="s">
        <v>8367</v>
      </c>
      <c r="S1919" s="11">
        <f t="shared" si="118"/>
        <v>42776.06172453703</v>
      </c>
      <c r="T1919" s="12">
        <f t="shared" si="119"/>
        <v>42746.06172453703</v>
      </c>
    </row>
    <row r="1920" spans="1:20" ht="43.2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>
        <f t="shared" si="116"/>
        <v>1.04</v>
      </c>
      <c r="P1920">
        <f t="shared" si="117"/>
        <v>-24740</v>
      </c>
      <c r="Q1920" s="7" t="s">
        <v>8338</v>
      </c>
      <c r="R1920" s="7" t="s">
        <v>8367</v>
      </c>
      <c r="S1920" s="11">
        <f t="shared" si="118"/>
        <v>41863.581608796296</v>
      </c>
      <c r="T1920" s="12">
        <f t="shared" si="119"/>
        <v>41828.581608796296</v>
      </c>
    </row>
    <row r="1921" spans="1:20" ht="43.2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>
        <f t="shared" si="116"/>
        <v>47.4</v>
      </c>
      <c r="P1921">
        <f t="shared" si="117"/>
        <v>-263</v>
      </c>
      <c r="Q1921" s="7" t="s">
        <v>8338</v>
      </c>
      <c r="R1921" s="7" t="s">
        <v>8367</v>
      </c>
      <c r="S1921" s="11">
        <f t="shared" si="118"/>
        <v>42143.667233796295</v>
      </c>
      <c r="T1921" s="12">
        <f t="shared" si="119"/>
        <v>42113.667233796295</v>
      </c>
    </row>
    <row r="1922" spans="1:20" ht="43.2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>
        <f t="shared" si="116"/>
        <v>43.03</v>
      </c>
      <c r="P1922">
        <f t="shared" si="117"/>
        <v>-5697</v>
      </c>
      <c r="Q1922" s="7" t="s">
        <v>8338</v>
      </c>
      <c r="R1922" s="7" t="s">
        <v>8367</v>
      </c>
      <c r="S1922" s="11">
        <f t="shared" si="118"/>
        <v>42298.749999999993</v>
      </c>
      <c r="T1922" s="12">
        <f t="shared" si="119"/>
        <v>42270.66737268518</v>
      </c>
    </row>
    <row r="1923" spans="1:20" ht="28.8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>
        <f t="shared" ref="O1923:O1986" si="120">(E1923/D1923*100)</f>
        <v>136.80000000000001</v>
      </c>
      <c r="P1923">
        <f t="shared" ref="P1923:P1986" si="121">AVERAGE(E1923-D1923)</f>
        <v>552</v>
      </c>
      <c r="Q1923" s="7" t="s">
        <v>8344</v>
      </c>
      <c r="R1923" s="7" t="s">
        <v>8348</v>
      </c>
      <c r="S1923" s="11">
        <f t="shared" ref="S1923:S1986" si="122">(I1923/86400)+25569+(-5/24)</f>
        <v>41104.013229166667</v>
      </c>
      <c r="T1923" s="12">
        <f t="shared" ref="T1923:T1986" si="123">(J1923/86400)+25569+(-5/24)</f>
        <v>41074.013229166667</v>
      </c>
    </row>
    <row r="1924" spans="1:20" ht="43.2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>
        <f t="shared" si="120"/>
        <v>115.55</v>
      </c>
      <c r="P1924">
        <f t="shared" si="121"/>
        <v>311</v>
      </c>
      <c r="Q1924" s="7" t="s">
        <v>8344</v>
      </c>
      <c r="R1924" s="7" t="s">
        <v>8348</v>
      </c>
      <c r="S1924" s="11">
        <f t="shared" si="122"/>
        <v>41620.047534722216</v>
      </c>
      <c r="T1924" s="12">
        <f t="shared" si="123"/>
        <v>41590.047534722216</v>
      </c>
    </row>
    <row r="1925" spans="1:20" ht="43.2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>
        <f t="shared" si="120"/>
        <v>240.79999999999998</v>
      </c>
      <c r="P1925">
        <f t="shared" si="121"/>
        <v>176</v>
      </c>
      <c r="Q1925" s="7" t="s">
        <v>8344</v>
      </c>
      <c r="R1925" s="7" t="s">
        <v>8348</v>
      </c>
      <c r="S1925" s="11">
        <f t="shared" si="122"/>
        <v>40812.999305555553</v>
      </c>
      <c r="T1925" s="12">
        <f t="shared" si="123"/>
        <v>40772.640416666662</v>
      </c>
    </row>
    <row r="1926" spans="1:20" ht="57.6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>
        <f t="shared" si="120"/>
        <v>114.39999999999999</v>
      </c>
      <c r="P1926">
        <f t="shared" si="121"/>
        <v>432</v>
      </c>
      <c r="Q1926" s="7" t="s">
        <v>8344</v>
      </c>
      <c r="R1926" s="7" t="s">
        <v>8348</v>
      </c>
      <c r="S1926" s="11">
        <f t="shared" si="122"/>
        <v>41654.606249999997</v>
      </c>
      <c r="T1926" s="12">
        <f t="shared" si="123"/>
        <v>41626.552719907406</v>
      </c>
    </row>
    <row r="1927" spans="1:20" ht="43.2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>
        <f t="shared" si="120"/>
        <v>110.33333333333333</v>
      </c>
      <c r="P1927">
        <f t="shared" si="121"/>
        <v>155</v>
      </c>
      <c r="Q1927" s="7" t="s">
        <v>8344</v>
      </c>
      <c r="R1927" s="7" t="s">
        <v>8348</v>
      </c>
      <c r="S1927" s="11">
        <f t="shared" si="122"/>
        <v>41557.791666666664</v>
      </c>
      <c r="T1927" s="12">
        <f t="shared" si="123"/>
        <v>41535.693148148144</v>
      </c>
    </row>
    <row r="1928" spans="1:20" ht="57.6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>
        <f t="shared" si="120"/>
        <v>195.37933333333334</v>
      </c>
      <c r="P1928">
        <f t="shared" si="121"/>
        <v>1430.69</v>
      </c>
      <c r="Q1928" s="7" t="s">
        <v>8344</v>
      </c>
      <c r="R1928" s="7" t="s">
        <v>8348</v>
      </c>
      <c r="S1928" s="11">
        <f t="shared" si="122"/>
        <v>40483.80972222222</v>
      </c>
      <c r="T1928" s="12">
        <f t="shared" si="123"/>
        <v>40456.746018518512</v>
      </c>
    </row>
    <row r="1929" spans="1:20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>
        <f t="shared" si="120"/>
        <v>103.33333333333334</v>
      </c>
      <c r="P1929">
        <f t="shared" si="121"/>
        <v>20</v>
      </c>
      <c r="Q1929" s="7" t="s">
        <v>8344</v>
      </c>
      <c r="R1929" s="7" t="s">
        <v>8348</v>
      </c>
      <c r="S1929" s="11">
        <f t="shared" si="122"/>
        <v>40975.999305555553</v>
      </c>
      <c r="T1929" s="12">
        <f t="shared" si="123"/>
        <v>40960.653229166666</v>
      </c>
    </row>
    <row r="1930" spans="1:20" ht="28.8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>
        <f t="shared" si="120"/>
        <v>103.1372549019608</v>
      </c>
      <c r="P1930">
        <f t="shared" si="121"/>
        <v>80</v>
      </c>
      <c r="Q1930" s="7" t="s">
        <v>8344</v>
      </c>
      <c r="R1930" s="7" t="s">
        <v>8348</v>
      </c>
      <c r="S1930" s="11">
        <f t="shared" si="122"/>
        <v>41401.439745370364</v>
      </c>
      <c r="T1930" s="12">
        <f t="shared" si="123"/>
        <v>41371.439745370364</v>
      </c>
    </row>
    <row r="1931" spans="1:20" ht="43.2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>
        <f t="shared" si="120"/>
        <v>100.3125</v>
      </c>
      <c r="P1931">
        <f t="shared" si="121"/>
        <v>10</v>
      </c>
      <c r="Q1931" s="7" t="s">
        <v>8344</v>
      </c>
      <c r="R1931" s="7" t="s">
        <v>8348</v>
      </c>
      <c r="S1931" s="11">
        <f t="shared" si="122"/>
        <v>40728.813263888886</v>
      </c>
      <c r="T1931" s="12">
        <f t="shared" si="123"/>
        <v>40686.813263888886</v>
      </c>
    </row>
    <row r="1932" spans="1:20" ht="28.8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>
        <f t="shared" si="120"/>
        <v>127</v>
      </c>
      <c r="P1932">
        <f t="shared" si="121"/>
        <v>270</v>
      </c>
      <c r="Q1932" s="7" t="s">
        <v>8344</v>
      </c>
      <c r="R1932" s="7" t="s">
        <v>8348</v>
      </c>
      <c r="S1932" s="11">
        <f t="shared" si="122"/>
        <v>41462.350486111107</v>
      </c>
      <c r="T1932" s="12">
        <f t="shared" si="123"/>
        <v>41402.350486111107</v>
      </c>
    </row>
    <row r="1933" spans="1:20" ht="43.2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>
        <f t="shared" si="120"/>
        <v>120.601</v>
      </c>
      <c r="P1933">
        <f t="shared" si="121"/>
        <v>412.02</v>
      </c>
      <c r="Q1933" s="7" t="s">
        <v>8344</v>
      </c>
      <c r="R1933" s="7" t="s">
        <v>8348</v>
      </c>
      <c r="S1933" s="11">
        <f t="shared" si="122"/>
        <v>41050.9375</v>
      </c>
      <c r="T1933" s="12">
        <f t="shared" si="123"/>
        <v>41037.684131944443</v>
      </c>
    </row>
    <row r="1934" spans="1:20" ht="57.6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>
        <f t="shared" si="120"/>
        <v>106.99047619047619</v>
      </c>
      <c r="P1934">
        <f t="shared" si="121"/>
        <v>367</v>
      </c>
      <c r="Q1934" s="7" t="s">
        <v>8344</v>
      </c>
      <c r="R1934" s="7" t="s">
        <v>8348</v>
      </c>
      <c r="S1934" s="11">
        <f t="shared" si="122"/>
        <v>40932.601539351854</v>
      </c>
      <c r="T1934" s="12">
        <f t="shared" si="123"/>
        <v>40911.601539351854</v>
      </c>
    </row>
    <row r="1935" spans="1:20" ht="43.2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>
        <f t="shared" si="120"/>
        <v>172.43333333333334</v>
      </c>
      <c r="P1935">
        <f t="shared" si="121"/>
        <v>4346</v>
      </c>
      <c r="Q1935" s="7" t="s">
        <v>8344</v>
      </c>
      <c r="R1935" s="7" t="s">
        <v>8348</v>
      </c>
      <c r="S1935" s="11">
        <f t="shared" si="122"/>
        <v>41908.922534722216</v>
      </c>
      <c r="T1935" s="12">
        <f t="shared" si="123"/>
        <v>41878.922534722216</v>
      </c>
    </row>
    <row r="1936" spans="1:20" ht="43.2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>
        <f t="shared" si="120"/>
        <v>123.61999999999999</v>
      </c>
      <c r="P1936">
        <f t="shared" si="121"/>
        <v>1181</v>
      </c>
      <c r="Q1936" s="7" t="s">
        <v>8344</v>
      </c>
      <c r="R1936" s="7" t="s">
        <v>8348</v>
      </c>
      <c r="S1936" s="11">
        <f t="shared" si="122"/>
        <v>40902</v>
      </c>
      <c r="T1936" s="12">
        <f t="shared" si="123"/>
        <v>40865.658807870372</v>
      </c>
    </row>
    <row r="1937" spans="1:20" ht="43.2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>
        <f t="shared" si="120"/>
        <v>108.4</v>
      </c>
      <c r="P1937">
        <f t="shared" si="121"/>
        <v>210</v>
      </c>
      <c r="Q1937" s="7" t="s">
        <v>8344</v>
      </c>
      <c r="R1937" s="7" t="s">
        <v>8348</v>
      </c>
      <c r="S1937" s="11">
        <f t="shared" si="122"/>
        <v>41810.999305555553</v>
      </c>
      <c r="T1937" s="12">
        <f t="shared" si="123"/>
        <v>41773.724201388883</v>
      </c>
    </row>
    <row r="1938" spans="1:20" ht="43.2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>
        <f t="shared" si="120"/>
        <v>116.52013333333333</v>
      </c>
      <c r="P1938">
        <f t="shared" si="121"/>
        <v>1239.0100000000002</v>
      </c>
      <c r="Q1938" s="7" t="s">
        <v>8344</v>
      </c>
      <c r="R1938" s="7" t="s">
        <v>8348</v>
      </c>
      <c r="S1938" s="11">
        <f t="shared" si="122"/>
        <v>40883.040972222218</v>
      </c>
      <c r="T1938" s="12">
        <f t="shared" si="123"/>
        <v>40852.68136574074</v>
      </c>
    </row>
    <row r="1939" spans="1:20" ht="43.2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>
        <f t="shared" si="120"/>
        <v>187.245</v>
      </c>
      <c r="P1939">
        <f t="shared" si="121"/>
        <v>523.47</v>
      </c>
      <c r="Q1939" s="7" t="s">
        <v>8344</v>
      </c>
      <c r="R1939" s="7" t="s">
        <v>8348</v>
      </c>
      <c r="S1939" s="11">
        <f t="shared" si="122"/>
        <v>41074.957638888889</v>
      </c>
      <c r="T1939" s="12">
        <f t="shared" si="123"/>
        <v>41058.91065972222</v>
      </c>
    </row>
    <row r="1940" spans="1:20" ht="43.2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>
        <f t="shared" si="120"/>
        <v>115.93333333333334</v>
      </c>
      <c r="P1940">
        <f t="shared" si="121"/>
        <v>2390</v>
      </c>
      <c r="Q1940" s="7" t="s">
        <v>8344</v>
      </c>
      <c r="R1940" s="7" t="s">
        <v>8348</v>
      </c>
      <c r="S1940" s="11">
        <f t="shared" si="122"/>
        <v>41457</v>
      </c>
      <c r="T1940" s="12">
        <f t="shared" si="123"/>
        <v>41426.05128472222</v>
      </c>
    </row>
    <row r="1941" spans="1:20" ht="57.6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>
        <f t="shared" si="120"/>
        <v>110.7</v>
      </c>
      <c r="P1941">
        <f t="shared" si="121"/>
        <v>1070</v>
      </c>
      <c r="Q1941" s="7" t="s">
        <v>8344</v>
      </c>
      <c r="R1941" s="7" t="s">
        <v>8348</v>
      </c>
      <c r="S1941" s="11">
        <f t="shared" si="122"/>
        <v>41343.735046296293</v>
      </c>
      <c r="T1941" s="12">
        <f t="shared" si="123"/>
        <v>41313.776712962957</v>
      </c>
    </row>
    <row r="1942" spans="1:20" ht="43.2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>
        <f t="shared" si="120"/>
        <v>170.92307692307693</v>
      </c>
      <c r="P1942">
        <f t="shared" si="121"/>
        <v>461</v>
      </c>
      <c r="Q1942" s="7" t="s">
        <v>8344</v>
      </c>
      <c r="R1942" s="7" t="s">
        <v>8348</v>
      </c>
      <c r="S1942" s="11">
        <f t="shared" si="122"/>
        <v>40708.957638888889</v>
      </c>
      <c r="T1942" s="12">
        <f t="shared" si="123"/>
        <v>40670.298993055556</v>
      </c>
    </row>
    <row r="1943" spans="1:20" ht="43.2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>
        <f t="shared" si="120"/>
        <v>126.11835600000001</v>
      </c>
      <c r="P1943">
        <f t="shared" si="121"/>
        <v>65295.890000000014</v>
      </c>
      <c r="Q1943" s="7" t="s">
        <v>8338</v>
      </c>
      <c r="R1943" s="7" t="s">
        <v>8368</v>
      </c>
      <c r="S1943" s="11">
        <f t="shared" si="122"/>
        <v>41774.08253472222</v>
      </c>
      <c r="T1943" s="12">
        <f t="shared" si="123"/>
        <v>41744.08253472222</v>
      </c>
    </row>
    <row r="1944" spans="1:20" ht="43.2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>
        <f t="shared" si="120"/>
        <v>138.44033333333334</v>
      </c>
      <c r="P1944">
        <f t="shared" si="121"/>
        <v>2306.42</v>
      </c>
      <c r="Q1944" s="7" t="s">
        <v>8338</v>
      </c>
      <c r="R1944" s="7" t="s">
        <v>8368</v>
      </c>
      <c r="S1944" s="11">
        <f t="shared" si="122"/>
        <v>40728.619675925926</v>
      </c>
      <c r="T1944" s="12">
        <f t="shared" si="123"/>
        <v>40638.619675925926</v>
      </c>
    </row>
    <row r="1945" spans="1:20" ht="43.2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>
        <f t="shared" si="120"/>
        <v>1705.2499999999998</v>
      </c>
      <c r="P1945">
        <f t="shared" si="121"/>
        <v>160525</v>
      </c>
      <c r="Q1945" s="7" t="s">
        <v>8338</v>
      </c>
      <c r="R1945" s="7" t="s">
        <v>8368</v>
      </c>
      <c r="S1945" s="11">
        <f t="shared" si="122"/>
        <v>42593.061527777776</v>
      </c>
      <c r="T1945" s="12">
        <f t="shared" si="123"/>
        <v>42548.061527777776</v>
      </c>
    </row>
    <row r="1946" spans="1:20" ht="43.2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>
        <f t="shared" si="120"/>
        <v>788.05550000000005</v>
      </c>
      <c r="P1946">
        <f t="shared" si="121"/>
        <v>275222.2</v>
      </c>
      <c r="Q1946" s="7" t="s">
        <v>8338</v>
      </c>
      <c r="R1946" s="7" t="s">
        <v>8368</v>
      </c>
      <c r="S1946" s="11">
        <f t="shared" si="122"/>
        <v>41760.376041666663</v>
      </c>
      <c r="T1946" s="12">
        <f t="shared" si="123"/>
        <v>41730.376041666663</v>
      </c>
    </row>
    <row r="1947" spans="1:20" ht="43.2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>
        <f t="shared" si="120"/>
        <v>348.01799999999997</v>
      </c>
      <c r="P1947">
        <f t="shared" si="121"/>
        <v>248018</v>
      </c>
      <c r="Q1947" s="7" t="s">
        <v>8338</v>
      </c>
      <c r="R1947" s="7" t="s">
        <v>8368</v>
      </c>
      <c r="S1947" s="11">
        <f t="shared" si="122"/>
        <v>42197.043495370366</v>
      </c>
      <c r="T1947" s="12">
        <f t="shared" si="123"/>
        <v>42157.043495370366</v>
      </c>
    </row>
    <row r="1948" spans="1:20" ht="43.2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>
        <f t="shared" si="120"/>
        <v>149.74666666666667</v>
      </c>
      <c r="P1948">
        <f t="shared" si="121"/>
        <v>3731</v>
      </c>
      <c r="Q1948" s="7" t="s">
        <v>8338</v>
      </c>
      <c r="R1948" s="7" t="s">
        <v>8368</v>
      </c>
      <c r="S1948" s="11">
        <f t="shared" si="122"/>
        <v>41748.900011574071</v>
      </c>
      <c r="T1948" s="12">
        <f t="shared" si="123"/>
        <v>41688.941678240742</v>
      </c>
    </row>
    <row r="1949" spans="1:20" ht="57.6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>
        <f t="shared" si="120"/>
        <v>100.63375000000001</v>
      </c>
      <c r="P1949">
        <f t="shared" si="121"/>
        <v>5.07000000000005</v>
      </c>
      <c r="Q1949" s="7" t="s">
        <v>8338</v>
      </c>
      <c r="R1949" s="7" t="s">
        <v>8368</v>
      </c>
      <c r="S1949" s="11">
        <f t="shared" si="122"/>
        <v>40140.040972222218</v>
      </c>
      <c r="T1949" s="12">
        <f t="shared" si="123"/>
        <v>40102.709722222222</v>
      </c>
    </row>
    <row r="1950" spans="1:20" ht="28.8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>
        <f t="shared" si="120"/>
        <v>800.21100000000001</v>
      </c>
      <c r="P1950">
        <f t="shared" si="121"/>
        <v>700211</v>
      </c>
      <c r="Q1950" s="7" t="s">
        <v>8338</v>
      </c>
      <c r="R1950" s="7" t="s">
        <v>8368</v>
      </c>
      <c r="S1950" s="11">
        <f t="shared" si="122"/>
        <v>42527.501388888886</v>
      </c>
      <c r="T1950" s="12">
        <f t="shared" si="123"/>
        <v>42473.395937499998</v>
      </c>
    </row>
    <row r="1951" spans="1:20" ht="43.2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>
        <f t="shared" si="120"/>
        <v>106.00260000000002</v>
      </c>
      <c r="P1951">
        <f t="shared" si="121"/>
        <v>3001.3000000000029</v>
      </c>
      <c r="Q1951" s="7" t="s">
        <v>8338</v>
      </c>
      <c r="R1951" s="7" t="s">
        <v>8368</v>
      </c>
      <c r="S1951" s="11">
        <f t="shared" si="122"/>
        <v>41830.21471064815</v>
      </c>
      <c r="T1951" s="12">
        <f t="shared" si="123"/>
        <v>41800.21471064815</v>
      </c>
    </row>
    <row r="1952" spans="1:20" ht="43.2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>
        <f t="shared" si="120"/>
        <v>200.51866666666669</v>
      </c>
      <c r="P1952">
        <f t="shared" si="121"/>
        <v>48248.960000000006</v>
      </c>
      <c r="Q1952" s="7" t="s">
        <v>8338</v>
      </c>
      <c r="R1952" s="7" t="s">
        <v>8368</v>
      </c>
      <c r="S1952" s="11">
        <f t="shared" si="122"/>
        <v>40654.973067129627</v>
      </c>
      <c r="T1952" s="12">
        <f t="shared" si="123"/>
        <v>40623.973067129627</v>
      </c>
    </row>
    <row r="1953" spans="1:20" ht="43.2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>
        <f t="shared" si="120"/>
        <v>212.44399999999999</v>
      </c>
      <c r="P1953">
        <f t="shared" si="121"/>
        <v>56222</v>
      </c>
      <c r="Q1953" s="7" t="s">
        <v>8338</v>
      </c>
      <c r="R1953" s="7" t="s">
        <v>8368</v>
      </c>
      <c r="S1953" s="11">
        <f t="shared" si="122"/>
        <v>42681.253900462958</v>
      </c>
      <c r="T1953" s="12">
        <f t="shared" si="123"/>
        <v>42651.212233796294</v>
      </c>
    </row>
    <row r="1954" spans="1:20" ht="43.2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>
        <f t="shared" si="120"/>
        <v>198.47237142857145</v>
      </c>
      <c r="P1954">
        <f t="shared" si="121"/>
        <v>34465.33</v>
      </c>
      <c r="Q1954" s="7" t="s">
        <v>8338</v>
      </c>
      <c r="R1954" s="7" t="s">
        <v>8368</v>
      </c>
      <c r="S1954" s="11">
        <f t="shared" si="122"/>
        <v>41563.398321759254</v>
      </c>
      <c r="T1954" s="12">
        <f t="shared" si="123"/>
        <v>41526.398321759254</v>
      </c>
    </row>
    <row r="1955" spans="1:20" ht="43.2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>
        <f t="shared" si="120"/>
        <v>225.94666666666666</v>
      </c>
      <c r="P1955">
        <f t="shared" si="121"/>
        <v>18892</v>
      </c>
      <c r="Q1955" s="7" t="s">
        <v>8338</v>
      </c>
      <c r="R1955" s="7" t="s">
        <v>8368</v>
      </c>
      <c r="S1955" s="11">
        <f t="shared" si="122"/>
        <v>40969.916666666664</v>
      </c>
      <c r="T1955" s="12">
        <f t="shared" si="123"/>
        <v>40940.991493055553</v>
      </c>
    </row>
    <row r="1956" spans="1:20" ht="28.8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>
        <f t="shared" si="120"/>
        <v>698.94800000000009</v>
      </c>
      <c r="P1956">
        <f t="shared" si="121"/>
        <v>299474</v>
      </c>
      <c r="Q1956" s="7" t="s">
        <v>8338</v>
      </c>
      <c r="R1956" s="7" t="s">
        <v>8368</v>
      </c>
      <c r="S1956" s="11">
        <f t="shared" si="122"/>
        <v>42440.999999999993</v>
      </c>
      <c r="T1956" s="12">
        <f t="shared" si="123"/>
        <v>42394.372407407405</v>
      </c>
    </row>
    <row r="1957" spans="1:20" ht="43.2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>
        <f t="shared" si="120"/>
        <v>398.59528571428569</v>
      </c>
      <c r="P1957">
        <f t="shared" si="121"/>
        <v>125410.01999999999</v>
      </c>
      <c r="Q1957" s="7" t="s">
        <v>8338</v>
      </c>
      <c r="R1957" s="7" t="s">
        <v>8368</v>
      </c>
      <c r="S1957" s="11">
        <f t="shared" si="122"/>
        <v>41052.583333333328</v>
      </c>
      <c r="T1957" s="12">
        <f t="shared" si="123"/>
        <v>41020.063437500001</v>
      </c>
    </row>
    <row r="1958" spans="1:20" ht="43.2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>
        <f t="shared" si="120"/>
        <v>294.0333333333333</v>
      </c>
      <c r="P1958">
        <f t="shared" si="121"/>
        <v>116420</v>
      </c>
      <c r="Q1958" s="7" t="s">
        <v>8338</v>
      </c>
      <c r="R1958" s="7" t="s">
        <v>8368</v>
      </c>
      <c r="S1958" s="11">
        <f t="shared" si="122"/>
        <v>42112.673668981479</v>
      </c>
      <c r="T1958" s="12">
        <f t="shared" si="123"/>
        <v>42067.71533564815</v>
      </c>
    </row>
    <row r="1959" spans="1:20" ht="28.8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>
        <f t="shared" si="120"/>
        <v>167.50470000000001</v>
      </c>
      <c r="P1959">
        <f t="shared" si="121"/>
        <v>20251.410000000003</v>
      </c>
      <c r="Q1959" s="7" t="s">
        <v>8338</v>
      </c>
      <c r="R1959" s="7" t="s">
        <v>8368</v>
      </c>
      <c r="S1959" s="11">
        <f t="shared" si="122"/>
        <v>41208.890196759261</v>
      </c>
      <c r="T1959" s="12">
        <f t="shared" si="123"/>
        <v>41178.890196759261</v>
      </c>
    </row>
    <row r="1960" spans="1:20" ht="43.2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>
        <f t="shared" si="120"/>
        <v>1435.5717142857143</v>
      </c>
      <c r="P1960">
        <f t="shared" si="121"/>
        <v>93490.02</v>
      </c>
      <c r="Q1960" s="7" t="s">
        <v>8338</v>
      </c>
      <c r="R1960" s="7" t="s">
        <v>8368</v>
      </c>
      <c r="S1960" s="11">
        <f t="shared" si="122"/>
        <v>41356.737974537034</v>
      </c>
      <c r="T1960" s="12">
        <f t="shared" si="123"/>
        <v>41326.779641203699</v>
      </c>
    </row>
    <row r="1961" spans="1:20" ht="57.6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>
        <f t="shared" si="120"/>
        <v>156.73439999999999</v>
      </c>
      <c r="P1961">
        <f t="shared" si="121"/>
        <v>5673.4400000000005</v>
      </c>
      <c r="Q1961" s="7" t="s">
        <v>8338</v>
      </c>
      <c r="R1961" s="7" t="s">
        <v>8368</v>
      </c>
      <c r="S1961" s="11">
        <f t="shared" si="122"/>
        <v>41912.791666666664</v>
      </c>
      <c r="T1961" s="12">
        <f t="shared" si="123"/>
        <v>41871.637268518512</v>
      </c>
    </row>
    <row r="1962" spans="1:20" ht="43.2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>
        <f t="shared" si="120"/>
        <v>117.90285714285716</v>
      </c>
      <c r="P1962">
        <f t="shared" si="121"/>
        <v>12532</v>
      </c>
      <c r="Q1962" s="7" t="s">
        <v>8338</v>
      </c>
      <c r="R1962" s="7" t="s">
        <v>8368</v>
      </c>
      <c r="S1962" s="11">
        <f t="shared" si="122"/>
        <v>41994.154409722221</v>
      </c>
      <c r="T1962" s="12">
        <f t="shared" si="123"/>
        <v>41964.154409722221</v>
      </c>
    </row>
    <row r="1963" spans="1:20" ht="43.2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>
        <f t="shared" si="120"/>
        <v>1105.3811999999998</v>
      </c>
      <c r="P1963">
        <f t="shared" si="121"/>
        <v>100538.12</v>
      </c>
      <c r="Q1963" s="7" t="s">
        <v>8338</v>
      </c>
      <c r="R1963" s="7" t="s">
        <v>8368</v>
      </c>
      <c r="S1963" s="11">
        <f t="shared" si="122"/>
        <v>41187.957638888889</v>
      </c>
      <c r="T1963" s="12">
        <f t="shared" si="123"/>
        <v>41147.986307870371</v>
      </c>
    </row>
    <row r="1964" spans="1:20" ht="43.2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>
        <f t="shared" si="120"/>
        <v>192.92499999999998</v>
      </c>
      <c r="P1964">
        <f t="shared" si="121"/>
        <v>9292.5</v>
      </c>
      <c r="Q1964" s="7" t="s">
        <v>8338</v>
      </c>
      <c r="R1964" s="7" t="s">
        <v>8368</v>
      </c>
      <c r="S1964" s="11">
        <f t="shared" si="122"/>
        <v>41772.572175925925</v>
      </c>
      <c r="T1964" s="12">
        <f t="shared" si="123"/>
        <v>41742.572175925925</v>
      </c>
    </row>
    <row r="1965" spans="1:20" ht="43.2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>
        <f t="shared" si="120"/>
        <v>126.8842105263158</v>
      </c>
      <c r="P1965">
        <f t="shared" si="121"/>
        <v>5108</v>
      </c>
      <c r="Q1965" s="7" t="s">
        <v>8338</v>
      </c>
      <c r="R1965" s="7" t="s">
        <v>8368</v>
      </c>
      <c r="S1965" s="11">
        <f t="shared" si="122"/>
        <v>41898.221458333333</v>
      </c>
      <c r="T1965" s="12">
        <f t="shared" si="123"/>
        <v>41863.221458333333</v>
      </c>
    </row>
    <row r="1966" spans="1:20" ht="43.2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>
        <f t="shared" si="120"/>
        <v>259.57748878923763</v>
      </c>
      <c r="P1966">
        <f t="shared" si="121"/>
        <v>142343.12</v>
      </c>
      <c r="Q1966" s="7" t="s">
        <v>8338</v>
      </c>
      <c r="R1966" s="7" t="s">
        <v>8368</v>
      </c>
      <c r="S1966" s="11">
        <f t="shared" si="122"/>
        <v>42482.064490740733</v>
      </c>
      <c r="T1966" s="12">
        <f t="shared" si="123"/>
        <v>42452.064490740733</v>
      </c>
    </row>
    <row r="1967" spans="1:20" ht="43.2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>
        <f t="shared" si="120"/>
        <v>262.27999999999997</v>
      </c>
      <c r="P1967">
        <f t="shared" si="121"/>
        <v>8114</v>
      </c>
      <c r="Q1967" s="7" t="s">
        <v>8338</v>
      </c>
      <c r="R1967" s="7" t="s">
        <v>8368</v>
      </c>
      <c r="S1967" s="11">
        <f t="shared" si="122"/>
        <v>40919.833333333328</v>
      </c>
      <c r="T1967" s="12">
        <f t="shared" si="123"/>
        <v>40897.880902777775</v>
      </c>
    </row>
    <row r="1968" spans="1:20" ht="43.2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>
        <f t="shared" si="120"/>
        <v>206.74309000000002</v>
      </c>
      <c r="P1968">
        <f t="shared" si="121"/>
        <v>106743.09</v>
      </c>
      <c r="Q1968" s="7" t="s">
        <v>8338</v>
      </c>
      <c r="R1968" s="7" t="s">
        <v>8368</v>
      </c>
      <c r="S1968" s="11">
        <f t="shared" si="122"/>
        <v>41865.332152777773</v>
      </c>
      <c r="T1968" s="12">
        <f t="shared" si="123"/>
        <v>41835.332152777773</v>
      </c>
    </row>
    <row r="1969" spans="1:20" ht="43.2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>
        <f t="shared" si="120"/>
        <v>370.13</v>
      </c>
      <c r="P1969">
        <f t="shared" si="121"/>
        <v>54026</v>
      </c>
      <c r="Q1969" s="7" t="s">
        <v>8338</v>
      </c>
      <c r="R1969" s="7" t="s">
        <v>8368</v>
      </c>
      <c r="S1969" s="11">
        <f t="shared" si="122"/>
        <v>41760.455196759256</v>
      </c>
      <c r="T1969" s="12">
        <f t="shared" si="123"/>
        <v>41730.455196759256</v>
      </c>
    </row>
    <row r="1970" spans="1:20" ht="28.8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>
        <f t="shared" si="120"/>
        <v>284.96600000000001</v>
      </c>
      <c r="P1970">
        <f t="shared" si="121"/>
        <v>92483</v>
      </c>
      <c r="Q1970" s="7" t="s">
        <v>8338</v>
      </c>
      <c r="R1970" s="7" t="s">
        <v>8368</v>
      </c>
      <c r="S1970" s="11">
        <f t="shared" si="122"/>
        <v>42707.420312499999</v>
      </c>
      <c r="T1970" s="12">
        <f t="shared" si="123"/>
        <v>42676.378645833327</v>
      </c>
    </row>
    <row r="1971" spans="1:20" ht="43.2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>
        <f t="shared" si="120"/>
        <v>579.08000000000004</v>
      </c>
      <c r="P1971">
        <f t="shared" si="121"/>
        <v>95816</v>
      </c>
      <c r="Q1971" s="7" t="s">
        <v>8338</v>
      </c>
      <c r="R1971" s="7" t="s">
        <v>8368</v>
      </c>
      <c r="S1971" s="11">
        <f t="shared" si="122"/>
        <v>42587.584120370368</v>
      </c>
      <c r="T1971" s="12">
        <f t="shared" si="123"/>
        <v>42557.584120370368</v>
      </c>
    </row>
    <row r="1972" spans="1:20" ht="43.2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>
        <f t="shared" si="120"/>
        <v>1131.8</v>
      </c>
      <c r="P1972">
        <f t="shared" si="121"/>
        <v>51590</v>
      </c>
      <c r="Q1972" s="7" t="s">
        <v>8338</v>
      </c>
      <c r="R1972" s="7" t="s">
        <v>8368</v>
      </c>
      <c r="S1972" s="11">
        <f t="shared" si="122"/>
        <v>41383.943298611106</v>
      </c>
      <c r="T1972" s="12">
        <f t="shared" si="123"/>
        <v>41323.984965277778</v>
      </c>
    </row>
    <row r="1973" spans="1:20" ht="43.2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>
        <f t="shared" si="120"/>
        <v>263.02771750000005</v>
      </c>
      <c r="P1973">
        <f t="shared" si="121"/>
        <v>652110.87000000011</v>
      </c>
      <c r="Q1973" s="7" t="s">
        <v>8338</v>
      </c>
      <c r="R1973" s="7" t="s">
        <v>8368</v>
      </c>
      <c r="S1973" s="11">
        <f t="shared" si="122"/>
        <v>41592.958333333328</v>
      </c>
      <c r="T1973" s="12">
        <f t="shared" si="123"/>
        <v>41561.29237268518</v>
      </c>
    </row>
    <row r="1974" spans="1:20" ht="43.2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>
        <f t="shared" si="120"/>
        <v>674.48</v>
      </c>
      <c r="P1974">
        <f t="shared" si="121"/>
        <v>14362</v>
      </c>
      <c r="Q1974" s="7" t="s">
        <v>8338</v>
      </c>
      <c r="R1974" s="7" t="s">
        <v>8368</v>
      </c>
      <c r="S1974" s="11">
        <f t="shared" si="122"/>
        <v>41230.845416666663</v>
      </c>
      <c r="T1974" s="12">
        <f t="shared" si="123"/>
        <v>41200.803749999999</v>
      </c>
    </row>
    <row r="1975" spans="1:20" ht="43.2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>
        <f t="shared" si="120"/>
        <v>256.83081313131316</v>
      </c>
      <c r="P1975">
        <f t="shared" si="121"/>
        <v>310525.01</v>
      </c>
      <c r="Q1975" s="7" t="s">
        <v>8338</v>
      </c>
      <c r="R1975" s="7" t="s">
        <v>8368</v>
      </c>
      <c r="S1975" s="11">
        <f t="shared" si="122"/>
        <v>42588.083333333336</v>
      </c>
      <c r="T1975" s="12">
        <f t="shared" si="123"/>
        <v>42549.514629629623</v>
      </c>
    </row>
    <row r="1976" spans="1:20" ht="43.2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>
        <f t="shared" si="120"/>
        <v>375.49599999999998</v>
      </c>
      <c r="P1976">
        <f t="shared" si="121"/>
        <v>55099.199999999997</v>
      </c>
      <c r="Q1976" s="7" t="s">
        <v>8338</v>
      </c>
      <c r="R1976" s="7" t="s">
        <v>8368</v>
      </c>
      <c r="S1976" s="11">
        <f t="shared" si="122"/>
        <v>41505.125798611109</v>
      </c>
      <c r="T1976" s="12">
        <f t="shared" si="123"/>
        <v>41445.125798611109</v>
      </c>
    </row>
    <row r="1977" spans="1:20" ht="28.8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>
        <f t="shared" si="120"/>
        <v>208.70837499999996</v>
      </c>
      <c r="P1977">
        <f t="shared" si="121"/>
        <v>17393.339999999997</v>
      </c>
      <c r="Q1977" s="7" t="s">
        <v>8338</v>
      </c>
      <c r="R1977" s="7" t="s">
        <v>8368</v>
      </c>
      <c r="S1977" s="11">
        <f t="shared" si="122"/>
        <v>41343.54688657407</v>
      </c>
      <c r="T1977" s="12">
        <f t="shared" si="123"/>
        <v>41313.54688657407</v>
      </c>
    </row>
    <row r="1978" spans="1:20" ht="28.8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>
        <f t="shared" si="120"/>
        <v>346.6</v>
      </c>
      <c r="P1978">
        <f t="shared" si="121"/>
        <v>9864</v>
      </c>
      <c r="Q1978" s="7" t="s">
        <v>8338</v>
      </c>
      <c r="R1978" s="7" t="s">
        <v>8368</v>
      </c>
      <c r="S1978" s="11">
        <f t="shared" si="122"/>
        <v>41468.691261574073</v>
      </c>
      <c r="T1978" s="12">
        <f t="shared" si="123"/>
        <v>41438.691261574073</v>
      </c>
    </row>
    <row r="1979" spans="1:20" ht="43.2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>
        <f t="shared" si="120"/>
        <v>402.33</v>
      </c>
      <c r="P1979">
        <f t="shared" si="121"/>
        <v>151165</v>
      </c>
      <c r="Q1979" s="7" t="s">
        <v>8338</v>
      </c>
      <c r="R1979" s="7" t="s">
        <v>8368</v>
      </c>
      <c r="S1979" s="11">
        <f t="shared" si="122"/>
        <v>42357.124305555553</v>
      </c>
      <c r="T1979" s="12">
        <f t="shared" si="123"/>
        <v>42311.008564814816</v>
      </c>
    </row>
    <row r="1980" spans="1:20" ht="43.2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>
        <f t="shared" si="120"/>
        <v>1026.8451399999999</v>
      </c>
      <c r="P1980">
        <f t="shared" si="121"/>
        <v>463422.57</v>
      </c>
      <c r="Q1980" s="7" t="s">
        <v>8338</v>
      </c>
      <c r="R1980" s="7" t="s">
        <v>8368</v>
      </c>
      <c r="S1980" s="11">
        <f t="shared" si="122"/>
        <v>41072.083333333328</v>
      </c>
      <c r="T1980" s="12">
        <f t="shared" si="123"/>
        <v>41039.017268518517</v>
      </c>
    </row>
    <row r="1981" spans="1:20" ht="43.2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>
        <f t="shared" si="120"/>
        <v>114.901155</v>
      </c>
      <c r="P1981">
        <f t="shared" si="121"/>
        <v>29802.309999999998</v>
      </c>
      <c r="Q1981" s="7" t="s">
        <v>8338</v>
      </c>
      <c r="R1981" s="7" t="s">
        <v>8368</v>
      </c>
      <c r="S1981" s="11">
        <f t="shared" si="122"/>
        <v>42326.999305555553</v>
      </c>
      <c r="T1981" s="12">
        <f t="shared" si="123"/>
        <v>42290.25168981481</v>
      </c>
    </row>
    <row r="1982" spans="1:20" ht="28.8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>
        <f t="shared" si="120"/>
        <v>354.82402000000002</v>
      </c>
      <c r="P1982">
        <f t="shared" si="121"/>
        <v>127412.01000000001</v>
      </c>
      <c r="Q1982" s="7" t="s">
        <v>8338</v>
      </c>
      <c r="R1982" s="7" t="s">
        <v>8368</v>
      </c>
      <c r="S1982" s="11">
        <f t="shared" si="122"/>
        <v>42463.292384259257</v>
      </c>
      <c r="T1982" s="12">
        <f t="shared" si="123"/>
        <v>42423.334050925921</v>
      </c>
    </row>
    <row r="1983" spans="1:20" ht="43.2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>
        <f t="shared" si="120"/>
        <v>5.08</v>
      </c>
      <c r="P1983">
        <f t="shared" si="121"/>
        <v>-7119</v>
      </c>
      <c r="Q1983" s="7" t="s">
        <v>8357</v>
      </c>
      <c r="R1983" s="7" t="s">
        <v>8369</v>
      </c>
      <c r="S1983" s="11">
        <f t="shared" si="122"/>
        <v>41829.516956018517</v>
      </c>
      <c r="T1983" s="12">
        <f t="shared" si="123"/>
        <v>41799.516956018517</v>
      </c>
    </row>
    <row r="1984" spans="1:20" ht="43.2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>
        <f t="shared" si="120"/>
        <v>0</v>
      </c>
      <c r="P1984">
        <f t="shared" si="121"/>
        <v>-180000</v>
      </c>
      <c r="Q1984" s="7" t="s">
        <v>8357</v>
      </c>
      <c r="R1984" s="7" t="s">
        <v>8369</v>
      </c>
      <c r="S1984" s="11">
        <f t="shared" si="122"/>
        <v>42708.419988425921</v>
      </c>
      <c r="T1984" s="12">
        <f t="shared" si="123"/>
        <v>42678.378321759257</v>
      </c>
    </row>
    <row r="1985" spans="1:20" ht="43.2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>
        <f t="shared" si="120"/>
        <v>4.3</v>
      </c>
      <c r="P1985">
        <f t="shared" si="121"/>
        <v>-31581</v>
      </c>
      <c r="Q1985" s="7" t="s">
        <v>8357</v>
      </c>
      <c r="R1985" s="7" t="s">
        <v>8369</v>
      </c>
      <c r="S1985" s="11">
        <f t="shared" si="122"/>
        <v>42615.083333333336</v>
      </c>
      <c r="T1985" s="12">
        <f t="shared" si="123"/>
        <v>42592.803449074076</v>
      </c>
    </row>
    <row r="1986" spans="1:20" ht="57.6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>
        <f t="shared" si="120"/>
        <v>21.146666666666665</v>
      </c>
      <c r="P1986">
        <f t="shared" si="121"/>
        <v>-11828</v>
      </c>
      <c r="Q1986" s="7" t="s">
        <v>8357</v>
      </c>
      <c r="R1986" s="7" t="s">
        <v>8369</v>
      </c>
      <c r="S1986" s="11">
        <f t="shared" si="122"/>
        <v>41973.623622685183</v>
      </c>
      <c r="T1986" s="12">
        <f t="shared" si="123"/>
        <v>41913.581956018512</v>
      </c>
    </row>
    <row r="1987" spans="1:20" ht="43.2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>
        <f t="shared" ref="O1987:O2050" si="124">(E1987/D1987*100)</f>
        <v>3.1875</v>
      </c>
      <c r="P1987">
        <f t="shared" ref="P1987:P2050" si="125">AVERAGE(E1987-D1987)</f>
        <v>-1549</v>
      </c>
      <c r="Q1987" s="7" t="s">
        <v>8357</v>
      </c>
      <c r="R1987" s="7" t="s">
        <v>8369</v>
      </c>
      <c r="S1987" s="11">
        <f t="shared" ref="S1987:S2050" si="126">(I1987/86400)+25569+(-5/24)</f>
        <v>42584.749999999993</v>
      </c>
      <c r="T1987" s="12">
        <f t="shared" ref="T1987:T2050" si="127">(J1987/86400)+25569+(-5/24)</f>
        <v>42555.490405092591</v>
      </c>
    </row>
    <row r="1988" spans="1:20" ht="43.2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>
        <f t="shared" si="124"/>
        <v>0.05</v>
      </c>
      <c r="P1988">
        <f t="shared" si="125"/>
        <v>-1999</v>
      </c>
      <c r="Q1988" s="7" t="s">
        <v>8357</v>
      </c>
      <c r="R1988" s="7" t="s">
        <v>8369</v>
      </c>
      <c r="S1988" s="11">
        <f t="shared" si="126"/>
        <v>42443.183831018519</v>
      </c>
      <c r="T1988" s="12">
        <f t="shared" si="127"/>
        <v>42413.225497685184</v>
      </c>
    </row>
    <row r="1989" spans="1:20" ht="28.8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>
        <f t="shared" si="124"/>
        <v>42.472727272727276</v>
      </c>
      <c r="P1989">
        <f t="shared" si="125"/>
        <v>-3164</v>
      </c>
      <c r="Q1989" s="7" t="s">
        <v>8357</v>
      </c>
      <c r="R1989" s="7" t="s">
        <v>8369</v>
      </c>
      <c r="S1989" s="11">
        <f t="shared" si="126"/>
        <v>42064.431435185186</v>
      </c>
      <c r="T1989" s="12">
        <f t="shared" si="127"/>
        <v>42034.431435185186</v>
      </c>
    </row>
    <row r="1990" spans="1:20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>
        <f t="shared" si="124"/>
        <v>0.41666666666666669</v>
      </c>
      <c r="P1990">
        <f t="shared" si="125"/>
        <v>-5975</v>
      </c>
      <c r="Q1990" s="7" t="s">
        <v>8357</v>
      </c>
      <c r="R1990" s="7" t="s">
        <v>8369</v>
      </c>
      <c r="S1990" s="11">
        <f t="shared" si="126"/>
        <v>42236.554884259262</v>
      </c>
      <c r="T1990" s="12">
        <f t="shared" si="127"/>
        <v>42206.554884259262</v>
      </c>
    </row>
    <row r="1991" spans="1:20" ht="43.2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>
        <f t="shared" si="124"/>
        <v>1</v>
      </c>
      <c r="P1991">
        <f t="shared" si="125"/>
        <v>-4950</v>
      </c>
      <c r="Q1991" s="7" t="s">
        <v>8357</v>
      </c>
      <c r="R1991" s="7" t="s">
        <v>8369</v>
      </c>
      <c r="S1991" s="11">
        <f t="shared" si="126"/>
        <v>42715.472314814811</v>
      </c>
      <c r="T1991" s="12">
        <f t="shared" si="127"/>
        <v>42685.472314814811</v>
      </c>
    </row>
    <row r="1992" spans="1:20" ht="43.2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>
        <f t="shared" si="124"/>
        <v>16.966666666666665</v>
      </c>
      <c r="P1992">
        <f t="shared" si="125"/>
        <v>-2491</v>
      </c>
      <c r="Q1992" s="7" t="s">
        <v>8357</v>
      </c>
      <c r="R1992" s="7" t="s">
        <v>8369</v>
      </c>
      <c r="S1992" s="11">
        <f t="shared" si="126"/>
        <v>42412.987638888888</v>
      </c>
      <c r="T1992" s="12">
        <f t="shared" si="127"/>
        <v>42397.987638888888</v>
      </c>
    </row>
    <row r="1993" spans="1:20" ht="28.8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>
        <f t="shared" si="124"/>
        <v>7.0000000000000009</v>
      </c>
      <c r="P1993">
        <f t="shared" si="125"/>
        <v>-1860</v>
      </c>
      <c r="Q1993" s="7" t="s">
        <v>8357</v>
      </c>
      <c r="R1993" s="7" t="s">
        <v>8369</v>
      </c>
      <c r="S1993" s="11">
        <f t="shared" si="126"/>
        <v>42188.685023148144</v>
      </c>
      <c r="T1993" s="12">
        <f t="shared" si="127"/>
        <v>42167.685023148144</v>
      </c>
    </row>
    <row r="1994" spans="1:20" ht="28.8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>
        <f t="shared" si="124"/>
        <v>0.13333333333333333</v>
      </c>
      <c r="P1994">
        <f t="shared" si="125"/>
        <v>-1498</v>
      </c>
      <c r="Q1994" s="7" t="s">
        <v>8357</v>
      </c>
      <c r="R1994" s="7" t="s">
        <v>8369</v>
      </c>
      <c r="S1994" s="11">
        <f t="shared" si="126"/>
        <v>42052.935081018521</v>
      </c>
      <c r="T1994" s="12">
        <f t="shared" si="127"/>
        <v>42022.935081018521</v>
      </c>
    </row>
    <row r="1995" spans="1:20" ht="43.2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>
        <f t="shared" si="124"/>
        <v>0</v>
      </c>
      <c r="P1995">
        <f t="shared" si="125"/>
        <v>-2000</v>
      </c>
      <c r="Q1995" s="7" t="s">
        <v>8357</v>
      </c>
      <c r="R1995" s="7" t="s">
        <v>8369</v>
      </c>
      <c r="S1995" s="11">
        <f t="shared" si="126"/>
        <v>42359.380057870367</v>
      </c>
      <c r="T1995" s="12">
        <f t="shared" si="127"/>
        <v>42329.380057870367</v>
      </c>
    </row>
    <row r="1996" spans="1:20" ht="57.6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>
        <f t="shared" si="124"/>
        <v>0</v>
      </c>
      <c r="P1996">
        <f t="shared" si="125"/>
        <v>-3200</v>
      </c>
      <c r="Q1996" s="7" t="s">
        <v>8357</v>
      </c>
      <c r="R1996" s="7" t="s">
        <v>8369</v>
      </c>
      <c r="S1996" s="11">
        <f t="shared" si="126"/>
        <v>42710.839606481481</v>
      </c>
      <c r="T1996" s="12">
        <f t="shared" si="127"/>
        <v>42650.797939814809</v>
      </c>
    </row>
    <row r="1997" spans="1:20" ht="43.2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>
        <f t="shared" si="124"/>
        <v>7.8</v>
      </c>
      <c r="P1997">
        <f t="shared" si="125"/>
        <v>-922</v>
      </c>
      <c r="Q1997" s="7" t="s">
        <v>8357</v>
      </c>
      <c r="R1997" s="7" t="s">
        <v>8369</v>
      </c>
      <c r="S1997" s="11">
        <f t="shared" si="126"/>
        <v>42201.693703703706</v>
      </c>
      <c r="T1997" s="12">
        <f t="shared" si="127"/>
        <v>42181.693703703706</v>
      </c>
    </row>
    <row r="1998" spans="1:20" ht="57.6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>
        <f t="shared" si="124"/>
        <v>0</v>
      </c>
      <c r="P1998">
        <f t="shared" si="125"/>
        <v>-133800</v>
      </c>
      <c r="Q1998" s="7" t="s">
        <v>8357</v>
      </c>
      <c r="R1998" s="7" t="s">
        <v>8369</v>
      </c>
      <c r="S1998" s="11">
        <f t="shared" si="126"/>
        <v>41830.611238425925</v>
      </c>
      <c r="T1998" s="12">
        <f t="shared" si="127"/>
        <v>41800.611238425925</v>
      </c>
    </row>
    <row r="1999" spans="1:20" ht="43.2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>
        <f t="shared" si="124"/>
        <v>0</v>
      </c>
      <c r="P1999">
        <f t="shared" si="125"/>
        <v>-6500</v>
      </c>
      <c r="Q1999" s="7" t="s">
        <v>8357</v>
      </c>
      <c r="R1999" s="7" t="s">
        <v>8369</v>
      </c>
      <c r="S1999" s="11">
        <f t="shared" si="126"/>
        <v>41877.722361111111</v>
      </c>
      <c r="T1999" s="12">
        <f t="shared" si="127"/>
        <v>41847.722361111111</v>
      </c>
    </row>
    <row r="2000" spans="1:20" ht="43.2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>
        <f t="shared" si="124"/>
        <v>26.200000000000003</v>
      </c>
      <c r="P2000">
        <f t="shared" si="125"/>
        <v>-1845</v>
      </c>
      <c r="Q2000" s="7" t="s">
        <v>8357</v>
      </c>
      <c r="R2000" s="7" t="s">
        <v>8369</v>
      </c>
      <c r="S2000" s="11">
        <f t="shared" si="126"/>
        <v>41851.910162037035</v>
      </c>
      <c r="T2000" s="12">
        <f t="shared" si="127"/>
        <v>41806.910162037035</v>
      </c>
    </row>
    <row r="2001" spans="1:20" ht="43.2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>
        <f t="shared" si="124"/>
        <v>0.76129032258064511</v>
      </c>
      <c r="P2001">
        <f t="shared" si="125"/>
        <v>-30764</v>
      </c>
      <c r="Q2001" s="7" t="s">
        <v>8357</v>
      </c>
      <c r="R2001" s="7" t="s">
        <v>8369</v>
      </c>
      <c r="S2001" s="11">
        <f t="shared" si="126"/>
        <v>41956.316064814811</v>
      </c>
      <c r="T2001" s="12">
        <f t="shared" si="127"/>
        <v>41926.274398148147</v>
      </c>
    </row>
    <row r="2002" spans="1:20" ht="43.2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>
        <f t="shared" si="124"/>
        <v>12.5</v>
      </c>
      <c r="P2002">
        <f t="shared" si="125"/>
        <v>-4375</v>
      </c>
      <c r="Q2002" s="7" t="s">
        <v>8357</v>
      </c>
      <c r="R2002" s="7" t="s">
        <v>8369</v>
      </c>
      <c r="S2002" s="11">
        <f t="shared" si="126"/>
        <v>42375.743206018517</v>
      </c>
      <c r="T2002" s="12">
        <f t="shared" si="127"/>
        <v>42345.743206018517</v>
      </c>
    </row>
    <row r="2003" spans="1:20" ht="43.2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>
        <f t="shared" si="124"/>
        <v>382.12909090909091</v>
      </c>
      <c r="P2003">
        <f t="shared" si="125"/>
        <v>155171</v>
      </c>
      <c r="Q2003" s="7" t="s">
        <v>8338</v>
      </c>
      <c r="R2003" s="7" t="s">
        <v>8368</v>
      </c>
      <c r="S2003" s="11">
        <f t="shared" si="126"/>
        <v>42167.624999999993</v>
      </c>
      <c r="T2003" s="12">
        <f t="shared" si="127"/>
        <v>42136.001342592594</v>
      </c>
    </row>
    <row r="2004" spans="1:20" ht="43.2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>
        <f t="shared" si="124"/>
        <v>216.79422000000002</v>
      </c>
      <c r="P2004">
        <f t="shared" si="125"/>
        <v>58397.11</v>
      </c>
      <c r="Q2004" s="7" t="s">
        <v>8338</v>
      </c>
      <c r="R2004" s="7" t="s">
        <v>8368</v>
      </c>
      <c r="S2004" s="11">
        <f t="shared" si="126"/>
        <v>42758.503969907404</v>
      </c>
      <c r="T2004" s="12">
        <f t="shared" si="127"/>
        <v>42728.503969907404</v>
      </c>
    </row>
    <row r="2005" spans="1:20" ht="57.6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>
        <f t="shared" si="124"/>
        <v>312</v>
      </c>
      <c r="P2005">
        <f t="shared" si="125"/>
        <v>1060</v>
      </c>
      <c r="Q2005" s="7" t="s">
        <v>8338</v>
      </c>
      <c r="R2005" s="7" t="s">
        <v>8368</v>
      </c>
      <c r="S2005" s="11">
        <f t="shared" si="126"/>
        <v>40361.75</v>
      </c>
      <c r="T2005" s="12">
        <f t="shared" si="127"/>
        <v>40346.917268518519</v>
      </c>
    </row>
    <row r="2006" spans="1:20" ht="43.2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>
        <f t="shared" si="124"/>
        <v>234.42048</v>
      </c>
      <c r="P2006">
        <f t="shared" si="125"/>
        <v>67210.240000000005</v>
      </c>
      <c r="Q2006" s="7" t="s">
        <v>8338</v>
      </c>
      <c r="R2006" s="7" t="s">
        <v>8368</v>
      </c>
      <c r="S2006" s="11">
        <f t="shared" si="126"/>
        <v>41830.396562499998</v>
      </c>
      <c r="T2006" s="12">
        <f t="shared" si="127"/>
        <v>41800.396562499998</v>
      </c>
    </row>
    <row r="2007" spans="1:20" ht="43.2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>
        <f t="shared" si="124"/>
        <v>123.68010000000001</v>
      </c>
      <c r="P2007">
        <f t="shared" si="125"/>
        <v>7104.0299999999988</v>
      </c>
      <c r="Q2007" s="7" t="s">
        <v>8338</v>
      </c>
      <c r="R2007" s="7" t="s">
        <v>8368</v>
      </c>
      <c r="S2007" s="11">
        <f t="shared" si="126"/>
        <v>41562.957638888889</v>
      </c>
      <c r="T2007" s="12">
        <f t="shared" si="127"/>
        <v>41535.604374999995</v>
      </c>
    </row>
    <row r="2008" spans="1:20" ht="57.6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>
        <f t="shared" si="124"/>
        <v>247.84</v>
      </c>
      <c r="P2008">
        <f t="shared" si="125"/>
        <v>73920</v>
      </c>
      <c r="Q2008" s="7" t="s">
        <v>8338</v>
      </c>
      <c r="R2008" s="7" t="s">
        <v>8368</v>
      </c>
      <c r="S2008" s="11">
        <f t="shared" si="126"/>
        <v>41976.333854166667</v>
      </c>
      <c r="T2008" s="12">
        <f t="shared" si="127"/>
        <v>41941.292187499996</v>
      </c>
    </row>
    <row r="2009" spans="1:20" ht="57.6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>
        <f t="shared" si="124"/>
        <v>115.7092</v>
      </c>
      <c r="P2009">
        <f t="shared" si="125"/>
        <v>1570.92</v>
      </c>
      <c r="Q2009" s="7" t="s">
        <v>8338</v>
      </c>
      <c r="R2009" s="7" t="s">
        <v>8368</v>
      </c>
      <c r="S2009" s="11">
        <f t="shared" si="126"/>
        <v>40413.958333333328</v>
      </c>
      <c r="T2009" s="12">
        <f t="shared" si="127"/>
        <v>40347.629467592589</v>
      </c>
    </row>
    <row r="2010" spans="1:20" ht="43.2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>
        <f t="shared" si="124"/>
        <v>117.07484768810599</v>
      </c>
      <c r="P2010">
        <f t="shared" si="125"/>
        <v>268.21000000000004</v>
      </c>
      <c r="Q2010" s="7" t="s">
        <v>8338</v>
      </c>
      <c r="R2010" s="7" t="s">
        <v>8368</v>
      </c>
      <c r="S2010" s="11">
        <f t="shared" si="126"/>
        <v>40805.396087962959</v>
      </c>
      <c r="T2010" s="12">
        <f t="shared" si="127"/>
        <v>40761.396087962959</v>
      </c>
    </row>
    <row r="2011" spans="1:20" ht="43.2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>
        <f t="shared" si="124"/>
        <v>305.15800000000002</v>
      </c>
      <c r="P2011">
        <f t="shared" si="125"/>
        <v>102579</v>
      </c>
      <c r="Q2011" s="7" t="s">
        <v>8338</v>
      </c>
      <c r="R2011" s="7" t="s">
        <v>8368</v>
      </c>
      <c r="S2011" s="11">
        <f t="shared" si="126"/>
        <v>42697.156747685185</v>
      </c>
      <c r="T2011" s="12">
        <f t="shared" si="127"/>
        <v>42661.115081018514</v>
      </c>
    </row>
    <row r="2012" spans="1:20" ht="28.8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>
        <f t="shared" si="124"/>
        <v>320.05299999999994</v>
      </c>
      <c r="P2012">
        <f t="shared" si="125"/>
        <v>66015.899999999994</v>
      </c>
      <c r="Q2012" s="7" t="s">
        <v>8338</v>
      </c>
      <c r="R2012" s="7" t="s">
        <v>8368</v>
      </c>
      <c r="S2012" s="11">
        <f t="shared" si="126"/>
        <v>42600.788090277776</v>
      </c>
      <c r="T2012" s="12">
        <f t="shared" si="127"/>
        <v>42570.788090277776</v>
      </c>
    </row>
    <row r="2013" spans="1:20" ht="43.2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>
        <f t="shared" si="124"/>
        <v>819.56399999999996</v>
      </c>
      <c r="P2013">
        <f t="shared" si="125"/>
        <v>359782</v>
      </c>
      <c r="Q2013" s="7" t="s">
        <v>8338</v>
      </c>
      <c r="R2013" s="7" t="s">
        <v>8368</v>
      </c>
      <c r="S2013" s="11">
        <f t="shared" si="126"/>
        <v>42380.749999999993</v>
      </c>
      <c r="T2013" s="12">
        <f t="shared" si="127"/>
        <v>42347.150150462963</v>
      </c>
    </row>
    <row r="2014" spans="1:20" ht="43.2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>
        <f t="shared" si="124"/>
        <v>234.90000000000003</v>
      </c>
      <c r="P2014">
        <f t="shared" si="125"/>
        <v>6745</v>
      </c>
      <c r="Q2014" s="7" t="s">
        <v>8338</v>
      </c>
      <c r="R2014" s="7" t="s">
        <v>8368</v>
      </c>
      <c r="S2014" s="11">
        <f t="shared" si="126"/>
        <v>42040.613900462959</v>
      </c>
      <c r="T2014" s="12">
        <f t="shared" si="127"/>
        <v>42010.613900462959</v>
      </c>
    </row>
    <row r="2015" spans="1:20" ht="43.2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>
        <f t="shared" si="124"/>
        <v>494.91374999999999</v>
      </c>
      <c r="P2015">
        <f t="shared" si="125"/>
        <v>631862</v>
      </c>
      <c r="Q2015" s="7" t="s">
        <v>8338</v>
      </c>
      <c r="R2015" s="7" t="s">
        <v>8368</v>
      </c>
      <c r="S2015" s="11">
        <f t="shared" si="126"/>
        <v>42559.752476851849</v>
      </c>
      <c r="T2015" s="12">
        <f t="shared" si="127"/>
        <v>42499.752476851849</v>
      </c>
    </row>
    <row r="2016" spans="1:20" ht="43.2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>
        <f t="shared" si="124"/>
        <v>7813.7822333333334</v>
      </c>
      <c r="P2016">
        <f t="shared" si="125"/>
        <v>2314134.67</v>
      </c>
      <c r="Q2016" s="7" t="s">
        <v>8338</v>
      </c>
      <c r="R2016" s="7" t="s">
        <v>8368</v>
      </c>
      <c r="S2016" s="11">
        <f t="shared" si="126"/>
        <v>41357.964571759258</v>
      </c>
      <c r="T2016" s="12">
        <f t="shared" si="127"/>
        <v>41324.006238425922</v>
      </c>
    </row>
    <row r="2017" spans="1:20" ht="43.2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>
        <f t="shared" si="124"/>
        <v>113.00013888888888</v>
      </c>
      <c r="P2017">
        <f t="shared" si="125"/>
        <v>936.01000000000022</v>
      </c>
      <c r="Q2017" s="7" t="s">
        <v>8338</v>
      </c>
      <c r="R2017" s="7" t="s">
        <v>8368</v>
      </c>
      <c r="S2017" s="11">
        <f t="shared" si="126"/>
        <v>40795.668553240735</v>
      </c>
      <c r="T2017" s="12">
        <f t="shared" si="127"/>
        <v>40765.668553240735</v>
      </c>
    </row>
    <row r="2018" spans="1:20" ht="28.8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>
        <f t="shared" si="124"/>
        <v>921.54219999999998</v>
      </c>
      <c r="P2018">
        <f t="shared" si="125"/>
        <v>82154.22</v>
      </c>
      <c r="Q2018" s="7" t="s">
        <v>8338</v>
      </c>
      <c r="R2018" s="7" t="s">
        <v>8368</v>
      </c>
      <c r="S2018" s="11">
        <f t="shared" si="126"/>
        <v>41342.672442129631</v>
      </c>
      <c r="T2018" s="12">
        <f t="shared" si="127"/>
        <v>41312.672442129631</v>
      </c>
    </row>
    <row r="2019" spans="1:20" ht="43.2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>
        <f t="shared" si="124"/>
        <v>125.10239999999999</v>
      </c>
      <c r="P2019">
        <f t="shared" si="125"/>
        <v>6275.5999999999985</v>
      </c>
      <c r="Q2019" s="7" t="s">
        <v>8338</v>
      </c>
      <c r="R2019" s="7" t="s">
        <v>8368</v>
      </c>
      <c r="S2019" s="11">
        <f t="shared" si="126"/>
        <v>40991.958333333328</v>
      </c>
      <c r="T2019" s="12">
        <f t="shared" si="127"/>
        <v>40960.849016203698</v>
      </c>
    </row>
    <row r="2020" spans="1:20" ht="43.2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>
        <f t="shared" si="124"/>
        <v>102.24343076923077</v>
      </c>
      <c r="P2020">
        <f t="shared" si="125"/>
        <v>1458.2299999999959</v>
      </c>
      <c r="Q2020" s="7" t="s">
        <v>8338</v>
      </c>
      <c r="R2020" s="7" t="s">
        <v>8368</v>
      </c>
      <c r="S2020" s="11">
        <f t="shared" si="126"/>
        <v>42229.157511574071</v>
      </c>
      <c r="T2020" s="12">
        <f t="shared" si="127"/>
        <v>42199.157511574071</v>
      </c>
    </row>
    <row r="2021" spans="1:20" ht="57.6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>
        <f t="shared" si="124"/>
        <v>484.90975000000003</v>
      </c>
      <c r="P2021">
        <f t="shared" si="125"/>
        <v>153963.9</v>
      </c>
      <c r="Q2021" s="7" t="s">
        <v>8338</v>
      </c>
      <c r="R2021" s="7" t="s">
        <v>8368</v>
      </c>
      <c r="S2021" s="11">
        <f t="shared" si="126"/>
        <v>42635.500243055554</v>
      </c>
      <c r="T2021" s="12">
        <f t="shared" si="127"/>
        <v>42605.500243055554</v>
      </c>
    </row>
    <row r="2022" spans="1:20" ht="43.2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>
        <f t="shared" si="124"/>
        <v>192.33333333333334</v>
      </c>
      <c r="P2022">
        <f t="shared" si="125"/>
        <v>1385</v>
      </c>
      <c r="Q2022" s="7" t="s">
        <v>8338</v>
      </c>
      <c r="R2022" s="7" t="s">
        <v>8368</v>
      </c>
      <c r="S2022" s="11">
        <f t="shared" si="126"/>
        <v>41773.75277777778</v>
      </c>
      <c r="T2022" s="12">
        <f t="shared" si="127"/>
        <v>41736.889166666668</v>
      </c>
    </row>
    <row r="2023" spans="1:20" ht="43.2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>
        <f t="shared" si="124"/>
        <v>281.10000000000002</v>
      </c>
      <c r="P2023">
        <f t="shared" si="125"/>
        <v>9055</v>
      </c>
      <c r="Q2023" s="7" t="s">
        <v>8338</v>
      </c>
      <c r="R2023" s="7" t="s">
        <v>8368</v>
      </c>
      <c r="S2023" s="11">
        <f t="shared" si="126"/>
        <v>41905.862233796295</v>
      </c>
      <c r="T2023" s="12">
        <f t="shared" si="127"/>
        <v>41860.862233796295</v>
      </c>
    </row>
    <row r="2024" spans="1:20" ht="43.2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>
        <f t="shared" si="124"/>
        <v>125.13700000000001</v>
      </c>
      <c r="P2024">
        <f t="shared" si="125"/>
        <v>25137</v>
      </c>
      <c r="Q2024" s="7" t="s">
        <v>8338</v>
      </c>
      <c r="R2024" s="7" t="s">
        <v>8368</v>
      </c>
      <c r="S2024" s="11">
        <f t="shared" si="126"/>
        <v>42532.36078703704</v>
      </c>
      <c r="T2024" s="12">
        <f t="shared" si="127"/>
        <v>42502.36078703704</v>
      </c>
    </row>
    <row r="2025" spans="1:20" ht="57.6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>
        <f t="shared" si="124"/>
        <v>161.459</v>
      </c>
      <c r="P2025">
        <f t="shared" si="125"/>
        <v>61459</v>
      </c>
      <c r="Q2025" s="7" t="s">
        <v>8338</v>
      </c>
      <c r="R2025" s="7" t="s">
        <v>8368</v>
      </c>
      <c r="S2025" s="11">
        <f t="shared" si="126"/>
        <v>42166.212418981479</v>
      </c>
      <c r="T2025" s="12">
        <f t="shared" si="127"/>
        <v>42136.212418981479</v>
      </c>
    </row>
    <row r="2026" spans="1:20" ht="43.2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>
        <f t="shared" si="124"/>
        <v>585.35</v>
      </c>
      <c r="P2026">
        <f t="shared" si="125"/>
        <v>19414</v>
      </c>
      <c r="Q2026" s="7" t="s">
        <v>8338</v>
      </c>
      <c r="R2026" s="7" t="s">
        <v>8368</v>
      </c>
      <c r="S2026" s="11">
        <f t="shared" si="126"/>
        <v>41133.916666666664</v>
      </c>
      <c r="T2026" s="12">
        <f t="shared" si="127"/>
        <v>41099.758611111109</v>
      </c>
    </row>
    <row r="2027" spans="1:20" ht="43.2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>
        <f t="shared" si="124"/>
        <v>201.14999999999998</v>
      </c>
      <c r="P2027">
        <f t="shared" si="125"/>
        <v>80920</v>
      </c>
      <c r="Q2027" s="7" t="s">
        <v>8338</v>
      </c>
      <c r="R2027" s="7" t="s">
        <v>8368</v>
      </c>
      <c r="S2027" s="11">
        <f t="shared" si="126"/>
        <v>42165.976226851846</v>
      </c>
      <c r="T2027" s="12">
        <f t="shared" si="127"/>
        <v>42135.976226851846</v>
      </c>
    </row>
    <row r="2028" spans="1:20" ht="28.8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>
        <f t="shared" si="124"/>
        <v>133.48307999999997</v>
      </c>
      <c r="P2028">
        <f t="shared" si="125"/>
        <v>8370.7699999999968</v>
      </c>
      <c r="Q2028" s="7" t="s">
        <v>8338</v>
      </c>
      <c r="R2028" s="7" t="s">
        <v>8368</v>
      </c>
      <c r="S2028" s="11">
        <f t="shared" si="126"/>
        <v>41749.957638888889</v>
      </c>
      <c r="T2028" s="12">
        <f t="shared" si="127"/>
        <v>41704.527604166666</v>
      </c>
    </row>
    <row r="2029" spans="1:20" ht="43.2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>
        <f t="shared" si="124"/>
        <v>120.24900000000001</v>
      </c>
      <c r="P2029">
        <f t="shared" si="125"/>
        <v>20249</v>
      </c>
      <c r="Q2029" s="7" t="s">
        <v>8338</v>
      </c>
      <c r="R2029" s="7" t="s">
        <v>8368</v>
      </c>
      <c r="S2029" s="11">
        <f t="shared" si="126"/>
        <v>42093.563877314817</v>
      </c>
      <c r="T2029" s="12">
        <f t="shared" si="127"/>
        <v>42048.605543981474</v>
      </c>
    </row>
    <row r="2030" spans="1:20" ht="28.8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>
        <f t="shared" si="124"/>
        <v>126.16666666666667</v>
      </c>
      <c r="P2030">
        <f t="shared" si="125"/>
        <v>785</v>
      </c>
      <c r="Q2030" s="7" t="s">
        <v>8338</v>
      </c>
      <c r="R2030" s="7" t="s">
        <v>8368</v>
      </c>
      <c r="S2030" s="11">
        <f t="shared" si="126"/>
        <v>40252.704861111109</v>
      </c>
      <c r="T2030" s="12">
        <f t="shared" si="127"/>
        <v>40215.710717592592</v>
      </c>
    </row>
    <row r="2031" spans="1:20" ht="43.2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>
        <f t="shared" si="124"/>
        <v>361.2</v>
      </c>
      <c r="P2031">
        <f t="shared" si="125"/>
        <v>6530</v>
      </c>
      <c r="Q2031" s="7" t="s">
        <v>8338</v>
      </c>
      <c r="R2031" s="7" t="s">
        <v>8368</v>
      </c>
      <c r="S2031" s="11">
        <f t="shared" si="126"/>
        <v>41877.813437500001</v>
      </c>
      <c r="T2031" s="12">
        <f t="shared" si="127"/>
        <v>41847.813437500001</v>
      </c>
    </row>
    <row r="2032" spans="1:20" ht="43.2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>
        <f t="shared" si="124"/>
        <v>226.239013671875</v>
      </c>
      <c r="P2032">
        <f t="shared" si="125"/>
        <v>41366</v>
      </c>
      <c r="Q2032" s="7" t="s">
        <v>8338</v>
      </c>
      <c r="R2032" s="7" t="s">
        <v>8368</v>
      </c>
      <c r="S2032" s="11">
        <f t="shared" si="126"/>
        <v>41242.788148148145</v>
      </c>
      <c r="T2032" s="12">
        <f t="shared" si="127"/>
        <v>41212.788148148145</v>
      </c>
    </row>
    <row r="2033" spans="1:20" ht="43.2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>
        <f t="shared" si="124"/>
        <v>120.35</v>
      </c>
      <c r="P2033">
        <f t="shared" si="125"/>
        <v>10175</v>
      </c>
      <c r="Q2033" s="7" t="s">
        <v>8338</v>
      </c>
      <c r="R2033" s="7" t="s">
        <v>8368</v>
      </c>
      <c r="S2033" s="11">
        <f t="shared" si="126"/>
        <v>42012.833333333336</v>
      </c>
      <c r="T2033" s="12">
        <f t="shared" si="127"/>
        <v>41975.120983796289</v>
      </c>
    </row>
    <row r="2034" spans="1:20" ht="43.2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>
        <f t="shared" si="124"/>
        <v>304.18799999999999</v>
      </c>
      <c r="P2034">
        <f t="shared" si="125"/>
        <v>51047</v>
      </c>
      <c r="Q2034" s="7" t="s">
        <v>8338</v>
      </c>
      <c r="R2034" s="7" t="s">
        <v>8368</v>
      </c>
      <c r="S2034" s="11">
        <f t="shared" si="126"/>
        <v>42718.999999999993</v>
      </c>
      <c r="T2034" s="12">
        <f t="shared" si="127"/>
        <v>42689.35733796296</v>
      </c>
    </row>
    <row r="2035" spans="1:20" ht="43.2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>
        <f t="shared" si="124"/>
        <v>178.67599999999999</v>
      </c>
      <c r="P2035">
        <f t="shared" si="125"/>
        <v>19669</v>
      </c>
      <c r="Q2035" s="7" t="s">
        <v>8338</v>
      </c>
      <c r="R2035" s="7" t="s">
        <v>8368</v>
      </c>
      <c r="S2035" s="11">
        <f t="shared" si="126"/>
        <v>41754.874050925922</v>
      </c>
      <c r="T2035" s="12">
        <f t="shared" si="127"/>
        <v>41724.874050925922</v>
      </c>
    </row>
    <row r="2036" spans="1:20" ht="57.6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>
        <f t="shared" si="124"/>
        <v>386.81998717948721</v>
      </c>
      <c r="P2036">
        <f t="shared" si="125"/>
        <v>223719.59000000003</v>
      </c>
      <c r="Q2036" s="7" t="s">
        <v>8338</v>
      </c>
      <c r="R2036" s="7" t="s">
        <v>8368</v>
      </c>
      <c r="S2036" s="11">
        <f t="shared" si="126"/>
        <v>42131.081944444442</v>
      </c>
      <c r="T2036" s="12">
        <f t="shared" si="127"/>
        <v>42075.921678240738</v>
      </c>
    </row>
    <row r="2037" spans="1:20" ht="43.2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>
        <f t="shared" si="124"/>
        <v>211.03642500000004</v>
      </c>
      <c r="P2037">
        <f t="shared" si="125"/>
        <v>88829.140000000014</v>
      </c>
      <c r="Q2037" s="7" t="s">
        <v>8338</v>
      </c>
      <c r="R2037" s="7" t="s">
        <v>8368</v>
      </c>
      <c r="S2037" s="11">
        <f t="shared" si="126"/>
        <v>42356.833333333336</v>
      </c>
      <c r="T2037" s="12">
        <f t="shared" si="127"/>
        <v>42311.41674768518</v>
      </c>
    </row>
    <row r="2038" spans="1:20" ht="43.2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>
        <f t="shared" si="124"/>
        <v>131.66833333333335</v>
      </c>
      <c r="P2038">
        <f t="shared" si="125"/>
        <v>9500.5</v>
      </c>
      <c r="Q2038" s="7" t="s">
        <v>8338</v>
      </c>
      <c r="R2038" s="7" t="s">
        <v>8368</v>
      </c>
      <c r="S2038" s="11">
        <f t="shared" si="126"/>
        <v>41768.656469907401</v>
      </c>
      <c r="T2038" s="12">
        <f t="shared" si="127"/>
        <v>41738.656469907401</v>
      </c>
    </row>
    <row r="2039" spans="1:20" ht="43.2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>
        <f t="shared" si="124"/>
        <v>300.47639999999996</v>
      </c>
      <c r="P2039">
        <f t="shared" si="125"/>
        <v>20047.64</v>
      </c>
      <c r="Q2039" s="7" t="s">
        <v>8338</v>
      </c>
      <c r="R2039" s="7" t="s">
        <v>8368</v>
      </c>
      <c r="S2039" s="11">
        <f t="shared" si="126"/>
        <v>41638.043437499997</v>
      </c>
      <c r="T2039" s="12">
        <f t="shared" si="127"/>
        <v>41578.001770833333</v>
      </c>
    </row>
    <row r="2040" spans="1:20" ht="43.2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>
        <f t="shared" si="124"/>
        <v>420.51249999999999</v>
      </c>
      <c r="P2040">
        <f t="shared" si="125"/>
        <v>25641</v>
      </c>
      <c r="Q2040" s="7" t="s">
        <v>8338</v>
      </c>
      <c r="R2040" s="7" t="s">
        <v>8368</v>
      </c>
      <c r="S2040" s="11">
        <f t="shared" si="126"/>
        <v>41456.541666666664</v>
      </c>
      <c r="T2040" s="12">
        <f t="shared" si="127"/>
        <v>41424.062743055554</v>
      </c>
    </row>
    <row r="2041" spans="1:20" ht="28.8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>
        <f t="shared" si="124"/>
        <v>136.21680000000001</v>
      </c>
      <c r="P2041">
        <f t="shared" si="125"/>
        <v>45271</v>
      </c>
      <c r="Q2041" s="7" t="s">
        <v>8338</v>
      </c>
      <c r="R2041" s="7" t="s">
        <v>8368</v>
      </c>
      <c r="S2041" s="11">
        <f t="shared" si="126"/>
        <v>42704.999305555553</v>
      </c>
      <c r="T2041" s="12">
        <f t="shared" si="127"/>
        <v>42675.23061342592</v>
      </c>
    </row>
    <row r="2042" spans="1:20" ht="28.8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>
        <f t="shared" si="124"/>
        <v>248.17133333333334</v>
      </c>
      <c r="P2042">
        <f t="shared" si="125"/>
        <v>4445.1400000000003</v>
      </c>
      <c r="Q2042" s="7" t="s">
        <v>8338</v>
      </c>
      <c r="R2042" s="7" t="s">
        <v>8368</v>
      </c>
      <c r="S2042" s="11">
        <f t="shared" si="126"/>
        <v>41593.760451388887</v>
      </c>
      <c r="T2042" s="12">
        <f t="shared" si="127"/>
        <v>41578.718784722216</v>
      </c>
    </row>
    <row r="2043" spans="1:20" ht="43.2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>
        <f t="shared" si="124"/>
        <v>181.86315789473684</v>
      </c>
      <c r="P2043">
        <f t="shared" si="125"/>
        <v>7777</v>
      </c>
      <c r="Q2043" s="7" t="s">
        <v>8338</v>
      </c>
      <c r="R2043" s="7" t="s">
        <v>8368</v>
      </c>
      <c r="S2043" s="11">
        <f t="shared" si="126"/>
        <v>42684.359108796292</v>
      </c>
      <c r="T2043" s="12">
        <f t="shared" si="127"/>
        <v>42654.317442129628</v>
      </c>
    </row>
    <row r="2044" spans="1:20" ht="43.2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>
        <f t="shared" si="124"/>
        <v>123.53</v>
      </c>
      <c r="P2044">
        <f t="shared" si="125"/>
        <v>2353</v>
      </c>
      <c r="Q2044" s="7" t="s">
        <v>8338</v>
      </c>
      <c r="R2044" s="7" t="s">
        <v>8368</v>
      </c>
      <c r="S2044" s="11">
        <f t="shared" si="126"/>
        <v>42391.499699074069</v>
      </c>
      <c r="T2044" s="12">
        <f t="shared" si="127"/>
        <v>42331.499699074069</v>
      </c>
    </row>
    <row r="2045" spans="1:20" ht="43.2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>
        <f t="shared" si="124"/>
        <v>506.20938628158842</v>
      </c>
      <c r="P2045">
        <f t="shared" si="125"/>
        <v>5626</v>
      </c>
      <c r="Q2045" s="7" t="s">
        <v>8338</v>
      </c>
      <c r="R2045" s="7" t="s">
        <v>8368</v>
      </c>
      <c r="S2045" s="11">
        <f t="shared" si="126"/>
        <v>42714.999305555553</v>
      </c>
      <c r="T2045" s="12">
        <f t="shared" si="127"/>
        <v>42660.968483796292</v>
      </c>
    </row>
    <row r="2046" spans="1:20" ht="43.2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>
        <f t="shared" si="124"/>
        <v>108.21333333333334</v>
      </c>
      <c r="P2046">
        <f t="shared" si="125"/>
        <v>1232</v>
      </c>
      <c r="Q2046" s="7" t="s">
        <v>8338</v>
      </c>
      <c r="R2046" s="7" t="s">
        <v>8368</v>
      </c>
      <c r="S2046" s="11">
        <f t="shared" si="126"/>
        <v>42168.475856481477</v>
      </c>
      <c r="T2046" s="12">
        <f t="shared" si="127"/>
        <v>42138.475856481477</v>
      </c>
    </row>
    <row r="2047" spans="1:20" ht="43.2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>
        <f t="shared" si="124"/>
        <v>819.18387755102037</v>
      </c>
      <c r="P2047">
        <f t="shared" si="125"/>
        <v>35240.01</v>
      </c>
      <c r="Q2047" s="7" t="s">
        <v>8338</v>
      </c>
      <c r="R2047" s="7" t="s">
        <v>8368</v>
      </c>
      <c r="S2047" s="11">
        <f t="shared" si="126"/>
        <v>41098.880173611113</v>
      </c>
      <c r="T2047" s="12">
        <f t="shared" si="127"/>
        <v>41068.880173611113</v>
      </c>
    </row>
    <row r="2048" spans="1:20" ht="43.2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>
        <f t="shared" si="124"/>
        <v>121.10000000000001</v>
      </c>
      <c r="P2048">
        <f t="shared" si="125"/>
        <v>2110</v>
      </c>
      <c r="Q2048" s="7" t="s">
        <v>8338</v>
      </c>
      <c r="R2048" s="7" t="s">
        <v>8368</v>
      </c>
      <c r="S2048" s="11">
        <f t="shared" si="126"/>
        <v>41416.963472222218</v>
      </c>
      <c r="T2048" s="12">
        <f t="shared" si="127"/>
        <v>41386.963472222218</v>
      </c>
    </row>
    <row r="2049" spans="1:20" ht="43.2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>
        <f t="shared" si="124"/>
        <v>102.99897959183673</v>
      </c>
      <c r="P2049">
        <f t="shared" si="125"/>
        <v>2939</v>
      </c>
      <c r="Q2049" s="7" t="s">
        <v>8338</v>
      </c>
      <c r="R2049" s="7" t="s">
        <v>8368</v>
      </c>
      <c r="S2049" s="11">
        <f t="shared" si="126"/>
        <v>42110.791666666664</v>
      </c>
      <c r="T2049" s="12">
        <f t="shared" si="127"/>
        <v>42081.695254629631</v>
      </c>
    </row>
    <row r="2050" spans="1:20" ht="43.2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>
        <f t="shared" si="124"/>
        <v>148.33229411764705</v>
      </c>
      <c r="P2050">
        <f t="shared" si="125"/>
        <v>41082.449999999997</v>
      </c>
      <c r="Q2050" s="7" t="s">
        <v>8338</v>
      </c>
      <c r="R2050" s="7" t="s">
        <v>8368</v>
      </c>
      <c r="S2050" s="11">
        <f t="shared" si="126"/>
        <v>41417.443182870367</v>
      </c>
      <c r="T2050" s="12">
        <f t="shared" si="127"/>
        <v>41387.443182870367</v>
      </c>
    </row>
    <row r="2051" spans="1:20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>
        <f t="shared" ref="O2051:O2114" si="128">(E2051/D2051*100)</f>
        <v>120.19070000000001</v>
      </c>
      <c r="P2051">
        <f t="shared" ref="P2051:P2114" si="129">AVERAGE(E2051-D2051)</f>
        <v>10095.349999999999</v>
      </c>
      <c r="Q2051" s="7" t="s">
        <v>8338</v>
      </c>
      <c r="R2051" s="7" t="s">
        <v>8368</v>
      </c>
      <c r="S2051" s="11">
        <f t="shared" ref="S2051:S2114" si="130">(I2051/86400)+25569+(-5/24)</f>
        <v>41610.749305555553</v>
      </c>
      <c r="T2051" s="12">
        <f t="shared" ref="T2051:T2114" si="131">(J2051/86400)+25569+(-5/24)</f>
        <v>41575.319016203699</v>
      </c>
    </row>
    <row r="2052" spans="1:20" ht="43.2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>
        <f t="shared" si="128"/>
        <v>473.27000000000004</v>
      </c>
      <c r="P2052">
        <f t="shared" si="129"/>
        <v>37327</v>
      </c>
      <c r="Q2052" s="7" t="s">
        <v>8338</v>
      </c>
      <c r="R2052" s="7" t="s">
        <v>8368</v>
      </c>
      <c r="S2052" s="11">
        <f t="shared" si="130"/>
        <v>42154.863171296289</v>
      </c>
      <c r="T2052" s="12">
        <f t="shared" si="131"/>
        <v>42114.863171296289</v>
      </c>
    </row>
    <row r="2053" spans="1:20" ht="43.2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>
        <f t="shared" si="128"/>
        <v>130.36250000000001</v>
      </c>
      <c r="P2053">
        <f t="shared" si="129"/>
        <v>2429</v>
      </c>
      <c r="Q2053" s="7" t="s">
        <v>8338</v>
      </c>
      <c r="R2053" s="7" t="s">
        <v>8368</v>
      </c>
      <c r="S2053" s="11">
        <f t="shared" si="130"/>
        <v>41633.814085648148</v>
      </c>
      <c r="T2053" s="12">
        <f t="shared" si="131"/>
        <v>41603.814085648148</v>
      </c>
    </row>
    <row r="2054" spans="1:20" ht="43.2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>
        <f t="shared" si="128"/>
        <v>353.048</v>
      </c>
      <c r="P2054">
        <f t="shared" si="129"/>
        <v>126524</v>
      </c>
      <c r="Q2054" s="7" t="s">
        <v>8338</v>
      </c>
      <c r="R2054" s="7" t="s">
        <v>8368</v>
      </c>
      <c r="S2054" s="11">
        <f t="shared" si="130"/>
        <v>42419.875613425924</v>
      </c>
      <c r="T2054" s="12">
        <f t="shared" si="131"/>
        <v>42374.875613425924</v>
      </c>
    </row>
    <row r="2055" spans="1:20" ht="43.2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>
        <f t="shared" si="128"/>
        <v>101.02</v>
      </c>
      <c r="P2055">
        <f t="shared" si="129"/>
        <v>51</v>
      </c>
      <c r="Q2055" s="7" t="s">
        <v>8338</v>
      </c>
      <c r="R2055" s="7" t="s">
        <v>8368</v>
      </c>
      <c r="S2055" s="11">
        <f t="shared" si="130"/>
        <v>42333.450821759259</v>
      </c>
      <c r="T2055" s="12">
        <f t="shared" si="131"/>
        <v>42303.409155092588</v>
      </c>
    </row>
    <row r="2056" spans="1:20" ht="43.2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>
        <f t="shared" si="128"/>
        <v>113.59142857142857</v>
      </c>
      <c r="P2056">
        <f t="shared" si="129"/>
        <v>4757</v>
      </c>
      <c r="Q2056" s="7" t="s">
        <v>8338</v>
      </c>
      <c r="R2056" s="7" t="s">
        <v>8368</v>
      </c>
      <c r="S2056" s="11">
        <f t="shared" si="130"/>
        <v>41761.312615740739</v>
      </c>
      <c r="T2056" s="12">
        <f t="shared" si="131"/>
        <v>41731.312615740739</v>
      </c>
    </row>
    <row r="2057" spans="1:20" ht="43.2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>
        <f t="shared" si="128"/>
        <v>167.41666666666666</v>
      </c>
      <c r="P2057">
        <f t="shared" si="129"/>
        <v>4045</v>
      </c>
      <c r="Q2057" s="7" t="s">
        <v>8338</v>
      </c>
      <c r="R2057" s="7" t="s">
        <v>8368</v>
      </c>
      <c r="S2057" s="11">
        <f t="shared" si="130"/>
        <v>41975.958333333336</v>
      </c>
      <c r="T2057" s="12">
        <f t="shared" si="131"/>
        <v>41946.465775462959</v>
      </c>
    </row>
    <row r="2058" spans="1:20" ht="43.2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>
        <f t="shared" si="128"/>
        <v>153.452</v>
      </c>
      <c r="P2058">
        <f t="shared" si="129"/>
        <v>26726</v>
      </c>
      <c r="Q2058" s="7" t="s">
        <v>8338</v>
      </c>
      <c r="R2058" s="7" t="s">
        <v>8368</v>
      </c>
      <c r="S2058" s="11">
        <f t="shared" si="130"/>
        <v>41381.552569444444</v>
      </c>
      <c r="T2058" s="12">
        <f t="shared" si="131"/>
        <v>41351.552569444444</v>
      </c>
    </row>
    <row r="2059" spans="1:20" ht="57.6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>
        <f t="shared" si="128"/>
        <v>202.23220000000001</v>
      </c>
      <c r="P2059">
        <f t="shared" si="129"/>
        <v>15334.830000000002</v>
      </c>
      <c r="Q2059" s="7" t="s">
        <v>8338</v>
      </c>
      <c r="R2059" s="7" t="s">
        <v>8368</v>
      </c>
      <c r="S2059" s="11">
        <f t="shared" si="130"/>
        <v>42426.286249999997</v>
      </c>
      <c r="T2059" s="12">
        <f t="shared" si="131"/>
        <v>42396.286249999997</v>
      </c>
    </row>
    <row r="2060" spans="1:20" ht="28.8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>
        <f t="shared" si="128"/>
        <v>168.28125</v>
      </c>
      <c r="P2060">
        <f t="shared" si="129"/>
        <v>1748</v>
      </c>
      <c r="Q2060" s="7" t="s">
        <v>8338</v>
      </c>
      <c r="R2060" s="7" t="s">
        <v>8368</v>
      </c>
      <c r="S2060" s="11">
        <f t="shared" si="130"/>
        <v>42065.624999999993</v>
      </c>
      <c r="T2060" s="12">
        <f t="shared" si="131"/>
        <v>42026.16238425926</v>
      </c>
    </row>
    <row r="2061" spans="1:20" ht="43.2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>
        <f t="shared" si="128"/>
        <v>143.45666666666668</v>
      </c>
      <c r="P2061">
        <f t="shared" si="129"/>
        <v>13037</v>
      </c>
      <c r="Q2061" s="7" t="s">
        <v>8338</v>
      </c>
      <c r="R2061" s="7" t="s">
        <v>8368</v>
      </c>
      <c r="S2061" s="11">
        <f t="shared" si="130"/>
        <v>42400.707638888889</v>
      </c>
      <c r="T2061" s="12">
        <f t="shared" si="131"/>
        <v>42361.394143518519</v>
      </c>
    </row>
    <row r="2062" spans="1:20" ht="43.2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>
        <f t="shared" si="128"/>
        <v>196.4</v>
      </c>
      <c r="P2062">
        <f t="shared" si="129"/>
        <v>24100</v>
      </c>
      <c r="Q2062" s="7" t="s">
        <v>8338</v>
      </c>
      <c r="R2062" s="7" t="s">
        <v>8368</v>
      </c>
      <c r="S2062" s="11">
        <f t="shared" si="130"/>
        <v>41843.434606481482</v>
      </c>
      <c r="T2062" s="12">
        <f t="shared" si="131"/>
        <v>41783.434606481482</v>
      </c>
    </row>
    <row r="2063" spans="1:20" ht="43.2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>
        <f t="shared" si="128"/>
        <v>107.91999999999999</v>
      </c>
      <c r="P2063">
        <f t="shared" si="129"/>
        <v>396</v>
      </c>
      <c r="Q2063" s="7" t="s">
        <v>8338</v>
      </c>
      <c r="R2063" s="7" t="s">
        <v>8368</v>
      </c>
      <c r="S2063" s="11">
        <f t="shared" si="130"/>
        <v>42735.556180555555</v>
      </c>
      <c r="T2063" s="12">
        <f t="shared" si="131"/>
        <v>42705.556180555555</v>
      </c>
    </row>
    <row r="2064" spans="1:20" ht="57.6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>
        <f t="shared" si="128"/>
        <v>114.97699999999999</v>
      </c>
      <c r="P2064">
        <f t="shared" si="129"/>
        <v>14977</v>
      </c>
      <c r="Q2064" s="7" t="s">
        <v>8338</v>
      </c>
      <c r="R2064" s="7" t="s">
        <v>8368</v>
      </c>
      <c r="S2064" s="11">
        <f t="shared" si="130"/>
        <v>42453.1330787037</v>
      </c>
      <c r="T2064" s="12">
        <f t="shared" si="131"/>
        <v>42423.174745370365</v>
      </c>
    </row>
    <row r="2065" spans="1:20" ht="28.8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>
        <f t="shared" si="128"/>
        <v>148.04999999999998</v>
      </c>
      <c r="P2065">
        <f t="shared" si="129"/>
        <v>1922</v>
      </c>
      <c r="Q2065" s="7" t="s">
        <v>8338</v>
      </c>
      <c r="R2065" s="7" t="s">
        <v>8368</v>
      </c>
      <c r="S2065" s="11">
        <f t="shared" si="130"/>
        <v>42505.524317129624</v>
      </c>
      <c r="T2065" s="12">
        <f t="shared" si="131"/>
        <v>42472.524317129624</v>
      </c>
    </row>
    <row r="2066" spans="1:20" ht="43.2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>
        <f t="shared" si="128"/>
        <v>191.16676082790633</v>
      </c>
      <c r="P2066">
        <f t="shared" si="129"/>
        <v>238822.27000000002</v>
      </c>
      <c r="Q2066" s="7" t="s">
        <v>8338</v>
      </c>
      <c r="R2066" s="7" t="s">
        <v>8368</v>
      </c>
      <c r="S2066" s="11">
        <f t="shared" si="130"/>
        <v>41425.291666666664</v>
      </c>
      <c r="T2066" s="12">
        <f t="shared" si="131"/>
        <v>41389.1565162037</v>
      </c>
    </row>
    <row r="2067" spans="1:20" ht="43.2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>
        <f t="shared" si="128"/>
        <v>199.215125</v>
      </c>
      <c r="P2067">
        <f t="shared" si="129"/>
        <v>39686.050000000003</v>
      </c>
      <c r="Q2067" s="7" t="s">
        <v>8338</v>
      </c>
      <c r="R2067" s="7" t="s">
        <v>8368</v>
      </c>
      <c r="S2067" s="11">
        <f t="shared" si="130"/>
        <v>41633.125335648147</v>
      </c>
      <c r="T2067" s="12">
        <f t="shared" si="131"/>
        <v>41603.125335648147</v>
      </c>
    </row>
    <row r="2068" spans="1:20" ht="43.2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>
        <f t="shared" si="128"/>
        <v>218.6</v>
      </c>
      <c r="P2068">
        <f t="shared" si="129"/>
        <v>2372</v>
      </c>
      <c r="Q2068" s="7" t="s">
        <v>8338</v>
      </c>
      <c r="R2068" s="7" t="s">
        <v>8368</v>
      </c>
      <c r="S2068" s="11">
        <f t="shared" si="130"/>
        <v>41874.563460648147</v>
      </c>
      <c r="T2068" s="12">
        <f t="shared" si="131"/>
        <v>41844.563460648147</v>
      </c>
    </row>
    <row r="2069" spans="1:20" ht="43.2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>
        <f t="shared" si="128"/>
        <v>126.86868686868686</v>
      </c>
      <c r="P2069">
        <f t="shared" si="129"/>
        <v>133</v>
      </c>
      <c r="Q2069" s="7" t="s">
        <v>8338</v>
      </c>
      <c r="R2069" s="7" t="s">
        <v>8368</v>
      </c>
      <c r="S2069" s="11">
        <f t="shared" si="130"/>
        <v>42148.645555555551</v>
      </c>
      <c r="T2069" s="12">
        <f t="shared" si="131"/>
        <v>42115.645555555551</v>
      </c>
    </row>
    <row r="2070" spans="1:20" ht="43.2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>
        <f t="shared" si="128"/>
        <v>105.22388000000001</v>
      </c>
      <c r="P2070">
        <f t="shared" si="129"/>
        <v>1305.9700000000012</v>
      </c>
      <c r="Q2070" s="7" t="s">
        <v>8338</v>
      </c>
      <c r="R2070" s="7" t="s">
        <v>8368</v>
      </c>
      <c r="S2070" s="11">
        <f t="shared" si="130"/>
        <v>42663.633275462962</v>
      </c>
      <c r="T2070" s="12">
        <f t="shared" si="131"/>
        <v>42633.633275462962</v>
      </c>
    </row>
    <row r="2071" spans="1:20" ht="57.6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>
        <f t="shared" si="128"/>
        <v>128.40666000000002</v>
      </c>
      <c r="P2071">
        <f t="shared" si="129"/>
        <v>14203.330000000002</v>
      </c>
      <c r="Q2071" s="7" t="s">
        <v>8338</v>
      </c>
      <c r="R2071" s="7" t="s">
        <v>8368</v>
      </c>
      <c r="S2071" s="11">
        <f t="shared" si="130"/>
        <v>42371.763784722221</v>
      </c>
      <c r="T2071" s="12">
        <f t="shared" si="131"/>
        <v>42340.763784722221</v>
      </c>
    </row>
    <row r="2072" spans="1:20" ht="43.2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>
        <f t="shared" si="128"/>
        <v>317.3272</v>
      </c>
      <c r="P2072">
        <f t="shared" si="129"/>
        <v>271659</v>
      </c>
      <c r="Q2072" s="7" t="s">
        <v>8338</v>
      </c>
      <c r="R2072" s="7" t="s">
        <v>8368</v>
      </c>
      <c r="S2072" s="11">
        <f t="shared" si="130"/>
        <v>42549.448182870365</v>
      </c>
      <c r="T2072" s="12">
        <f t="shared" si="131"/>
        <v>42519.448182870365</v>
      </c>
    </row>
    <row r="2073" spans="1:20" ht="43.2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>
        <f t="shared" si="128"/>
        <v>280.73</v>
      </c>
      <c r="P2073">
        <f t="shared" si="129"/>
        <v>36146</v>
      </c>
      <c r="Q2073" s="7" t="s">
        <v>8338</v>
      </c>
      <c r="R2073" s="7" t="s">
        <v>8368</v>
      </c>
      <c r="S2073" s="11">
        <f t="shared" si="130"/>
        <v>42645.070416666662</v>
      </c>
      <c r="T2073" s="12">
        <f t="shared" si="131"/>
        <v>42600.070416666662</v>
      </c>
    </row>
    <row r="2074" spans="1:20" ht="57.6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>
        <f t="shared" si="128"/>
        <v>110.73146853146854</v>
      </c>
      <c r="P2074">
        <f t="shared" si="129"/>
        <v>7673</v>
      </c>
      <c r="Q2074" s="7" t="s">
        <v>8338</v>
      </c>
      <c r="R2074" s="7" t="s">
        <v>8368</v>
      </c>
      <c r="S2074" s="11">
        <f t="shared" si="130"/>
        <v>42497.373055555552</v>
      </c>
      <c r="T2074" s="12">
        <f t="shared" si="131"/>
        <v>42467.373055555552</v>
      </c>
    </row>
    <row r="2075" spans="1:20" ht="43.2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>
        <f t="shared" si="128"/>
        <v>152.60429999999999</v>
      </c>
      <c r="P2075">
        <f t="shared" si="129"/>
        <v>52604.299999999988</v>
      </c>
      <c r="Q2075" s="7" t="s">
        <v>8338</v>
      </c>
      <c r="R2075" s="7" t="s">
        <v>8368</v>
      </c>
      <c r="S2075" s="11">
        <f t="shared" si="130"/>
        <v>42132.459699074076</v>
      </c>
      <c r="T2075" s="12">
        <f t="shared" si="131"/>
        <v>42087.459699074076</v>
      </c>
    </row>
    <row r="2076" spans="1:20" ht="28.8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>
        <f t="shared" si="128"/>
        <v>102.49999999999999</v>
      </c>
      <c r="P2076">
        <f t="shared" si="129"/>
        <v>15</v>
      </c>
      <c r="Q2076" s="7" t="s">
        <v>8338</v>
      </c>
      <c r="R2076" s="7" t="s">
        <v>8368</v>
      </c>
      <c r="S2076" s="11">
        <f t="shared" si="130"/>
        <v>42496.617847222216</v>
      </c>
      <c r="T2076" s="12">
        <f t="shared" si="131"/>
        <v>42466.617847222216</v>
      </c>
    </row>
    <row r="2077" spans="1:20" ht="43.2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>
        <f t="shared" si="128"/>
        <v>1678.3738373837384</v>
      </c>
      <c r="P2077">
        <f t="shared" si="129"/>
        <v>157821.6</v>
      </c>
      <c r="Q2077" s="7" t="s">
        <v>8338</v>
      </c>
      <c r="R2077" s="7" t="s">
        <v>8368</v>
      </c>
      <c r="S2077" s="11">
        <f t="shared" si="130"/>
        <v>41480.473240740735</v>
      </c>
      <c r="T2077" s="12">
        <f t="shared" si="131"/>
        <v>41450.473240740735</v>
      </c>
    </row>
    <row r="2078" spans="1:20" ht="28.8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>
        <f t="shared" si="128"/>
        <v>543.349156424581</v>
      </c>
      <c r="P2078">
        <f t="shared" si="129"/>
        <v>793594.99</v>
      </c>
      <c r="Q2078" s="7" t="s">
        <v>8338</v>
      </c>
      <c r="R2078" s="7" t="s">
        <v>8368</v>
      </c>
      <c r="S2078" s="11">
        <f t="shared" si="130"/>
        <v>41843.672326388885</v>
      </c>
      <c r="T2078" s="12">
        <f t="shared" si="131"/>
        <v>41803.672326388885</v>
      </c>
    </row>
    <row r="2079" spans="1:20" ht="43.2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>
        <f t="shared" si="128"/>
        <v>115.50800000000001</v>
      </c>
      <c r="P2079">
        <f t="shared" si="129"/>
        <v>7754</v>
      </c>
      <c r="Q2079" s="7" t="s">
        <v>8338</v>
      </c>
      <c r="R2079" s="7" t="s">
        <v>8368</v>
      </c>
      <c r="S2079" s="11">
        <f t="shared" si="130"/>
        <v>42160.666666666664</v>
      </c>
      <c r="T2079" s="12">
        <f t="shared" si="131"/>
        <v>42102.83421296296</v>
      </c>
    </row>
    <row r="2080" spans="1:20" ht="43.2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>
        <f t="shared" si="128"/>
        <v>131.20499999999998</v>
      </c>
      <c r="P2080">
        <f t="shared" si="129"/>
        <v>6241</v>
      </c>
      <c r="Q2080" s="7" t="s">
        <v>8338</v>
      </c>
      <c r="R2080" s="7" t="s">
        <v>8368</v>
      </c>
      <c r="S2080" s="11">
        <f t="shared" si="130"/>
        <v>42722.563159722216</v>
      </c>
      <c r="T2080" s="12">
        <f t="shared" si="131"/>
        <v>42692.563159722216</v>
      </c>
    </row>
    <row r="2081" spans="1:20" ht="57.6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>
        <f t="shared" si="128"/>
        <v>288.17</v>
      </c>
      <c r="P2081">
        <f t="shared" si="129"/>
        <v>18817</v>
      </c>
      <c r="Q2081" s="7" t="s">
        <v>8338</v>
      </c>
      <c r="R2081" s="7" t="s">
        <v>8368</v>
      </c>
      <c r="S2081" s="11">
        <f t="shared" si="130"/>
        <v>42180.583333333336</v>
      </c>
      <c r="T2081" s="12">
        <f t="shared" si="131"/>
        <v>42150.502233796295</v>
      </c>
    </row>
    <row r="2082" spans="1:20" ht="43.2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>
        <f t="shared" si="128"/>
        <v>507.8</v>
      </c>
      <c r="P2082">
        <f t="shared" si="129"/>
        <v>4078</v>
      </c>
      <c r="Q2082" s="7" t="s">
        <v>8338</v>
      </c>
      <c r="R2082" s="7" t="s">
        <v>8368</v>
      </c>
      <c r="S2082" s="11">
        <f t="shared" si="130"/>
        <v>42319.790509259255</v>
      </c>
      <c r="T2082" s="12">
        <f t="shared" si="131"/>
        <v>42289.748842592591</v>
      </c>
    </row>
    <row r="2083" spans="1:20" ht="43.2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>
        <f t="shared" si="128"/>
        <v>114.57142857142857</v>
      </c>
      <c r="P2083">
        <f t="shared" si="129"/>
        <v>510</v>
      </c>
      <c r="Q2083" s="7" t="s">
        <v>8344</v>
      </c>
      <c r="R2083" s="7" t="s">
        <v>8348</v>
      </c>
      <c r="S2083" s="11">
        <f t="shared" si="130"/>
        <v>41044.999305555553</v>
      </c>
      <c r="T2083" s="12">
        <f t="shared" si="131"/>
        <v>41003.948553240734</v>
      </c>
    </row>
    <row r="2084" spans="1:20" ht="43.2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>
        <f t="shared" si="128"/>
        <v>110.73333333333333</v>
      </c>
      <c r="P2084">
        <f t="shared" si="129"/>
        <v>161</v>
      </c>
      <c r="Q2084" s="7" t="s">
        <v>8344</v>
      </c>
      <c r="R2084" s="7" t="s">
        <v>8348</v>
      </c>
      <c r="S2084" s="11">
        <f t="shared" si="130"/>
        <v>40870.953657407408</v>
      </c>
      <c r="T2084" s="12">
        <f t="shared" si="131"/>
        <v>40810.911990740737</v>
      </c>
    </row>
    <row r="2085" spans="1:20" ht="43.2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>
        <f t="shared" si="128"/>
        <v>113.33333333333333</v>
      </c>
      <c r="P2085">
        <f t="shared" si="129"/>
        <v>100</v>
      </c>
      <c r="Q2085" s="7" t="s">
        <v>8344</v>
      </c>
      <c r="R2085" s="7" t="s">
        <v>8348</v>
      </c>
      <c r="S2085" s="11">
        <f t="shared" si="130"/>
        <v>41064.513831018514</v>
      </c>
      <c r="T2085" s="12">
        <f t="shared" si="131"/>
        <v>41034.513831018514</v>
      </c>
    </row>
    <row r="2086" spans="1:20" ht="43.2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>
        <f t="shared" si="128"/>
        <v>108.33333333333333</v>
      </c>
      <c r="P2086">
        <f t="shared" si="129"/>
        <v>250</v>
      </c>
      <c r="Q2086" s="7" t="s">
        <v>8344</v>
      </c>
      <c r="R2086" s="7" t="s">
        <v>8348</v>
      </c>
      <c r="S2086" s="11">
        <f t="shared" si="130"/>
        <v>41763.082638888889</v>
      </c>
      <c r="T2086" s="12">
        <f t="shared" si="131"/>
        <v>41731.624791666662</v>
      </c>
    </row>
    <row r="2087" spans="1:20" ht="57.6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>
        <f t="shared" si="128"/>
        <v>123.53333333333335</v>
      </c>
      <c r="P2087">
        <f t="shared" si="129"/>
        <v>1412</v>
      </c>
      <c r="Q2087" s="7" t="s">
        <v>8344</v>
      </c>
      <c r="R2087" s="7" t="s">
        <v>8348</v>
      </c>
      <c r="S2087" s="11">
        <f t="shared" si="130"/>
        <v>41105.627164351848</v>
      </c>
      <c r="T2087" s="12">
        <f t="shared" si="131"/>
        <v>41075.627164351848</v>
      </c>
    </row>
    <row r="2088" spans="1:20" ht="43.2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>
        <f t="shared" si="128"/>
        <v>100.69999999999999</v>
      </c>
      <c r="P2088">
        <f t="shared" si="129"/>
        <v>28</v>
      </c>
      <c r="Q2088" s="7" t="s">
        <v>8344</v>
      </c>
      <c r="R2088" s="7" t="s">
        <v>8348</v>
      </c>
      <c r="S2088" s="11">
        <f t="shared" si="130"/>
        <v>40890.999305555553</v>
      </c>
      <c r="T2088" s="12">
        <f t="shared" si="131"/>
        <v>40860.462175925924</v>
      </c>
    </row>
    <row r="2089" spans="1:20" ht="57.6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>
        <f t="shared" si="128"/>
        <v>103.53333333333335</v>
      </c>
      <c r="P2089">
        <f t="shared" si="129"/>
        <v>53</v>
      </c>
      <c r="Q2089" s="7" t="s">
        <v>8344</v>
      </c>
      <c r="R2089" s="7" t="s">
        <v>8348</v>
      </c>
      <c r="S2089" s="11">
        <f t="shared" si="130"/>
        <v>40793.996041666665</v>
      </c>
      <c r="T2089" s="12">
        <f t="shared" si="131"/>
        <v>40763.996041666665</v>
      </c>
    </row>
    <row r="2090" spans="1:20" ht="43.2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>
        <f t="shared" si="128"/>
        <v>115.51066666666668</v>
      </c>
      <c r="P2090">
        <f t="shared" si="129"/>
        <v>465.32000000000016</v>
      </c>
      <c r="Q2090" s="7" t="s">
        <v>8344</v>
      </c>
      <c r="R2090" s="7" t="s">
        <v>8348</v>
      </c>
      <c r="S2090" s="11">
        <f t="shared" si="130"/>
        <v>40431.957638888889</v>
      </c>
      <c r="T2090" s="12">
        <f t="shared" si="131"/>
        <v>40395.506388888891</v>
      </c>
    </row>
    <row r="2091" spans="1:20" ht="28.8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>
        <f t="shared" si="128"/>
        <v>120.4004</v>
      </c>
      <c r="P2091">
        <f t="shared" si="129"/>
        <v>510.01000000000022</v>
      </c>
      <c r="Q2091" s="7" t="s">
        <v>8344</v>
      </c>
      <c r="R2091" s="7" t="s">
        <v>8348</v>
      </c>
      <c r="S2091" s="11">
        <f t="shared" si="130"/>
        <v>41487.867986111109</v>
      </c>
      <c r="T2091" s="12">
        <f t="shared" si="131"/>
        <v>41452.867986111109</v>
      </c>
    </row>
    <row r="2092" spans="1:20" ht="43.2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>
        <f t="shared" si="128"/>
        <v>115.040375</v>
      </c>
      <c r="P2092">
        <f t="shared" si="129"/>
        <v>1203.2299999999996</v>
      </c>
      <c r="Q2092" s="7" t="s">
        <v>8344</v>
      </c>
      <c r="R2092" s="7" t="s">
        <v>8348</v>
      </c>
      <c r="S2092" s="11">
        <f t="shared" si="130"/>
        <v>41329.173090277771</v>
      </c>
      <c r="T2092" s="12">
        <f t="shared" si="131"/>
        <v>41299.173090277771</v>
      </c>
    </row>
    <row r="2093" spans="1:20" ht="57.6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>
        <f t="shared" si="128"/>
        <v>120.46777777777777</v>
      </c>
      <c r="P2093">
        <f t="shared" si="129"/>
        <v>3684.2000000000007</v>
      </c>
      <c r="Q2093" s="7" t="s">
        <v>8344</v>
      </c>
      <c r="R2093" s="7" t="s">
        <v>8348</v>
      </c>
      <c r="S2093" s="11">
        <f t="shared" si="130"/>
        <v>40603.625</v>
      </c>
      <c r="T2093" s="12">
        <f t="shared" si="131"/>
        <v>40555.114328703705</v>
      </c>
    </row>
    <row r="2094" spans="1:20" ht="43.2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>
        <f t="shared" si="128"/>
        <v>101.28333333333333</v>
      </c>
      <c r="P2094">
        <f t="shared" si="129"/>
        <v>77</v>
      </c>
      <c r="Q2094" s="7" t="s">
        <v>8344</v>
      </c>
      <c r="R2094" s="7" t="s">
        <v>8348</v>
      </c>
      <c r="S2094" s="11">
        <f t="shared" si="130"/>
        <v>40823.499212962961</v>
      </c>
      <c r="T2094" s="12">
        <f t="shared" si="131"/>
        <v>40763.499212962961</v>
      </c>
    </row>
    <row r="2095" spans="1:20" ht="43.2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>
        <f t="shared" si="128"/>
        <v>102.46666666666667</v>
      </c>
      <c r="P2095">
        <f t="shared" si="129"/>
        <v>37</v>
      </c>
      <c r="Q2095" s="7" t="s">
        <v>8344</v>
      </c>
      <c r="R2095" s="7" t="s">
        <v>8348</v>
      </c>
      <c r="S2095" s="11">
        <f t="shared" si="130"/>
        <v>41265.68787037037</v>
      </c>
      <c r="T2095" s="12">
        <f t="shared" si="131"/>
        <v>41205.646203703705</v>
      </c>
    </row>
    <row r="2096" spans="1:20" ht="57.6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>
        <f t="shared" si="128"/>
        <v>120.54285714285714</v>
      </c>
      <c r="P2096">
        <f t="shared" si="129"/>
        <v>719</v>
      </c>
      <c r="Q2096" s="7" t="s">
        <v>8344</v>
      </c>
      <c r="R2096" s="7" t="s">
        <v>8348</v>
      </c>
      <c r="S2096" s="11">
        <f t="shared" si="130"/>
        <v>40972.916666666664</v>
      </c>
      <c r="T2096" s="12">
        <f t="shared" si="131"/>
        <v>40938.811689814815</v>
      </c>
    </row>
    <row r="2097" spans="1:20" ht="43.2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>
        <f t="shared" si="128"/>
        <v>100</v>
      </c>
      <c r="P2097">
        <f t="shared" si="129"/>
        <v>0</v>
      </c>
      <c r="Q2097" s="7" t="s">
        <v>8344</v>
      </c>
      <c r="R2097" s="7" t="s">
        <v>8348</v>
      </c>
      <c r="S2097" s="11">
        <f t="shared" si="130"/>
        <v>40818.525150462963</v>
      </c>
      <c r="T2097" s="12">
        <f t="shared" si="131"/>
        <v>40758.525150462963</v>
      </c>
    </row>
    <row r="2098" spans="1:20" ht="43.2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>
        <f t="shared" si="128"/>
        <v>101.66666666666666</v>
      </c>
      <c r="P2098">
        <f t="shared" si="129"/>
        <v>10</v>
      </c>
      <c r="Q2098" s="7" t="s">
        <v>8344</v>
      </c>
      <c r="R2098" s="7" t="s">
        <v>8348</v>
      </c>
      <c r="S2098" s="11">
        <f t="shared" si="130"/>
        <v>41207.957638888889</v>
      </c>
      <c r="T2098" s="12">
        <f t="shared" si="131"/>
        <v>41192.550173611111</v>
      </c>
    </row>
    <row r="2099" spans="1:20" ht="43.2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>
        <f t="shared" si="128"/>
        <v>100</v>
      </c>
      <c r="P2099">
        <f t="shared" si="129"/>
        <v>0</v>
      </c>
      <c r="Q2099" s="7" t="s">
        <v>8344</v>
      </c>
      <c r="R2099" s="7" t="s">
        <v>8348</v>
      </c>
      <c r="S2099" s="11">
        <f t="shared" si="130"/>
        <v>40878.418229166666</v>
      </c>
      <c r="T2099" s="12">
        <f t="shared" si="131"/>
        <v>40818.376562500001</v>
      </c>
    </row>
    <row r="2100" spans="1:20" ht="43.2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>
        <f t="shared" si="128"/>
        <v>100.33333333333334</v>
      </c>
      <c r="P2100">
        <f t="shared" si="129"/>
        <v>20</v>
      </c>
      <c r="Q2100" s="7" t="s">
        <v>8344</v>
      </c>
      <c r="R2100" s="7" t="s">
        <v>8348</v>
      </c>
      <c r="S2100" s="11">
        <f t="shared" si="130"/>
        <v>40975.905497685184</v>
      </c>
      <c r="T2100" s="12">
        <f t="shared" si="131"/>
        <v>40945.905497685184</v>
      </c>
    </row>
    <row r="2101" spans="1:20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>
        <f t="shared" si="128"/>
        <v>132.36666666666667</v>
      </c>
      <c r="P2101">
        <f t="shared" si="129"/>
        <v>971</v>
      </c>
      <c r="Q2101" s="7" t="s">
        <v>8344</v>
      </c>
      <c r="R2101" s="7" t="s">
        <v>8348</v>
      </c>
      <c r="S2101" s="11">
        <f t="shared" si="130"/>
        <v>42186.944444444445</v>
      </c>
      <c r="T2101" s="12">
        <f t="shared" si="131"/>
        <v>42173.53800925926</v>
      </c>
    </row>
    <row r="2102" spans="1:20" ht="43.2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>
        <f t="shared" si="128"/>
        <v>136.66666666666666</v>
      </c>
      <c r="P2102">
        <f t="shared" si="129"/>
        <v>220</v>
      </c>
      <c r="Q2102" s="7" t="s">
        <v>8344</v>
      </c>
      <c r="R2102" s="7" t="s">
        <v>8348</v>
      </c>
      <c r="S2102" s="11">
        <f t="shared" si="130"/>
        <v>41089.957638888889</v>
      </c>
      <c r="T2102" s="12">
        <f t="shared" si="131"/>
        <v>41074.62663194444</v>
      </c>
    </row>
    <row r="2103" spans="1:20" ht="43.2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>
        <f t="shared" si="128"/>
        <v>113.25</v>
      </c>
      <c r="P2103">
        <f t="shared" si="129"/>
        <v>265</v>
      </c>
      <c r="Q2103" s="7" t="s">
        <v>8344</v>
      </c>
      <c r="R2103" s="7" t="s">
        <v>8348</v>
      </c>
      <c r="S2103" s="11">
        <f t="shared" si="130"/>
        <v>40951.941134259258</v>
      </c>
      <c r="T2103" s="12">
        <f t="shared" si="131"/>
        <v>40891.941134259258</v>
      </c>
    </row>
    <row r="2104" spans="1:20" ht="43.2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>
        <f t="shared" si="128"/>
        <v>136</v>
      </c>
      <c r="P2104">
        <f t="shared" si="129"/>
        <v>360</v>
      </c>
      <c r="Q2104" s="7" t="s">
        <v>8344</v>
      </c>
      <c r="R2104" s="7" t="s">
        <v>8348</v>
      </c>
      <c r="S2104" s="11">
        <f t="shared" si="130"/>
        <v>40668.660277777773</v>
      </c>
      <c r="T2104" s="12">
        <f t="shared" si="131"/>
        <v>40638.660277777773</v>
      </c>
    </row>
    <row r="2105" spans="1:20" ht="28.8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>
        <f t="shared" si="128"/>
        <v>146.12318374694613</v>
      </c>
      <c r="P2105">
        <f t="shared" si="129"/>
        <v>3587</v>
      </c>
      <c r="Q2105" s="7" t="s">
        <v>8344</v>
      </c>
      <c r="R2105" s="7" t="s">
        <v>8348</v>
      </c>
      <c r="S2105" s="11">
        <f t="shared" si="130"/>
        <v>41222.588275462964</v>
      </c>
      <c r="T2105" s="12">
        <f t="shared" si="131"/>
        <v>41192.546608796292</v>
      </c>
    </row>
    <row r="2106" spans="1:20" ht="43.2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>
        <f t="shared" si="128"/>
        <v>129.5</v>
      </c>
      <c r="P2106">
        <f t="shared" si="129"/>
        <v>236</v>
      </c>
      <c r="Q2106" s="7" t="s">
        <v>8344</v>
      </c>
      <c r="R2106" s="7" t="s">
        <v>8348</v>
      </c>
      <c r="S2106" s="11">
        <f t="shared" si="130"/>
        <v>41424.791666666664</v>
      </c>
      <c r="T2106" s="12">
        <f t="shared" si="131"/>
        <v>41393.86613425926</v>
      </c>
    </row>
    <row r="2107" spans="1:20" ht="43.2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>
        <f t="shared" si="128"/>
        <v>254</v>
      </c>
      <c r="P2107">
        <f t="shared" si="129"/>
        <v>3080</v>
      </c>
      <c r="Q2107" s="7" t="s">
        <v>8344</v>
      </c>
      <c r="R2107" s="7" t="s">
        <v>8348</v>
      </c>
      <c r="S2107" s="11">
        <f t="shared" si="130"/>
        <v>41963.958333333336</v>
      </c>
      <c r="T2107" s="12">
        <f t="shared" si="131"/>
        <v>41951.580474537033</v>
      </c>
    </row>
    <row r="2108" spans="1:20" ht="43.2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>
        <f t="shared" si="128"/>
        <v>107.04545454545456</v>
      </c>
      <c r="P2108">
        <f t="shared" si="129"/>
        <v>155</v>
      </c>
      <c r="Q2108" s="7" t="s">
        <v>8344</v>
      </c>
      <c r="R2108" s="7" t="s">
        <v>8348</v>
      </c>
      <c r="S2108" s="11">
        <f t="shared" si="130"/>
        <v>41300.006643518514</v>
      </c>
      <c r="T2108" s="12">
        <f t="shared" si="131"/>
        <v>41270.006643518514</v>
      </c>
    </row>
    <row r="2109" spans="1:20" ht="43.2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>
        <f t="shared" si="128"/>
        <v>107.73299999999999</v>
      </c>
      <c r="P2109">
        <f t="shared" si="129"/>
        <v>154.65999999999985</v>
      </c>
      <c r="Q2109" s="7" t="s">
        <v>8344</v>
      </c>
      <c r="R2109" s="7" t="s">
        <v>8348</v>
      </c>
      <c r="S2109" s="11">
        <f t="shared" si="130"/>
        <v>41955.543900462959</v>
      </c>
      <c r="T2109" s="12">
        <f t="shared" si="131"/>
        <v>41934.502233796295</v>
      </c>
    </row>
    <row r="2110" spans="1:20" ht="57.6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>
        <f t="shared" si="128"/>
        <v>107.31250000000001</v>
      </c>
      <c r="P2110">
        <f t="shared" si="129"/>
        <v>1170</v>
      </c>
      <c r="Q2110" s="7" t="s">
        <v>8344</v>
      </c>
      <c r="R2110" s="7" t="s">
        <v>8348</v>
      </c>
      <c r="S2110" s="11">
        <f t="shared" si="130"/>
        <v>41161.954861111109</v>
      </c>
      <c r="T2110" s="12">
        <f t="shared" si="131"/>
        <v>41134.967361111107</v>
      </c>
    </row>
    <row r="2111" spans="1:20" ht="43.2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>
        <f t="shared" si="128"/>
        <v>106.52500000000001</v>
      </c>
      <c r="P2111">
        <f t="shared" si="129"/>
        <v>261</v>
      </c>
      <c r="Q2111" s="7" t="s">
        <v>8344</v>
      </c>
      <c r="R2111" s="7" t="s">
        <v>8348</v>
      </c>
      <c r="S2111" s="11">
        <f t="shared" si="130"/>
        <v>42190.500196759262</v>
      </c>
      <c r="T2111" s="12">
        <f t="shared" si="131"/>
        <v>42160.500196759262</v>
      </c>
    </row>
    <row r="2112" spans="1:20" ht="28.8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>
        <f t="shared" si="128"/>
        <v>100.35000000000001</v>
      </c>
      <c r="P2112">
        <f t="shared" si="129"/>
        <v>7</v>
      </c>
      <c r="Q2112" s="7" t="s">
        <v>8344</v>
      </c>
      <c r="R2112" s="7" t="s">
        <v>8348</v>
      </c>
      <c r="S2112" s="11">
        <f t="shared" si="130"/>
        <v>41786.999305555553</v>
      </c>
      <c r="T2112" s="12">
        <f t="shared" si="131"/>
        <v>41759.462604166663</v>
      </c>
    </row>
    <row r="2113" spans="1:20" ht="43.2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>
        <f t="shared" si="128"/>
        <v>106.5</v>
      </c>
      <c r="P2113">
        <f t="shared" si="129"/>
        <v>130</v>
      </c>
      <c r="Q2113" s="7" t="s">
        <v>8344</v>
      </c>
      <c r="R2113" s="7" t="s">
        <v>8348</v>
      </c>
      <c r="S2113" s="11">
        <f t="shared" si="130"/>
        <v>40769.833333333328</v>
      </c>
      <c r="T2113" s="12">
        <f t="shared" si="131"/>
        <v>40702.988715277774</v>
      </c>
    </row>
    <row r="2114" spans="1:20" ht="43.2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>
        <f t="shared" si="128"/>
        <v>100</v>
      </c>
      <c r="P2114">
        <f t="shared" si="129"/>
        <v>0</v>
      </c>
      <c r="Q2114" s="7" t="s">
        <v>8344</v>
      </c>
      <c r="R2114" s="7" t="s">
        <v>8348</v>
      </c>
      <c r="S2114" s="11">
        <f t="shared" si="130"/>
        <v>41379.719826388886</v>
      </c>
      <c r="T2114" s="12">
        <f t="shared" si="131"/>
        <v>41365.719826388886</v>
      </c>
    </row>
    <row r="2115" spans="1:20" ht="28.8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>
        <f t="shared" ref="O2115:O2178" si="132">(E2115/D2115*100)</f>
        <v>104.85714285714285</v>
      </c>
      <c r="P2115">
        <f t="shared" ref="P2115:P2178" si="133">AVERAGE(E2115-D2115)</f>
        <v>340</v>
      </c>
      <c r="Q2115" s="7" t="s">
        <v>8344</v>
      </c>
      <c r="R2115" s="7" t="s">
        <v>8348</v>
      </c>
      <c r="S2115" s="11">
        <f t="shared" ref="S2115:S2178" si="134">(I2115/86400)+25569+(-5/24)</f>
        <v>41905.657129629624</v>
      </c>
      <c r="T2115" s="12">
        <f t="shared" ref="T2115:T2178" si="135">(J2115/86400)+25569+(-5/24)</f>
        <v>41870.657129629624</v>
      </c>
    </row>
    <row r="2116" spans="1:20" ht="43.2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>
        <f t="shared" si="132"/>
        <v>104.69999999999999</v>
      </c>
      <c r="P2116">
        <f t="shared" si="133"/>
        <v>235</v>
      </c>
      <c r="Q2116" s="7" t="s">
        <v>8344</v>
      </c>
      <c r="R2116" s="7" t="s">
        <v>8348</v>
      </c>
      <c r="S2116" s="11">
        <f t="shared" si="134"/>
        <v>40520.999305555553</v>
      </c>
      <c r="T2116" s="12">
        <f t="shared" si="135"/>
        <v>40458.607291666667</v>
      </c>
    </row>
    <row r="2117" spans="1:20" ht="43.2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>
        <f t="shared" si="132"/>
        <v>225.66666666666669</v>
      </c>
      <c r="P2117">
        <f t="shared" si="133"/>
        <v>1885</v>
      </c>
      <c r="Q2117" s="7" t="s">
        <v>8344</v>
      </c>
      <c r="R2117" s="7" t="s">
        <v>8348</v>
      </c>
      <c r="S2117" s="11">
        <f t="shared" si="134"/>
        <v>40593.872696759259</v>
      </c>
      <c r="T2117" s="12">
        <f t="shared" si="135"/>
        <v>40563.872696759259</v>
      </c>
    </row>
    <row r="2118" spans="1:20" ht="43.2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>
        <f t="shared" si="132"/>
        <v>100.90416666666667</v>
      </c>
      <c r="P2118">
        <f t="shared" si="133"/>
        <v>434</v>
      </c>
      <c r="Q2118" s="7" t="s">
        <v>8344</v>
      </c>
      <c r="R2118" s="7" t="s">
        <v>8348</v>
      </c>
      <c r="S2118" s="11">
        <f t="shared" si="134"/>
        <v>41184.569479166668</v>
      </c>
      <c r="T2118" s="12">
        <f t="shared" si="135"/>
        <v>41136.569479166668</v>
      </c>
    </row>
    <row r="2119" spans="1:20" ht="43.2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>
        <f t="shared" si="132"/>
        <v>147.75</v>
      </c>
      <c r="P2119">
        <f t="shared" si="133"/>
        <v>573</v>
      </c>
      <c r="Q2119" s="7" t="s">
        <v>8344</v>
      </c>
      <c r="R2119" s="7" t="s">
        <v>8348</v>
      </c>
      <c r="S2119" s="11">
        <f t="shared" si="134"/>
        <v>42303.999305555553</v>
      </c>
      <c r="T2119" s="12">
        <f t="shared" si="135"/>
        <v>42289.851261574069</v>
      </c>
    </row>
    <row r="2120" spans="1:20" ht="28.8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>
        <f t="shared" si="132"/>
        <v>134.61099999999999</v>
      </c>
      <c r="P2120">
        <f t="shared" si="133"/>
        <v>346.1099999999999</v>
      </c>
      <c r="Q2120" s="7" t="s">
        <v>8344</v>
      </c>
      <c r="R2120" s="7" t="s">
        <v>8348</v>
      </c>
      <c r="S2120" s="11">
        <f t="shared" si="134"/>
        <v>40748.631203703699</v>
      </c>
      <c r="T2120" s="12">
        <f t="shared" si="135"/>
        <v>40718.631203703699</v>
      </c>
    </row>
    <row r="2121" spans="1:20" ht="43.2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>
        <f t="shared" si="132"/>
        <v>100.75</v>
      </c>
      <c r="P2121">
        <f t="shared" si="133"/>
        <v>15</v>
      </c>
      <c r="Q2121" s="7" t="s">
        <v>8344</v>
      </c>
      <c r="R2121" s="7" t="s">
        <v>8348</v>
      </c>
      <c r="S2121" s="11">
        <f t="shared" si="134"/>
        <v>41136.921817129631</v>
      </c>
      <c r="T2121" s="12">
        <f t="shared" si="135"/>
        <v>41106.921817129631</v>
      </c>
    </row>
    <row r="2122" spans="1:20" ht="43.2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>
        <f t="shared" si="132"/>
        <v>100.880375</v>
      </c>
      <c r="P2122">
        <f t="shared" si="133"/>
        <v>70.430000000000291</v>
      </c>
      <c r="Q2122" s="7" t="s">
        <v>8344</v>
      </c>
      <c r="R2122" s="7" t="s">
        <v>8348</v>
      </c>
      <c r="S2122" s="11">
        <f t="shared" si="134"/>
        <v>41640.756203703699</v>
      </c>
      <c r="T2122" s="12">
        <f t="shared" si="135"/>
        <v>41591.756203703699</v>
      </c>
    </row>
    <row r="2123" spans="1:20" ht="43.2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>
        <f t="shared" si="132"/>
        <v>0.56800000000000006</v>
      </c>
      <c r="P2123">
        <f t="shared" si="133"/>
        <v>-49716</v>
      </c>
      <c r="Q2123" s="7" t="s">
        <v>8352</v>
      </c>
      <c r="R2123" s="7" t="s">
        <v>8353</v>
      </c>
      <c r="S2123" s="11">
        <f t="shared" si="134"/>
        <v>42746.534120370365</v>
      </c>
      <c r="T2123" s="12">
        <f t="shared" si="135"/>
        <v>42716.534120370365</v>
      </c>
    </row>
    <row r="2124" spans="1:20" ht="43.2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>
        <f t="shared" si="132"/>
        <v>0.38750000000000001</v>
      </c>
      <c r="P2124">
        <f t="shared" si="133"/>
        <v>-79690</v>
      </c>
      <c r="Q2124" s="7" t="s">
        <v>8352</v>
      </c>
      <c r="R2124" s="7" t="s">
        <v>8353</v>
      </c>
      <c r="S2124" s="11">
        <f t="shared" si="134"/>
        <v>42742.092233796291</v>
      </c>
      <c r="T2124" s="12">
        <f t="shared" si="135"/>
        <v>42712.092233796291</v>
      </c>
    </row>
    <row r="2125" spans="1:20" ht="57.6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>
        <f t="shared" si="132"/>
        <v>10</v>
      </c>
      <c r="P2125">
        <f t="shared" si="133"/>
        <v>-450</v>
      </c>
      <c r="Q2125" s="7" t="s">
        <v>8352</v>
      </c>
      <c r="R2125" s="7" t="s">
        <v>8353</v>
      </c>
      <c r="S2125" s="11">
        <f t="shared" si="134"/>
        <v>40252.082638888889</v>
      </c>
      <c r="T2125" s="12">
        <f t="shared" si="135"/>
        <v>40198.216516203705</v>
      </c>
    </row>
    <row r="2126" spans="1:20" ht="57.6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>
        <f t="shared" si="132"/>
        <v>10.454545454545453</v>
      </c>
      <c r="P2126">
        <f t="shared" si="133"/>
        <v>-985</v>
      </c>
      <c r="Q2126" s="7" t="s">
        <v>8352</v>
      </c>
      <c r="R2126" s="7" t="s">
        <v>8353</v>
      </c>
      <c r="S2126" s="11">
        <f t="shared" si="134"/>
        <v>40512</v>
      </c>
      <c r="T2126" s="12">
        <f t="shared" si="135"/>
        <v>40463.819849537038</v>
      </c>
    </row>
    <row r="2127" spans="1:20" ht="43.2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>
        <f t="shared" si="132"/>
        <v>1.4200000000000002</v>
      </c>
      <c r="P2127">
        <f t="shared" si="133"/>
        <v>-59148</v>
      </c>
      <c r="Q2127" s="7" t="s">
        <v>8352</v>
      </c>
      <c r="R2127" s="7" t="s">
        <v>8353</v>
      </c>
      <c r="S2127" s="11">
        <f t="shared" si="134"/>
        <v>42220.815196759257</v>
      </c>
      <c r="T2127" s="12">
        <f t="shared" si="135"/>
        <v>42190.815196759257</v>
      </c>
    </row>
    <row r="2128" spans="1:20" ht="43.2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>
        <f t="shared" si="132"/>
        <v>0.05</v>
      </c>
      <c r="P2128">
        <f t="shared" si="133"/>
        <v>-19990</v>
      </c>
      <c r="Q2128" s="7" t="s">
        <v>8352</v>
      </c>
      <c r="R2128" s="7" t="s">
        <v>8353</v>
      </c>
      <c r="S2128" s="11">
        <f t="shared" si="134"/>
        <v>41981.76489583333</v>
      </c>
      <c r="T2128" s="12">
        <f t="shared" si="135"/>
        <v>41951.76489583333</v>
      </c>
    </row>
    <row r="2129" spans="1:20" ht="28.8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>
        <f t="shared" si="132"/>
        <v>28.842857142857142</v>
      </c>
      <c r="P2129">
        <f t="shared" si="133"/>
        <v>-19924</v>
      </c>
      <c r="Q2129" s="7" t="s">
        <v>8352</v>
      </c>
      <c r="R2129" s="7" t="s">
        <v>8353</v>
      </c>
      <c r="S2129" s="11">
        <f t="shared" si="134"/>
        <v>42075.255358796298</v>
      </c>
      <c r="T2129" s="12">
        <f t="shared" si="135"/>
        <v>42045.297025462962</v>
      </c>
    </row>
    <row r="2130" spans="1:20" ht="43.2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>
        <f t="shared" si="132"/>
        <v>0.16666666666666669</v>
      </c>
      <c r="P2130">
        <f t="shared" si="133"/>
        <v>-14975</v>
      </c>
      <c r="Q2130" s="7" t="s">
        <v>8352</v>
      </c>
      <c r="R2130" s="7" t="s">
        <v>8353</v>
      </c>
      <c r="S2130" s="11">
        <f t="shared" si="134"/>
        <v>41903.564456018517</v>
      </c>
      <c r="T2130" s="12">
        <f t="shared" si="135"/>
        <v>41843.564456018517</v>
      </c>
    </row>
    <row r="2131" spans="1:20" ht="43.2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>
        <f t="shared" si="132"/>
        <v>11.799999999999999</v>
      </c>
      <c r="P2131">
        <f t="shared" si="133"/>
        <v>-1764</v>
      </c>
      <c r="Q2131" s="7" t="s">
        <v>8352</v>
      </c>
      <c r="R2131" s="7" t="s">
        <v>8353</v>
      </c>
      <c r="S2131" s="11">
        <f t="shared" si="134"/>
        <v>42438.815972222219</v>
      </c>
      <c r="T2131" s="12">
        <f t="shared" si="135"/>
        <v>42408.815972222219</v>
      </c>
    </row>
    <row r="2132" spans="1:20" ht="28.8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>
        <f t="shared" si="132"/>
        <v>0.20238095238095236</v>
      </c>
      <c r="P2132">
        <f t="shared" si="133"/>
        <v>-41915</v>
      </c>
      <c r="Q2132" s="7" t="s">
        <v>8352</v>
      </c>
      <c r="R2132" s="7" t="s">
        <v>8353</v>
      </c>
      <c r="S2132" s="11">
        <f t="shared" si="134"/>
        <v>41866.87804398148</v>
      </c>
      <c r="T2132" s="12">
        <f t="shared" si="135"/>
        <v>41831.87804398148</v>
      </c>
    </row>
    <row r="2133" spans="1:20" ht="43.2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>
        <f t="shared" si="132"/>
        <v>5</v>
      </c>
      <c r="P2133">
        <f t="shared" si="133"/>
        <v>-475</v>
      </c>
      <c r="Q2133" s="7" t="s">
        <v>8352</v>
      </c>
      <c r="R2133" s="7" t="s">
        <v>8353</v>
      </c>
      <c r="S2133" s="11">
        <f t="shared" si="134"/>
        <v>42196.998738425922</v>
      </c>
      <c r="T2133" s="12">
        <f t="shared" si="135"/>
        <v>42166.998738425922</v>
      </c>
    </row>
    <row r="2134" spans="1:20" ht="43.2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>
        <f t="shared" si="132"/>
        <v>2.1129899999999995</v>
      </c>
      <c r="P2134">
        <f t="shared" si="133"/>
        <v>-97887.01</v>
      </c>
      <c r="Q2134" s="7" t="s">
        <v>8352</v>
      </c>
      <c r="R2134" s="7" t="s">
        <v>8353</v>
      </c>
      <c r="S2134" s="11">
        <f t="shared" si="134"/>
        <v>41673.27884259259</v>
      </c>
      <c r="T2134" s="12">
        <f t="shared" si="135"/>
        <v>41643.27884259259</v>
      </c>
    </row>
    <row r="2135" spans="1:20" ht="43.2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>
        <f t="shared" si="132"/>
        <v>1.6</v>
      </c>
      <c r="P2135">
        <f t="shared" si="133"/>
        <v>-984</v>
      </c>
      <c r="Q2135" s="7" t="s">
        <v>8352</v>
      </c>
      <c r="R2135" s="7" t="s">
        <v>8353</v>
      </c>
      <c r="S2135" s="11">
        <f t="shared" si="134"/>
        <v>40657.082638888889</v>
      </c>
      <c r="T2135" s="12">
        <f t="shared" si="135"/>
        <v>40618.888877314814</v>
      </c>
    </row>
    <row r="2136" spans="1:20" ht="43.2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>
        <f t="shared" si="132"/>
        <v>1.7333333333333332</v>
      </c>
      <c r="P2136">
        <f t="shared" si="133"/>
        <v>-5896</v>
      </c>
      <c r="Q2136" s="7" t="s">
        <v>8352</v>
      </c>
      <c r="R2136" s="7" t="s">
        <v>8353</v>
      </c>
      <c r="S2136" s="11">
        <f t="shared" si="134"/>
        <v>41391.678136574068</v>
      </c>
      <c r="T2136" s="12">
        <f t="shared" si="135"/>
        <v>41361.678136574068</v>
      </c>
    </row>
    <row r="2137" spans="1:20" ht="43.2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>
        <f t="shared" si="132"/>
        <v>9.56</v>
      </c>
      <c r="P2137">
        <f t="shared" si="133"/>
        <v>-4522</v>
      </c>
      <c r="Q2137" s="7" t="s">
        <v>8352</v>
      </c>
      <c r="R2137" s="7" t="s">
        <v>8353</v>
      </c>
      <c r="S2137" s="11">
        <f t="shared" si="134"/>
        <v>41186.755011574074</v>
      </c>
      <c r="T2137" s="12">
        <f t="shared" si="135"/>
        <v>41156.755011574074</v>
      </c>
    </row>
    <row r="2138" spans="1:20" ht="43.2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>
        <f t="shared" si="132"/>
        <v>5.9612499999999999E-2</v>
      </c>
      <c r="P2138">
        <f t="shared" si="133"/>
        <v>-79952.31</v>
      </c>
      <c r="Q2138" s="7" t="s">
        <v>8352</v>
      </c>
      <c r="R2138" s="7" t="s">
        <v>8353</v>
      </c>
      <c r="S2138" s="11">
        <f t="shared" si="134"/>
        <v>41566.300763888888</v>
      </c>
      <c r="T2138" s="12">
        <f t="shared" si="135"/>
        <v>41536.300763888888</v>
      </c>
    </row>
    <row r="2139" spans="1:20" ht="43.2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>
        <f t="shared" si="132"/>
        <v>28.405999999999999</v>
      </c>
      <c r="P2139">
        <f t="shared" si="133"/>
        <v>-35797</v>
      </c>
      <c r="Q2139" s="7" t="s">
        <v>8352</v>
      </c>
      <c r="R2139" s="7" t="s">
        <v>8353</v>
      </c>
      <c r="S2139" s="11">
        <f t="shared" si="134"/>
        <v>41978.562835648147</v>
      </c>
      <c r="T2139" s="12">
        <f t="shared" si="135"/>
        <v>41948.562835648147</v>
      </c>
    </row>
    <row r="2140" spans="1:20" ht="28.8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>
        <f t="shared" si="132"/>
        <v>12.8</v>
      </c>
      <c r="P2140">
        <f t="shared" si="133"/>
        <v>-872</v>
      </c>
      <c r="Q2140" s="7" t="s">
        <v>8352</v>
      </c>
      <c r="R2140" s="7" t="s">
        <v>8353</v>
      </c>
      <c r="S2140" s="11">
        <f t="shared" si="134"/>
        <v>41586.846516203703</v>
      </c>
      <c r="T2140" s="12">
        <f t="shared" si="135"/>
        <v>41556.804849537039</v>
      </c>
    </row>
    <row r="2141" spans="1:20" ht="43.2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>
        <f t="shared" si="132"/>
        <v>5.42</v>
      </c>
      <c r="P2141">
        <f t="shared" si="133"/>
        <v>-28374</v>
      </c>
      <c r="Q2141" s="7" t="s">
        <v>8352</v>
      </c>
      <c r="R2141" s="7" t="s">
        <v>8353</v>
      </c>
      <c r="S2141" s="11">
        <f t="shared" si="134"/>
        <v>42677.541759259257</v>
      </c>
      <c r="T2141" s="12">
        <f t="shared" si="135"/>
        <v>42647.541759259257</v>
      </c>
    </row>
    <row r="2142" spans="1:20" ht="43.2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>
        <f t="shared" si="132"/>
        <v>0.11199999999999999</v>
      </c>
      <c r="P2142">
        <f t="shared" si="133"/>
        <v>-499440</v>
      </c>
      <c r="Q2142" s="7" t="s">
        <v>8352</v>
      </c>
      <c r="R2142" s="7" t="s">
        <v>8353</v>
      </c>
      <c r="S2142" s="11">
        <f t="shared" si="134"/>
        <v>41285.625277777777</v>
      </c>
      <c r="T2142" s="12">
        <f t="shared" si="135"/>
        <v>41255.625277777777</v>
      </c>
    </row>
    <row r="2143" spans="1:20" ht="43.2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>
        <f t="shared" si="132"/>
        <v>0</v>
      </c>
      <c r="P2143">
        <f t="shared" si="133"/>
        <v>-15000</v>
      </c>
      <c r="Q2143" s="7" t="s">
        <v>8352</v>
      </c>
      <c r="R2143" s="7" t="s">
        <v>8353</v>
      </c>
      <c r="S2143" s="11">
        <f t="shared" si="134"/>
        <v>41957.068969907406</v>
      </c>
      <c r="T2143" s="12">
        <f t="shared" si="135"/>
        <v>41927.027303240735</v>
      </c>
    </row>
    <row r="2144" spans="1:20" ht="43.2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>
        <f t="shared" si="132"/>
        <v>5.7238095238095239</v>
      </c>
      <c r="P2144">
        <f t="shared" si="133"/>
        <v>-9899</v>
      </c>
      <c r="Q2144" s="7" t="s">
        <v>8352</v>
      </c>
      <c r="R2144" s="7" t="s">
        <v>8353</v>
      </c>
      <c r="S2144" s="11">
        <f t="shared" si="134"/>
        <v>42368.493171296293</v>
      </c>
      <c r="T2144" s="12">
        <f t="shared" si="135"/>
        <v>42340.493171296293</v>
      </c>
    </row>
    <row r="2145" spans="1:20" ht="43.2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>
        <f t="shared" si="132"/>
        <v>11.25</v>
      </c>
      <c r="P2145">
        <f t="shared" si="133"/>
        <v>-1775</v>
      </c>
      <c r="Q2145" s="7" t="s">
        <v>8352</v>
      </c>
      <c r="R2145" s="7" t="s">
        <v>8353</v>
      </c>
      <c r="S2145" s="11">
        <f t="shared" si="134"/>
        <v>40380.583333333328</v>
      </c>
      <c r="T2145" s="12">
        <f t="shared" si="135"/>
        <v>40332.678379629629</v>
      </c>
    </row>
    <row r="2146" spans="1:20" ht="43.2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>
        <f t="shared" si="132"/>
        <v>1.7098591549295776</v>
      </c>
      <c r="P2146">
        <f t="shared" si="133"/>
        <v>-34893</v>
      </c>
      <c r="Q2146" s="7" t="s">
        <v>8352</v>
      </c>
      <c r="R2146" s="7" t="s">
        <v>8353</v>
      </c>
      <c r="S2146" s="11">
        <f t="shared" si="134"/>
        <v>41531.338425925926</v>
      </c>
      <c r="T2146" s="12">
        <f t="shared" si="135"/>
        <v>41499.338425925926</v>
      </c>
    </row>
    <row r="2147" spans="1:20" ht="43.2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>
        <f t="shared" si="132"/>
        <v>30.433333333333334</v>
      </c>
      <c r="P2147">
        <f t="shared" si="133"/>
        <v>-10435</v>
      </c>
      <c r="Q2147" s="7" t="s">
        <v>8352</v>
      </c>
      <c r="R2147" s="7" t="s">
        <v>8353</v>
      </c>
      <c r="S2147" s="11">
        <f t="shared" si="134"/>
        <v>41605.070763888885</v>
      </c>
      <c r="T2147" s="12">
        <f t="shared" si="135"/>
        <v>41575.029097222221</v>
      </c>
    </row>
    <row r="2148" spans="1:20" ht="43.2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>
        <f t="shared" si="132"/>
        <v>0.02</v>
      </c>
      <c r="P2148">
        <f t="shared" si="133"/>
        <v>-4999</v>
      </c>
      <c r="Q2148" s="7" t="s">
        <v>8352</v>
      </c>
      <c r="R2148" s="7" t="s">
        <v>8353</v>
      </c>
      <c r="S2148" s="11">
        <f t="shared" si="134"/>
        <v>42411.471180555549</v>
      </c>
      <c r="T2148" s="12">
        <f t="shared" si="135"/>
        <v>42397.471180555549</v>
      </c>
    </row>
    <row r="2149" spans="1:20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>
        <f t="shared" si="132"/>
        <v>0.69641025641025645</v>
      </c>
      <c r="P2149">
        <f t="shared" si="133"/>
        <v>-387284</v>
      </c>
      <c r="Q2149" s="7" t="s">
        <v>8352</v>
      </c>
      <c r="R2149" s="7" t="s">
        <v>8353</v>
      </c>
      <c r="S2149" s="11">
        <f t="shared" si="134"/>
        <v>41959.129027777781</v>
      </c>
      <c r="T2149" s="12">
        <f t="shared" si="135"/>
        <v>41927.087361111109</v>
      </c>
    </row>
    <row r="2150" spans="1:20" ht="43.2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>
        <f t="shared" si="132"/>
        <v>2</v>
      </c>
      <c r="P2150">
        <f t="shared" si="133"/>
        <v>-98</v>
      </c>
      <c r="Q2150" s="7" t="s">
        <v>8352</v>
      </c>
      <c r="R2150" s="7" t="s">
        <v>8353</v>
      </c>
      <c r="S2150" s="11">
        <f t="shared" si="134"/>
        <v>42096.483587962961</v>
      </c>
      <c r="T2150" s="12">
        <f t="shared" si="135"/>
        <v>42066.525254629632</v>
      </c>
    </row>
    <row r="2151" spans="1:20" ht="57.6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>
        <f t="shared" si="132"/>
        <v>0</v>
      </c>
      <c r="P2151">
        <f t="shared" si="133"/>
        <v>-2000</v>
      </c>
      <c r="Q2151" s="7" t="s">
        <v>8352</v>
      </c>
      <c r="R2151" s="7" t="s">
        <v>8353</v>
      </c>
      <c r="S2151" s="11">
        <f t="shared" si="134"/>
        <v>40389.791666666664</v>
      </c>
      <c r="T2151" s="12">
        <f t="shared" si="135"/>
        <v>40354.816620370366</v>
      </c>
    </row>
    <row r="2152" spans="1:20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>
        <f t="shared" si="132"/>
        <v>0.80999999999999994</v>
      </c>
      <c r="P2152">
        <f t="shared" si="133"/>
        <v>-49595</v>
      </c>
      <c r="Q2152" s="7" t="s">
        <v>8352</v>
      </c>
      <c r="R2152" s="7" t="s">
        <v>8353</v>
      </c>
      <c r="S2152" s="11">
        <f t="shared" si="134"/>
        <v>42564.076377314814</v>
      </c>
      <c r="T2152" s="12">
        <f t="shared" si="135"/>
        <v>42534.076377314814</v>
      </c>
    </row>
    <row r="2153" spans="1:20" ht="43.2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>
        <f t="shared" si="132"/>
        <v>0.26222222222222225</v>
      </c>
      <c r="P2153">
        <f t="shared" si="133"/>
        <v>-44882</v>
      </c>
      <c r="Q2153" s="7" t="s">
        <v>8352</v>
      </c>
      <c r="R2153" s="7" t="s">
        <v>8353</v>
      </c>
      <c r="S2153" s="11">
        <f t="shared" si="134"/>
        <v>42550.639050925922</v>
      </c>
      <c r="T2153" s="12">
        <f t="shared" si="135"/>
        <v>42520.639050925922</v>
      </c>
    </row>
    <row r="2154" spans="1:20" ht="43.2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>
        <f t="shared" si="132"/>
        <v>0.16666666666666669</v>
      </c>
      <c r="P2154">
        <f t="shared" si="133"/>
        <v>-29950</v>
      </c>
      <c r="Q2154" s="7" t="s">
        <v>8352</v>
      </c>
      <c r="R2154" s="7" t="s">
        <v>8353</v>
      </c>
      <c r="S2154" s="11">
        <f t="shared" si="134"/>
        <v>41713.582280092589</v>
      </c>
      <c r="T2154" s="12">
        <f t="shared" si="135"/>
        <v>41683.62394675926</v>
      </c>
    </row>
    <row r="2155" spans="1:20" ht="43.2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>
        <f t="shared" si="132"/>
        <v>9.124454880912446E-3</v>
      </c>
      <c r="P2155">
        <f t="shared" si="133"/>
        <v>-372591</v>
      </c>
      <c r="Q2155" s="7" t="s">
        <v>8352</v>
      </c>
      <c r="R2155" s="7" t="s">
        <v>8353</v>
      </c>
      <c r="S2155" s="11">
        <f t="shared" si="134"/>
        <v>42014.124305555553</v>
      </c>
      <c r="T2155" s="12">
        <f t="shared" si="135"/>
        <v>41974.702754629623</v>
      </c>
    </row>
    <row r="2156" spans="1:20" ht="28.8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>
        <f t="shared" si="132"/>
        <v>0.8</v>
      </c>
      <c r="P2156">
        <f t="shared" si="133"/>
        <v>-248</v>
      </c>
      <c r="Q2156" s="7" t="s">
        <v>8352</v>
      </c>
      <c r="R2156" s="7" t="s">
        <v>8353</v>
      </c>
      <c r="S2156" s="11">
        <f t="shared" si="134"/>
        <v>41667.42392361111</v>
      </c>
      <c r="T2156" s="12">
        <f t="shared" si="135"/>
        <v>41647.42392361111</v>
      </c>
    </row>
    <row r="2157" spans="1:20" ht="43.2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>
        <f t="shared" si="132"/>
        <v>2.2999999999999998</v>
      </c>
      <c r="P2157">
        <f t="shared" si="133"/>
        <v>-4885</v>
      </c>
      <c r="Q2157" s="7" t="s">
        <v>8352</v>
      </c>
      <c r="R2157" s="7" t="s">
        <v>8353</v>
      </c>
      <c r="S2157" s="11">
        <f t="shared" si="134"/>
        <v>42460.497511574074</v>
      </c>
      <c r="T2157" s="12">
        <f t="shared" si="135"/>
        <v>42430.539178240739</v>
      </c>
    </row>
    <row r="2158" spans="1:20" ht="43.2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>
        <f t="shared" si="132"/>
        <v>2.6660714285714282</v>
      </c>
      <c r="P2158">
        <f t="shared" si="133"/>
        <v>-54507</v>
      </c>
      <c r="Q2158" s="7" t="s">
        <v>8352</v>
      </c>
      <c r="R2158" s="7" t="s">
        <v>8353</v>
      </c>
      <c r="S2158" s="11">
        <f t="shared" si="134"/>
        <v>41533.645902777775</v>
      </c>
      <c r="T2158" s="12">
        <f t="shared" si="135"/>
        <v>41488.645902777775</v>
      </c>
    </row>
    <row r="2159" spans="1:20" ht="28.8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>
        <f t="shared" si="132"/>
        <v>28.192</v>
      </c>
      <c r="P2159">
        <f t="shared" si="133"/>
        <v>-53856</v>
      </c>
      <c r="Q2159" s="7" t="s">
        <v>8352</v>
      </c>
      <c r="R2159" s="7" t="s">
        <v>8353</v>
      </c>
      <c r="S2159" s="11">
        <f t="shared" si="134"/>
        <v>42727.124305555553</v>
      </c>
      <c r="T2159" s="12">
        <f t="shared" si="135"/>
        <v>42694.772951388884</v>
      </c>
    </row>
    <row r="2160" spans="1:20" ht="43.2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>
        <f t="shared" si="132"/>
        <v>6.5900366666666672</v>
      </c>
      <c r="P2160">
        <f t="shared" si="133"/>
        <v>-280229.89</v>
      </c>
      <c r="Q2160" s="7" t="s">
        <v>8352</v>
      </c>
      <c r="R2160" s="7" t="s">
        <v>8353</v>
      </c>
      <c r="S2160" s="11">
        <f t="shared" si="134"/>
        <v>41309.645532407405</v>
      </c>
      <c r="T2160" s="12">
        <f t="shared" si="135"/>
        <v>41264.645532407405</v>
      </c>
    </row>
    <row r="2161" spans="1:20" ht="57.6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>
        <f t="shared" si="132"/>
        <v>0.72222222222222221</v>
      </c>
      <c r="P2161">
        <f t="shared" si="133"/>
        <v>-3574</v>
      </c>
      <c r="Q2161" s="7" t="s">
        <v>8352</v>
      </c>
      <c r="R2161" s="7" t="s">
        <v>8353</v>
      </c>
      <c r="S2161" s="11">
        <f t="shared" si="134"/>
        <v>40740.522847222222</v>
      </c>
      <c r="T2161" s="12">
        <f t="shared" si="135"/>
        <v>40710.522847222222</v>
      </c>
    </row>
    <row r="2162" spans="1:20" ht="43.2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>
        <f t="shared" si="132"/>
        <v>0.85000000000000009</v>
      </c>
      <c r="P2162">
        <f t="shared" si="133"/>
        <v>-9915</v>
      </c>
      <c r="Q2162" s="7" t="s">
        <v>8352</v>
      </c>
      <c r="R2162" s="7" t="s">
        <v>8353</v>
      </c>
      <c r="S2162" s="11">
        <f t="shared" si="134"/>
        <v>41048.503530092588</v>
      </c>
      <c r="T2162" s="12">
        <f t="shared" si="135"/>
        <v>41018.503530092588</v>
      </c>
    </row>
    <row r="2163" spans="1:20" ht="28.8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>
        <f t="shared" si="132"/>
        <v>115.75</v>
      </c>
      <c r="P2163">
        <f t="shared" si="133"/>
        <v>63</v>
      </c>
      <c r="Q2163" s="7" t="s">
        <v>8344</v>
      </c>
      <c r="R2163" s="7" t="s">
        <v>8345</v>
      </c>
      <c r="S2163" s="11">
        <f t="shared" si="134"/>
        <v>42270.644201388888</v>
      </c>
      <c r="T2163" s="12">
        <f t="shared" si="135"/>
        <v>42240.644201388888</v>
      </c>
    </row>
    <row r="2164" spans="1:20" ht="43.2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>
        <f t="shared" si="132"/>
        <v>112.26666666666667</v>
      </c>
      <c r="P2164">
        <f t="shared" si="133"/>
        <v>552</v>
      </c>
      <c r="Q2164" s="7" t="s">
        <v>8344</v>
      </c>
      <c r="R2164" s="7" t="s">
        <v>8345</v>
      </c>
      <c r="S2164" s="11">
        <f t="shared" si="134"/>
        <v>41844.557766203703</v>
      </c>
      <c r="T2164" s="12">
        <f t="shared" si="135"/>
        <v>41813.557766203703</v>
      </c>
    </row>
    <row r="2165" spans="1:20" ht="43.2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>
        <f t="shared" si="132"/>
        <v>132.20000000000002</v>
      </c>
      <c r="P2165">
        <f t="shared" si="133"/>
        <v>805</v>
      </c>
      <c r="Q2165" s="7" t="s">
        <v>8344</v>
      </c>
      <c r="R2165" s="7" t="s">
        <v>8345</v>
      </c>
      <c r="S2165" s="11">
        <f t="shared" si="134"/>
        <v>42162.951388888883</v>
      </c>
      <c r="T2165" s="12">
        <f t="shared" si="135"/>
        <v>42111.691203703704</v>
      </c>
    </row>
    <row r="2166" spans="1:20" ht="28.8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>
        <f t="shared" si="132"/>
        <v>102.63636363636364</v>
      </c>
      <c r="P2166">
        <f t="shared" si="133"/>
        <v>145</v>
      </c>
      <c r="Q2166" s="7" t="s">
        <v>8344</v>
      </c>
      <c r="R2166" s="7" t="s">
        <v>8345</v>
      </c>
      <c r="S2166" s="11">
        <f t="shared" si="134"/>
        <v>42545.957638888889</v>
      </c>
      <c r="T2166" s="12">
        <f t="shared" si="135"/>
        <v>42515.509421296294</v>
      </c>
    </row>
    <row r="2167" spans="1:20" ht="43.2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>
        <f t="shared" si="132"/>
        <v>138.64000000000001</v>
      </c>
      <c r="P2167">
        <f t="shared" si="133"/>
        <v>966</v>
      </c>
      <c r="Q2167" s="7" t="s">
        <v>8344</v>
      </c>
      <c r="R2167" s="7" t="s">
        <v>8345</v>
      </c>
      <c r="S2167" s="11">
        <f t="shared" si="134"/>
        <v>42468.417071759257</v>
      </c>
      <c r="T2167" s="12">
        <f t="shared" si="135"/>
        <v>42438.458738425928</v>
      </c>
    </row>
    <row r="2168" spans="1:20" ht="57.6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>
        <f t="shared" si="132"/>
        <v>146.6</v>
      </c>
      <c r="P2168">
        <f t="shared" si="133"/>
        <v>932</v>
      </c>
      <c r="Q2168" s="7" t="s">
        <v>8344</v>
      </c>
      <c r="R2168" s="7" t="s">
        <v>8345</v>
      </c>
      <c r="S2168" s="11">
        <f t="shared" si="134"/>
        <v>41978.671504629623</v>
      </c>
      <c r="T2168" s="12">
        <f t="shared" si="135"/>
        <v>41933.629837962959</v>
      </c>
    </row>
    <row r="2169" spans="1:20" ht="28.8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>
        <f t="shared" si="132"/>
        <v>120</v>
      </c>
      <c r="P2169">
        <f t="shared" si="133"/>
        <v>30</v>
      </c>
      <c r="Q2169" s="7" t="s">
        <v>8344</v>
      </c>
      <c r="R2169" s="7" t="s">
        <v>8345</v>
      </c>
      <c r="S2169" s="11">
        <f t="shared" si="134"/>
        <v>41166.858067129629</v>
      </c>
      <c r="T2169" s="12">
        <f t="shared" si="135"/>
        <v>41152.858067129629</v>
      </c>
    </row>
    <row r="2170" spans="1:20" ht="28.8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>
        <f t="shared" si="132"/>
        <v>121.5816111111111</v>
      </c>
      <c r="P2170">
        <f t="shared" si="133"/>
        <v>3884.6899999999987</v>
      </c>
      <c r="Q2170" s="7" t="s">
        <v>8344</v>
      </c>
      <c r="R2170" s="7" t="s">
        <v>8345</v>
      </c>
      <c r="S2170" s="11">
        <f t="shared" si="134"/>
        <v>42775.999999999993</v>
      </c>
      <c r="T2170" s="12">
        <f t="shared" si="135"/>
        <v>42745.391909722217</v>
      </c>
    </row>
    <row r="2171" spans="1:20" ht="57.6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>
        <f t="shared" si="132"/>
        <v>100</v>
      </c>
      <c r="P2171">
        <f t="shared" si="133"/>
        <v>0</v>
      </c>
      <c r="Q2171" s="7" t="s">
        <v>8344</v>
      </c>
      <c r="R2171" s="7" t="s">
        <v>8345</v>
      </c>
      <c r="S2171" s="11">
        <f t="shared" si="134"/>
        <v>42796.492488425924</v>
      </c>
      <c r="T2171" s="12">
        <f t="shared" si="135"/>
        <v>42793.492488425924</v>
      </c>
    </row>
    <row r="2172" spans="1:20" ht="43.2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>
        <f t="shared" si="132"/>
        <v>180.85714285714286</v>
      </c>
      <c r="P2172">
        <f t="shared" si="133"/>
        <v>283</v>
      </c>
      <c r="Q2172" s="7" t="s">
        <v>8344</v>
      </c>
      <c r="R2172" s="7" t="s">
        <v>8345</v>
      </c>
      <c r="S2172" s="11">
        <f t="shared" si="134"/>
        <v>42238.541921296295</v>
      </c>
      <c r="T2172" s="12">
        <f t="shared" si="135"/>
        <v>42198.541921296295</v>
      </c>
    </row>
    <row r="2173" spans="1:20" ht="43.2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>
        <f t="shared" si="132"/>
        <v>106.075</v>
      </c>
      <c r="P2173">
        <f t="shared" si="133"/>
        <v>243</v>
      </c>
      <c r="Q2173" s="7" t="s">
        <v>8344</v>
      </c>
      <c r="R2173" s="7" t="s">
        <v>8345</v>
      </c>
      <c r="S2173" s="11">
        <f t="shared" si="134"/>
        <v>42176.999999999993</v>
      </c>
      <c r="T2173" s="12">
        <f t="shared" si="135"/>
        <v>42141.748784722215</v>
      </c>
    </row>
    <row r="2174" spans="1:20" ht="43.2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>
        <f t="shared" si="132"/>
        <v>100</v>
      </c>
      <c r="P2174">
        <f t="shared" si="133"/>
        <v>0</v>
      </c>
      <c r="Q2174" s="7" t="s">
        <v>8344</v>
      </c>
      <c r="R2174" s="7" t="s">
        <v>8345</v>
      </c>
      <c r="S2174" s="11">
        <f t="shared" si="134"/>
        <v>42112.371759259258</v>
      </c>
      <c r="T2174" s="12">
        <f t="shared" si="135"/>
        <v>42082.371759259258</v>
      </c>
    </row>
    <row r="2175" spans="1:20" ht="43.2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>
        <f t="shared" si="132"/>
        <v>126.92857142857143</v>
      </c>
      <c r="P2175">
        <f t="shared" si="133"/>
        <v>1131</v>
      </c>
      <c r="Q2175" s="7" t="s">
        <v>8344</v>
      </c>
      <c r="R2175" s="7" t="s">
        <v>8345</v>
      </c>
      <c r="S2175" s="11">
        <f t="shared" si="134"/>
        <v>41526.957638888889</v>
      </c>
      <c r="T2175" s="12">
        <f t="shared" si="135"/>
        <v>41495.484293981477</v>
      </c>
    </row>
    <row r="2176" spans="1:20" ht="57.6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>
        <f t="shared" si="132"/>
        <v>102.97499999999999</v>
      </c>
      <c r="P2176">
        <f t="shared" si="133"/>
        <v>119</v>
      </c>
      <c r="Q2176" s="7" t="s">
        <v>8344</v>
      </c>
      <c r="R2176" s="7" t="s">
        <v>8345</v>
      </c>
      <c r="S2176" s="11">
        <f t="shared" si="134"/>
        <v>42495.334571759253</v>
      </c>
      <c r="T2176" s="12">
        <f t="shared" si="135"/>
        <v>42465.334571759253</v>
      </c>
    </row>
    <row r="2177" spans="1:20" ht="43.2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>
        <f t="shared" si="132"/>
        <v>250</v>
      </c>
      <c r="P2177">
        <f t="shared" si="133"/>
        <v>1050</v>
      </c>
      <c r="Q2177" s="7" t="s">
        <v>8344</v>
      </c>
      <c r="R2177" s="7" t="s">
        <v>8345</v>
      </c>
      <c r="S2177" s="11">
        <f t="shared" si="134"/>
        <v>42571.800763888888</v>
      </c>
      <c r="T2177" s="12">
        <f t="shared" si="135"/>
        <v>42564.800763888888</v>
      </c>
    </row>
    <row r="2178" spans="1:20" ht="43.2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>
        <f t="shared" si="132"/>
        <v>126.02</v>
      </c>
      <c r="P2178">
        <f t="shared" si="133"/>
        <v>1301</v>
      </c>
      <c r="Q2178" s="7" t="s">
        <v>8344</v>
      </c>
      <c r="R2178" s="7" t="s">
        <v>8345</v>
      </c>
      <c r="S2178" s="11">
        <f t="shared" si="134"/>
        <v>42126.424872685187</v>
      </c>
      <c r="T2178" s="12">
        <f t="shared" si="135"/>
        <v>42096.424872685187</v>
      </c>
    </row>
    <row r="2179" spans="1:20" ht="72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>
        <f t="shared" ref="O2179:O2242" si="136">(E2179/D2179*100)</f>
        <v>100.12</v>
      </c>
      <c r="P2179">
        <f t="shared" ref="P2179:P2242" si="137">AVERAGE(E2179-D2179)</f>
        <v>3</v>
      </c>
      <c r="Q2179" s="7" t="s">
        <v>8344</v>
      </c>
      <c r="R2179" s="7" t="s">
        <v>8345</v>
      </c>
      <c r="S2179" s="11">
        <f t="shared" ref="S2179:S2242" si="138">(I2179/86400)+25569+(-5/24)</f>
        <v>42527.042442129627</v>
      </c>
      <c r="T2179" s="12">
        <f t="shared" ref="T2179:T2242" si="139">(J2179/86400)+25569+(-5/24)</f>
        <v>42502.042442129627</v>
      </c>
    </row>
    <row r="2180" spans="1:20" ht="43.2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>
        <f t="shared" si="136"/>
        <v>138.64000000000001</v>
      </c>
      <c r="P2180">
        <f t="shared" si="137"/>
        <v>9660</v>
      </c>
      <c r="Q2180" s="7" t="s">
        <v>8344</v>
      </c>
      <c r="R2180" s="7" t="s">
        <v>8345</v>
      </c>
      <c r="S2180" s="11">
        <f t="shared" si="138"/>
        <v>42753.428206018514</v>
      </c>
      <c r="T2180" s="12">
        <f t="shared" si="139"/>
        <v>42723.428206018514</v>
      </c>
    </row>
    <row r="2181" spans="1:20" ht="43.2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>
        <f t="shared" si="136"/>
        <v>161.4</v>
      </c>
      <c r="P2181">
        <f t="shared" si="137"/>
        <v>614</v>
      </c>
      <c r="Q2181" s="7" t="s">
        <v>8344</v>
      </c>
      <c r="R2181" s="7" t="s">
        <v>8345</v>
      </c>
      <c r="S2181" s="11">
        <f t="shared" si="138"/>
        <v>42104.962870370371</v>
      </c>
      <c r="T2181" s="12">
        <f t="shared" si="139"/>
        <v>42074.962870370371</v>
      </c>
    </row>
    <row r="2182" spans="1:20" ht="28.8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>
        <f t="shared" si="136"/>
        <v>107.18419999999999</v>
      </c>
      <c r="P2182">
        <f t="shared" si="137"/>
        <v>359.21000000000004</v>
      </c>
      <c r="Q2182" s="7" t="s">
        <v>8344</v>
      </c>
      <c r="R2182" s="7" t="s">
        <v>8345</v>
      </c>
      <c r="S2182" s="11">
        <f t="shared" si="138"/>
        <v>42321.503101851849</v>
      </c>
      <c r="T2182" s="12">
        <f t="shared" si="139"/>
        <v>42279.461435185185</v>
      </c>
    </row>
    <row r="2183" spans="1:20" ht="57.6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>
        <f t="shared" si="136"/>
        <v>153.1</v>
      </c>
      <c r="P2183">
        <f t="shared" si="137"/>
        <v>1062</v>
      </c>
      <c r="Q2183" s="7" t="s">
        <v>8352</v>
      </c>
      <c r="R2183" s="7" t="s">
        <v>8370</v>
      </c>
      <c r="S2183" s="11">
        <f t="shared" si="138"/>
        <v>42786.796909722216</v>
      </c>
      <c r="T2183" s="12">
        <f t="shared" si="139"/>
        <v>42772.796909722216</v>
      </c>
    </row>
    <row r="2184" spans="1:20" ht="43.2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>
        <f t="shared" si="136"/>
        <v>524.16666666666663</v>
      </c>
      <c r="P2184">
        <f t="shared" si="137"/>
        <v>12725</v>
      </c>
      <c r="Q2184" s="7" t="s">
        <v>8352</v>
      </c>
      <c r="R2184" s="7" t="s">
        <v>8370</v>
      </c>
      <c r="S2184" s="11">
        <f t="shared" si="138"/>
        <v>41914.692418981482</v>
      </c>
      <c r="T2184" s="12">
        <f t="shared" si="139"/>
        <v>41879.692418981482</v>
      </c>
    </row>
    <row r="2185" spans="1:20" ht="43.2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>
        <f t="shared" si="136"/>
        <v>489.27777777777777</v>
      </c>
      <c r="P2185">
        <f t="shared" si="137"/>
        <v>7007</v>
      </c>
      <c r="Q2185" s="7" t="s">
        <v>8352</v>
      </c>
      <c r="R2185" s="7" t="s">
        <v>8370</v>
      </c>
      <c r="S2185" s="11">
        <f t="shared" si="138"/>
        <v>42774.999999999993</v>
      </c>
      <c r="T2185" s="12">
        <f t="shared" si="139"/>
        <v>42745.157141203701</v>
      </c>
    </row>
    <row r="2186" spans="1:20" ht="57.6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>
        <f t="shared" si="136"/>
        <v>284.74</v>
      </c>
      <c r="P2186">
        <f t="shared" si="137"/>
        <v>18474</v>
      </c>
      <c r="Q2186" s="7" t="s">
        <v>8352</v>
      </c>
      <c r="R2186" s="7" t="s">
        <v>8370</v>
      </c>
      <c r="S2186" s="11">
        <f t="shared" si="138"/>
        <v>42394.458333333336</v>
      </c>
      <c r="T2186" s="12">
        <f t="shared" si="139"/>
        <v>42380.481956018521</v>
      </c>
    </row>
    <row r="2187" spans="1:20" ht="43.2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>
        <f t="shared" si="136"/>
        <v>1856.97</v>
      </c>
      <c r="P2187">
        <f t="shared" si="137"/>
        <v>87848.5</v>
      </c>
      <c r="Q2187" s="7" t="s">
        <v>8352</v>
      </c>
      <c r="R2187" s="7" t="s">
        <v>8370</v>
      </c>
      <c r="S2187" s="11">
        <f t="shared" si="138"/>
        <v>41359.141655092586</v>
      </c>
      <c r="T2187" s="12">
        <f t="shared" si="139"/>
        <v>41319.141655092586</v>
      </c>
    </row>
    <row r="2188" spans="1:20" ht="43.2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>
        <f t="shared" si="136"/>
        <v>109.67499999999998</v>
      </c>
      <c r="P2188">
        <f t="shared" si="137"/>
        <v>1935</v>
      </c>
      <c r="Q2188" s="7" t="s">
        <v>8352</v>
      </c>
      <c r="R2188" s="7" t="s">
        <v>8370</v>
      </c>
      <c r="S2188" s="11">
        <f t="shared" si="138"/>
        <v>42619.874999999993</v>
      </c>
      <c r="T2188" s="12">
        <f t="shared" si="139"/>
        <v>42583.406747685185</v>
      </c>
    </row>
    <row r="2189" spans="1:20" ht="43.2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>
        <f t="shared" si="136"/>
        <v>1014.6425</v>
      </c>
      <c r="P2189">
        <f t="shared" si="137"/>
        <v>182928.5</v>
      </c>
      <c r="Q2189" s="7" t="s">
        <v>8352</v>
      </c>
      <c r="R2189" s="7" t="s">
        <v>8370</v>
      </c>
      <c r="S2189" s="11">
        <f t="shared" si="138"/>
        <v>42096.957638888889</v>
      </c>
      <c r="T2189" s="12">
        <f t="shared" si="139"/>
        <v>42068.000763888886</v>
      </c>
    </row>
    <row r="2190" spans="1:20" ht="43.2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>
        <f t="shared" si="136"/>
        <v>412.17692027666544</v>
      </c>
      <c r="P2190">
        <f t="shared" si="137"/>
        <v>17151</v>
      </c>
      <c r="Q2190" s="7" t="s">
        <v>8352</v>
      </c>
      <c r="R2190" s="7" t="s">
        <v>8370</v>
      </c>
      <c r="S2190" s="11">
        <f t="shared" si="138"/>
        <v>42668.499999999993</v>
      </c>
      <c r="T2190" s="12">
        <f t="shared" si="139"/>
        <v>42633.377789351849</v>
      </c>
    </row>
    <row r="2191" spans="1:20" ht="43.2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>
        <f t="shared" si="136"/>
        <v>503.25</v>
      </c>
      <c r="P2191">
        <f t="shared" si="137"/>
        <v>4839</v>
      </c>
      <c r="Q2191" s="7" t="s">
        <v>8352</v>
      </c>
      <c r="R2191" s="7" t="s">
        <v>8370</v>
      </c>
      <c r="S2191" s="11">
        <f t="shared" si="138"/>
        <v>42481.708333333336</v>
      </c>
      <c r="T2191" s="12">
        <f t="shared" si="139"/>
        <v>42467.579861111109</v>
      </c>
    </row>
    <row r="2192" spans="1:20" ht="43.2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>
        <f t="shared" si="136"/>
        <v>184.61052631578946</v>
      </c>
      <c r="P2192">
        <f t="shared" si="137"/>
        <v>16076</v>
      </c>
      <c r="Q2192" s="7" t="s">
        <v>8352</v>
      </c>
      <c r="R2192" s="7" t="s">
        <v>8370</v>
      </c>
      <c r="S2192" s="11">
        <f t="shared" si="138"/>
        <v>42452.082638888889</v>
      </c>
      <c r="T2192" s="12">
        <f t="shared" si="139"/>
        <v>42417.416712962957</v>
      </c>
    </row>
    <row r="2193" spans="1:20" ht="43.2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>
        <f t="shared" si="136"/>
        <v>119.73333333333333</v>
      </c>
      <c r="P2193">
        <f t="shared" si="137"/>
        <v>148</v>
      </c>
      <c r="Q2193" s="7" t="s">
        <v>8352</v>
      </c>
      <c r="R2193" s="7" t="s">
        <v>8370</v>
      </c>
      <c r="S2193" s="11">
        <f t="shared" si="138"/>
        <v>42780.6253125</v>
      </c>
      <c r="T2193" s="12">
        <f t="shared" si="139"/>
        <v>42768.6253125</v>
      </c>
    </row>
    <row r="2194" spans="1:20" ht="43.2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>
        <f t="shared" si="136"/>
        <v>1081.2401666666667</v>
      </c>
      <c r="P2194">
        <f t="shared" si="137"/>
        <v>117748.82</v>
      </c>
      <c r="Q2194" s="7" t="s">
        <v>8352</v>
      </c>
      <c r="R2194" s="7" t="s">
        <v>8370</v>
      </c>
      <c r="S2194" s="11">
        <f t="shared" si="138"/>
        <v>42719.749999999993</v>
      </c>
      <c r="T2194" s="12">
        <f t="shared" si="139"/>
        <v>42691.642870370364</v>
      </c>
    </row>
    <row r="2195" spans="1:20" ht="57.6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>
        <f t="shared" si="136"/>
        <v>452.37333333333333</v>
      </c>
      <c r="P2195">
        <f t="shared" si="137"/>
        <v>52856</v>
      </c>
      <c r="Q2195" s="7" t="s">
        <v>8352</v>
      </c>
      <c r="R2195" s="7" t="s">
        <v>8370</v>
      </c>
      <c r="S2195" s="11">
        <f t="shared" si="138"/>
        <v>42694.999305555553</v>
      </c>
      <c r="T2195" s="12">
        <f t="shared" si="139"/>
        <v>42664.197592592587</v>
      </c>
    </row>
    <row r="2196" spans="1:20" ht="57.6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>
        <f t="shared" si="136"/>
        <v>537.37</v>
      </c>
      <c r="P2196">
        <f t="shared" si="137"/>
        <v>43737</v>
      </c>
      <c r="Q2196" s="7" t="s">
        <v>8352</v>
      </c>
      <c r="R2196" s="7" t="s">
        <v>8370</v>
      </c>
      <c r="S2196" s="11">
        <f t="shared" si="138"/>
        <v>42455.507986111108</v>
      </c>
      <c r="T2196" s="12">
        <f t="shared" si="139"/>
        <v>42425.54965277778</v>
      </c>
    </row>
    <row r="2197" spans="1:20" ht="28.8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>
        <f t="shared" si="136"/>
        <v>120.32608695652173</v>
      </c>
      <c r="P2197">
        <f t="shared" si="137"/>
        <v>935</v>
      </c>
      <c r="Q2197" s="7" t="s">
        <v>8352</v>
      </c>
      <c r="R2197" s="7" t="s">
        <v>8370</v>
      </c>
      <c r="S2197" s="11">
        <f t="shared" si="138"/>
        <v>42227.563657407409</v>
      </c>
      <c r="T2197" s="12">
        <f t="shared" si="139"/>
        <v>42197.563657407409</v>
      </c>
    </row>
    <row r="2198" spans="1:20" ht="28.8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>
        <f t="shared" si="136"/>
        <v>113.83571428571429</v>
      </c>
      <c r="P2198">
        <f t="shared" si="137"/>
        <v>1937</v>
      </c>
      <c r="Q2198" s="7" t="s">
        <v>8352</v>
      </c>
      <c r="R2198" s="7" t="s">
        <v>8370</v>
      </c>
      <c r="S2198" s="11">
        <f t="shared" si="138"/>
        <v>42706.083333333336</v>
      </c>
      <c r="T2198" s="12">
        <f t="shared" si="139"/>
        <v>42675.278958333329</v>
      </c>
    </row>
    <row r="2199" spans="1:20" ht="43.2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>
        <f t="shared" si="136"/>
        <v>951.03109999999992</v>
      </c>
      <c r="P2199">
        <f t="shared" si="137"/>
        <v>255309.33000000002</v>
      </c>
      <c r="Q2199" s="7" t="s">
        <v>8352</v>
      </c>
      <c r="R2199" s="7" t="s">
        <v>8370</v>
      </c>
      <c r="S2199" s="11">
        <f t="shared" si="138"/>
        <v>42063.37568287037</v>
      </c>
      <c r="T2199" s="12">
        <f t="shared" si="139"/>
        <v>42033.37568287037</v>
      </c>
    </row>
    <row r="2200" spans="1:20" ht="43.2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>
        <f t="shared" si="136"/>
        <v>132.89249999999998</v>
      </c>
      <c r="P2200">
        <f t="shared" si="137"/>
        <v>13157</v>
      </c>
      <c r="Q2200" s="7" t="s">
        <v>8352</v>
      </c>
      <c r="R2200" s="7" t="s">
        <v>8370</v>
      </c>
      <c r="S2200" s="11">
        <f t="shared" si="138"/>
        <v>42322.347222222219</v>
      </c>
      <c r="T2200" s="12">
        <f t="shared" si="139"/>
        <v>42292.305555555555</v>
      </c>
    </row>
    <row r="2201" spans="1:20" ht="28.8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>
        <f t="shared" si="136"/>
        <v>146.97777777777779</v>
      </c>
      <c r="P2201">
        <f t="shared" si="137"/>
        <v>4228</v>
      </c>
      <c r="Q2201" s="7" t="s">
        <v>8352</v>
      </c>
      <c r="R2201" s="7" t="s">
        <v>8370</v>
      </c>
      <c r="S2201" s="11">
        <f t="shared" si="138"/>
        <v>42292.208310185182</v>
      </c>
      <c r="T2201" s="12">
        <f t="shared" si="139"/>
        <v>42262.208310185182</v>
      </c>
    </row>
    <row r="2202" spans="1:20" ht="43.2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>
        <f t="shared" si="136"/>
        <v>542.15</v>
      </c>
      <c r="P2202">
        <f t="shared" si="137"/>
        <v>8843</v>
      </c>
      <c r="Q2202" s="7" t="s">
        <v>8352</v>
      </c>
      <c r="R2202" s="7" t="s">
        <v>8370</v>
      </c>
      <c r="S2202" s="11">
        <f t="shared" si="138"/>
        <v>42190.916666666664</v>
      </c>
      <c r="T2202" s="12">
        <f t="shared" si="139"/>
        <v>42163.417453703696</v>
      </c>
    </row>
    <row r="2203" spans="1:20" ht="43.2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>
        <f t="shared" si="136"/>
        <v>382.71818181818185</v>
      </c>
      <c r="P2203">
        <f t="shared" si="137"/>
        <v>310.99</v>
      </c>
      <c r="Q2203" s="7" t="s">
        <v>8344</v>
      </c>
      <c r="R2203" s="7" t="s">
        <v>8349</v>
      </c>
      <c r="S2203" s="11">
        <f t="shared" si="138"/>
        <v>41290.638483796291</v>
      </c>
      <c r="T2203" s="12">
        <f t="shared" si="139"/>
        <v>41276.638483796291</v>
      </c>
    </row>
    <row r="2204" spans="1:20" ht="28.8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>
        <f t="shared" si="136"/>
        <v>704.18124999999998</v>
      </c>
      <c r="P2204">
        <f t="shared" si="137"/>
        <v>24167.25</v>
      </c>
      <c r="Q2204" s="7" t="s">
        <v>8344</v>
      </c>
      <c r="R2204" s="7" t="s">
        <v>8349</v>
      </c>
      <c r="S2204" s="11">
        <f t="shared" si="138"/>
        <v>41214.640833333331</v>
      </c>
      <c r="T2204" s="12">
        <f t="shared" si="139"/>
        <v>41184.640833333331</v>
      </c>
    </row>
    <row r="2205" spans="1:20" ht="43.2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>
        <f t="shared" si="136"/>
        <v>109.55</v>
      </c>
      <c r="P2205">
        <f t="shared" si="137"/>
        <v>191</v>
      </c>
      <c r="Q2205" s="7" t="s">
        <v>8344</v>
      </c>
      <c r="R2205" s="7" t="s">
        <v>8349</v>
      </c>
      <c r="S2205" s="11">
        <f t="shared" si="138"/>
        <v>42271.651412037034</v>
      </c>
      <c r="T2205" s="12">
        <f t="shared" si="139"/>
        <v>42241.651412037034</v>
      </c>
    </row>
    <row r="2206" spans="1:20" ht="43.2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>
        <f t="shared" si="136"/>
        <v>132.86666666666667</v>
      </c>
      <c r="P2206">
        <f t="shared" si="137"/>
        <v>493</v>
      </c>
      <c r="Q2206" s="7" t="s">
        <v>8344</v>
      </c>
      <c r="R2206" s="7" t="s">
        <v>8349</v>
      </c>
      <c r="S2206" s="11">
        <f t="shared" si="138"/>
        <v>41342.103229166663</v>
      </c>
      <c r="T2206" s="12">
        <f t="shared" si="139"/>
        <v>41312.103229166663</v>
      </c>
    </row>
    <row r="2207" spans="1:20" ht="43.2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>
        <f t="shared" si="136"/>
        <v>152</v>
      </c>
      <c r="P2207">
        <f t="shared" si="137"/>
        <v>390</v>
      </c>
      <c r="Q2207" s="7" t="s">
        <v>8344</v>
      </c>
      <c r="R2207" s="7" t="s">
        <v>8349</v>
      </c>
      <c r="S2207" s="11">
        <f t="shared" si="138"/>
        <v>41061.613298611112</v>
      </c>
      <c r="T2207" s="12">
        <f t="shared" si="139"/>
        <v>41031.613298611112</v>
      </c>
    </row>
    <row r="2208" spans="1:20" ht="43.2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>
        <f t="shared" si="136"/>
        <v>102.72727272727273</v>
      </c>
      <c r="P2208">
        <f t="shared" si="137"/>
        <v>30</v>
      </c>
      <c r="Q2208" s="7" t="s">
        <v>8344</v>
      </c>
      <c r="R2208" s="7" t="s">
        <v>8349</v>
      </c>
      <c r="S2208" s="11">
        <f t="shared" si="138"/>
        <v>41015.048888888887</v>
      </c>
      <c r="T2208" s="12">
        <f t="shared" si="139"/>
        <v>40997.048888888887</v>
      </c>
    </row>
    <row r="2209" spans="1:20" ht="43.2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>
        <f t="shared" si="136"/>
        <v>100</v>
      </c>
      <c r="P2209">
        <f t="shared" si="137"/>
        <v>0</v>
      </c>
      <c r="Q2209" s="7" t="s">
        <v>8344</v>
      </c>
      <c r="R2209" s="7" t="s">
        <v>8349</v>
      </c>
      <c r="S2209" s="11">
        <f t="shared" si="138"/>
        <v>41594.027465277773</v>
      </c>
      <c r="T2209" s="12">
        <f t="shared" si="139"/>
        <v>41563.985798611109</v>
      </c>
    </row>
    <row r="2210" spans="1:20" ht="43.2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>
        <f t="shared" si="136"/>
        <v>101.6</v>
      </c>
      <c r="P2210">
        <f t="shared" si="137"/>
        <v>16</v>
      </c>
      <c r="Q2210" s="7" t="s">
        <v>8344</v>
      </c>
      <c r="R2210" s="7" t="s">
        <v>8349</v>
      </c>
      <c r="S2210" s="11">
        <f t="shared" si="138"/>
        <v>41005.958333333328</v>
      </c>
      <c r="T2210" s="12">
        <f t="shared" si="139"/>
        <v>40946.673912037033</v>
      </c>
    </row>
    <row r="2211" spans="1:20" ht="28.8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>
        <f t="shared" si="136"/>
        <v>150.80000000000001</v>
      </c>
      <c r="P2211">
        <f t="shared" si="137"/>
        <v>254</v>
      </c>
      <c r="Q2211" s="7" t="s">
        <v>8344</v>
      </c>
      <c r="R2211" s="7" t="s">
        <v>8349</v>
      </c>
      <c r="S2211" s="11">
        <f t="shared" si="138"/>
        <v>41743.75</v>
      </c>
      <c r="T2211" s="12">
        <f t="shared" si="139"/>
        <v>41732.27134259259</v>
      </c>
    </row>
    <row r="2212" spans="1:20" ht="43.2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>
        <f t="shared" si="136"/>
        <v>111.425</v>
      </c>
      <c r="P2212">
        <f t="shared" si="137"/>
        <v>457</v>
      </c>
      <c r="Q2212" s="7" t="s">
        <v>8344</v>
      </c>
      <c r="R2212" s="7" t="s">
        <v>8349</v>
      </c>
      <c r="S2212" s="11">
        <f t="shared" si="138"/>
        <v>41013.525000000001</v>
      </c>
      <c r="T2212" s="12">
        <f t="shared" si="139"/>
        <v>40955.857754629629</v>
      </c>
    </row>
    <row r="2213" spans="1:20" ht="43.2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>
        <f t="shared" si="136"/>
        <v>195.6</v>
      </c>
      <c r="P2213">
        <f t="shared" si="137"/>
        <v>2390</v>
      </c>
      <c r="Q2213" s="7" t="s">
        <v>8344</v>
      </c>
      <c r="R2213" s="7" t="s">
        <v>8349</v>
      </c>
      <c r="S2213" s="11">
        <f t="shared" si="138"/>
        <v>41739.082638888889</v>
      </c>
      <c r="T2213" s="12">
        <f t="shared" si="139"/>
        <v>41716.576678240737</v>
      </c>
    </row>
    <row r="2214" spans="1:20" ht="43.2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>
        <f t="shared" si="136"/>
        <v>114.38333333333333</v>
      </c>
      <c r="P2214">
        <f t="shared" si="137"/>
        <v>863</v>
      </c>
      <c r="Q2214" s="7" t="s">
        <v>8344</v>
      </c>
      <c r="R2214" s="7" t="s">
        <v>8349</v>
      </c>
      <c r="S2214" s="11">
        <f t="shared" si="138"/>
        <v>41581.833333333328</v>
      </c>
      <c r="T2214" s="12">
        <f t="shared" si="139"/>
        <v>41548.539085648146</v>
      </c>
    </row>
    <row r="2215" spans="1:20" ht="57.6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>
        <f t="shared" si="136"/>
        <v>200</v>
      </c>
      <c r="P2215">
        <f t="shared" si="137"/>
        <v>5</v>
      </c>
      <c r="Q2215" s="7" t="s">
        <v>8344</v>
      </c>
      <c r="R2215" s="7" t="s">
        <v>8349</v>
      </c>
      <c r="S2215" s="11">
        <f t="shared" si="138"/>
        <v>42139.617812499993</v>
      </c>
      <c r="T2215" s="12">
        <f t="shared" si="139"/>
        <v>42109.617812499993</v>
      </c>
    </row>
    <row r="2216" spans="1:20" ht="43.2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>
        <f t="shared" si="136"/>
        <v>292.50166666666667</v>
      </c>
      <c r="P2216">
        <f t="shared" si="137"/>
        <v>1155.01</v>
      </c>
      <c r="Q2216" s="7" t="s">
        <v>8344</v>
      </c>
      <c r="R2216" s="7" t="s">
        <v>8349</v>
      </c>
      <c r="S2216" s="11">
        <f t="shared" si="138"/>
        <v>41676.58388888889</v>
      </c>
      <c r="T2216" s="12">
        <f t="shared" si="139"/>
        <v>41646.58388888889</v>
      </c>
    </row>
    <row r="2217" spans="1:20" ht="28.8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>
        <f t="shared" si="136"/>
        <v>156.36363636363637</v>
      </c>
      <c r="P2217">
        <f t="shared" si="137"/>
        <v>310</v>
      </c>
      <c r="Q2217" s="7" t="s">
        <v>8344</v>
      </c>
      <c r="R2217" s="7" t="s">
        <v>8349</v>
      </c>
      <c r="S2217" s="11">
        <f t="shared" si="138"/>
        <v>40981.082638888889</v>
      </c>
      <c r="T2217" s="12">
        <f t="shared" si="139"/>
        <v>40958.508935185186</v>
      </c>
    </row>
    <row r="2218" spans="1:20" ht="43.2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>
        <f t="shared" si="136"/>
        <v>105.66666666666666</v>
      </c>
      <c r="P2218">
        <f t="shared" si="137"/>
        <v>17</v>
      </c>
      <c r="Q2218" s="7" t="s">
        <v>8344</v>
      </c>
      <c r="R2218" s="7" t="s">
        <v>8349</v>
      </c>
      <c r="S2218" s="11">
        <f t="shared" si="138"/>
        <v>42208.543344907404</v>
      </c>
      <c r="T2218" s="12">
        <f t="shared" si="139"/>
        <v>42194.543344907404</v>
      </c>
    </row>
    <row r="2219" spans="1:20" ht="43.2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>
        <f t="shared" si="136"/>
        <v>101.19047619047619</v>
      </c>
      <c r="P2219">
        <f t="shared" si="137"/>
        <v>5</v>
      </c>
      <c r="Q2219" s="7" t="s">
        <v>8344</v>
      </c>
      <c r="R2219" s="7" t="s">
        <v>8349</v>
      </c>
      <c r="S2219" s="11">
        <f t="shared" si="138"/>
        <v>42310.124999999993</v>
      </c>
      <c r="T2219" s="12">
        <f t="shared" si="139"/>
        <v>42299.568437499998</v>
      </c>
    </row>
    <row r="2220" spans="1:20" ht="43.2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>
        <f t="shared" si="136"/>
        <v>122.833</v>
      </c>
      <c r="P2220">
        <f t="shared" si="137"/>
        <v>456.65999999999985</v>
      </c>
      <c r="Q2220" s="7" t="s">
        <v>8344</v>
      </c>
      <c r="R2220" s="7" t="s">
        <v>8349</v>
      </c>
      <c r="S2220" s="11">
        <f t="shared" si="138"/>
        <v>41149.791666666664</v>
      </c>
      <c r="T2220" s="12">
        <f t="shared" si="139"/>
        <v>41127.603969907403</v>
      </c>
    </row>
    <row r="2221" spans="1:20" ht="43.2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>
        <f t="shared" si="136"/>
        <v>101.49999999999999</v>
      </c>
      <c r="P2221">
        <f t="shared" si="137"/>
        <v>15</v>
      </c>
      <c r="Q2221" s="7" t="s">
        <v>8344</v>
      </c>
      <c r="R2221" s="7" t="s">
        <v>8349</v>
      </c>
      <c r="S2221" s="11">
        <f t="shared" si="138"/>
        <v>42235.510555555556</v>
      </c>
      <c r="T2221" s="12">
        <f t="shared" si="139"/>
        <v>42205.510555555556</v>
      </c>
    </row>
    <row r="2222" spans="1:20" ht="43.2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>
        <f t="shared" si="136"/>
        <v>101.14285714285714</v>
      </c>
      <c r="P2222">
        <f t="shared" si="137"/>
        <v>40</v>
      </c>
      <c r="Q2222" s="7" t="s">
        <v>8344</v>
      </c>
      <c r="R2222" s="7" t="s">
        <v>8349</v>
      </c>
      <c r="S2222" s="11">
        <f t="shared" si="138"/>
        <v>41481.852268518516</v>
      </c>
      <c r="T2222" s="12">
        <f t="shared" si="139"/>
        <v>41451.852268518516</v>
      </c>
    </row>
    <row r="2223" spans="1:20" ht="43.2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>
        <f t="shared" si="136"/>
        <v>108.11999999999999</v>
      </c>
      <c r="P2223">
        <f t="shared" si="137"/>
        <v>609</v>
      </c>
      <c r="Q2223" s="7" t="s">
        <v>8352</v>
      </c>
      <c r="R2223" s="7" t="s">
        <v>8370</v>
      </c>
      <c r="S2223" s="11">
        <f t="shared" si="138"/>
        <v>42482.791666666664</v>
      </c>
      <c r="T2223" s="12">
        <f t="shared" si="139"/>
        <v>42452.458437499998</v>
      </c>
    </row>
    <row r="2224" spans="1:20" ht="43.2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>
        <f t="shared" si="136"/>
        <v>162.6</v>
      </c>
      <c r="P2224">
        <f t="shared" si="137"/>
        <v>313</v>
      </c>
      <c r="Q2224" s="7" t="s">
        <v>8352</v>
      </c>
      <c r="R2224" s="7" t="s">
        <v>8370</v>
      </c>
      <c r="S2224" s="11">
        <f t="shared" si="138"/>
        <v>40936.579247685186</v>
      </c>
      <c r="T2224" s="12">
        <f t="shared" si="139"/>
        <v>40906.579247685186</v>
      </c>
    </row>
    <row r="2225" spans="1:20" ht="57.6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>
        <f t="shared" si="136"/>
        <v>105.80000000000001</v>
      </c>
      <c r="P2225">
        <f t="shared" si="137"/>
        <v>1131</v>
      </c>
      <c r="Q2225" s="7" t="s">
        <v>8352</v>
      </c>
      <c r="R2225" s="7" t="s">
        <v>8370</v>
      </c>
      <c r="S2225" s="11">
        <f t="shared" si="138"/>
        <v>42182.432500000003</v>
      </c>
      <c r="T2225" s="12">
        <f t="shared" si="139"/>
        <v>42152.432500000003</v>
      </c>
    </row>
    <row r="2226" spans="1:20" ht="43.2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>
        <f t="shared" si="136"/>
        <v>243.15000000000003</v>
      </c>
      <c r="P2226">
        <f t="shared" si="137"/>
        <v>14315</v>
      </c>
      <c r="Q2226" s="7" t="s">
        <v>8352</v>
      </c>
      <c r="R2226" s="7" t="s">
        <v>8370</v>
      </c>
      <c r="S2226" s="11">
        <f t="shared" si="138"/>
        <v>42672.583333333336</v>
      </c>
      <c r="T2226" s="12">
        <f t="shared" si="139"/>
        <v>42644.459201388883</v>
      </c>
    </row>
    <row r="2227" spans="1:20" ht="43.2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>
        <f t="shared" si="136"/>
        <v>944.83338095238094</v>
      </c>
      <c r="P2227">
        <f t="shared" si="137"/>
        <v>177415.01</v>
      </c>
      <c r="Q2227" s="7" t="s">
        <v>8352</v>
      </c>
      <c r="R2227" s="7" t="s">
        <v>8370</v>
      </c>
      <c r="S2227" s="11">
        <f t="shared" si="138"/>
        <v>41903.583506944444</v>
      </c>
      <c r="T2227" s="12">
        <f t="shared" si="139"/>
        <v>41873.583506944444</v>
      </c>
    </row>
    <row r="2228" spans="1:20" ht="43.2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>
        <f t="shared" si="136"/>
        <v>108.46283333333334</v>
      </c>
      <c r="P2228">
        <f t="shared" si="137"/>
        <v>1523.3100000000013</v>
      </c>
      <c r="Q2228" s="7" t="s">
        <v>8352</v>
      </c>
      <c r="R2228" s="7" t="s">
        <v>8370</v>
      </c>
      <c r="S2228" s="11">
        <f t="shared" si="138"/>
        <v>42411.999305555553</v>
      </c>
      <c r="T2228" s="12">
        <f t="shared" si="139"/>
        <v>42381.590532407405</v>
      </c>
    </row>
    <row r="2229" spans="1:20" ht="43.2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>
        <f t="shared" si="136"/>
        <v>157.37692307692308</v>
      </c>
      <c r="P2229">
        <f t="shared" si="137"/>
        <v>7459</v>
      </c>
      <c r="Q2229" s="7" t="s">
        <v>8352</v>
      </c>
      <c r="R2229" s="7" t="s">
        <v>8370</v>
      </c>
      <c r="S2229" s="11">
        <f t="shared" si="138"/>
        <v>41591.640682870369</v>
      </c>
      <c r="T2229" s="12">
        <f t="shared" si="139"/>
        <v>41561.599016203698</v>
      </c>
    </row>
    <row r="2230" spans="1:20" ht="57.6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>
        <f t="shared" si="136"/>
        <v>1174.49</v>
      </c>
      <c r="P2230">
        <f t="shared" si="137"/>
        <v>10744.9</v>
      </c>
      <c r="Q2230" s="7" t="s">
        <v>8352</v>
      </c>
      <c r="R2230" s="7" t="s">
        <v>8370</v>
      </c>
      <c r="S2230" s="11">
        <f t="shared" si="138"/>
        <v>42232.069861111107</v>
      </c>
      <c r="T2230" s="12">
        <f t="shared" si="139"/>
        <v>42202.069861111107</v>
      </c>
    </row>
    <row r="2231" spans="1:20" ht="43.2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>
        <f t="shared" si="136"/>
        <v>171.04755366949576</v>
      </c>
      <c r="P2231">
        <f t="shared" si="137"/>
        <v>5692.33</v>
      </c>
      <c r="Q2231" s="7" t="s">
        <v>8352</v>
      </c>
      <c r="R2231" s="7" t="s">
        <v>8370</v>
      </c>
      <c r="S2231" s="11">
        <f t="shared" si="138"/>
        <v>41519.958333333328</v>
      </c>
      <c r="T2231" s="12">
        <f t="shared" si="139"/>
        <v>41484.455914351849</v>
      </c>
    </row>
    <row r="2232" spans="1:20" ht="43.2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>
        <f t="shared" si="136"/>
        <v>125.95294117647057</v>
      </c>
      <c r="P2232">
        <f t="shared" si="137"/>
        <v>2206</v>
      </c>
      <c r="Q2232" s="7" t="s">
        <v>8352</v>
      </c>
      <c r="R2232" s="7" t="s">
        <v>8370</v>
      </c>
      <c r="S2232" s="11">
        <f t="shared" si="138"/>
        <v>41754.672766203701</v>
      </c>
      <c r="T2232" s="12">
        <f t="shared" si="139"/>
        <v>41724.672766203701</v>
      </c>
    </row>
    <row r="2233" spans="1:20" ht="43.2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>
        <f t="shared" si="136"/>
        <v>1212.1296000000002</v>
      </c>
      <c r="P2233">
        <f t="shared" si="137"/>
        <v>27803.24</v>
      </c>
      <c r="Q2233" s="7" t="s">
        <v>8352</v>
      </c>
      <c r="R2233" s="7" t="s">
        <v>8370</v>
      </c>
      <c r="S2233" s="11">
        <f t="shared" si="138"/>
        <v>41450</v>
      </c>
      <c r="T2233" s="12">
        <f t="shared" si="139"/>
        <v>41423.702557870369</v>
      </c>
    </row>
    <row r="2234" spans="1:20" ht="43.2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>
        <f t="shared" si="136"/>
        <v>495.8</v>
      </c>
      <c r="P2234">
        <f t="shared" si="137"/>
        <v>19790</v>
      </c>
      <c r="Q2234" s="7" t="s">
        <v>8352</v>
      </c>
      <c r="R2234" s="7" t="s">
        <v>8370</v>
      </c>
      <c r="S2234" s="11">
        <f t="shared" si="138"/>
        <v>41838.916666666664</v>
      </c>
      <c r="T2234" s="12">
        <f t="shared" si="139"/>
        <v>41806.585740740738</v>
      </c>
    </row>
    <row r="2235" spans="1:20" ht="43.2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>
        <f t="shared" si="136"/>
        <v>332.03999999999996</v>
      </c>
      <c r="P2235">
        <f t="shared" si="137"/>
        <v>5801</v>
      </c>
      <c r="Q2235" s="7" t="s">
        <v>8352</v>
      </c>
      <c r="R2235" s="7" t="s">
        <v>8370</v>
      </c>
      <c r="S2235" s="11">
        <f t="shared" si="138"/>
        <v>42351.791666666664</v>
      </c>
      <c r="T2235" s="12">
        <f t="shared" si="139"/>
        <v>42331.170590277776</v>
      </c>
    </row>
    <row r="2236" spans="1:20" ht="43.2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>
        <f t="shared" si="136"/>
        <v>1165</v>
      </c>
      <c r="P2236">
        <f t="shared" si="137"/>
        <v>1065</v>
      </c>
      <c r="Q2236" s="7" t="s">
        <v>8352</v>
      </c>
      <c r="R2236" s="7" t="s">
        <v>8370</v>
      </c>
      <c r="S2236" s="11">
        <f t="shared" si="138"/>
        <v>42740.616284722222</v>
      </c>
      <c r="T2236" s="12">
        <f t="shared" si="139"/>
        <v>42710.616284722222</v>
      </c>
    </row>
    <row r="2237" spans="1:20" ht="28.8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>
        <f t="shared" si="136"/>
        <v>153.3153846153846</v>
      </c>
      <c r="P2237">
        <f t="shared" si="137"/>
        <v>6931</v>
      </c>
      <c r="Q2237" s="7" t="s">
        <v>8352</v>
      </c>
      <c r="R2237" s="7" t="s">
        <v>8370</v>
      </c>
      <c r="S2237" s="11">
        <f t="shared" si="138"/>
        <v>42091.772118055553</v>
      </c>
      <c r="T2237" s="12">
        <f t="shared" si="139"/>
        <v>42061.813784722217</v>
      </c>
    </row>
    <row r="2238" spans="1:20" ht="43.2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>
        <f t="shared" si="136"/>
        <v>537.10714285714289</v>
      </c>
      <c r="P2238">
        <f t="shared" si="137"/>
        <v>12239</v>
      </c>
      <c r="Q2238" s="7" t="s">
        <v>8352</v>
      </c>
      <c r="R2238" s="7" t="s">
        <v>8370</v>
      </c>
      <c r="S2238" s="11">
        <f t="shared" si="138"/>
        <v>42401.408831018511</v>
      </c>
      <c r="T2238" s="12">
        <f t="shared" si="139"/>
        <v>42371.408831018511</v>
      </c>
    </row>
    <row r="2239" spans="1:20" ht="43.2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>
        <f t="shared" si="136"/>
        <v>352.92777777777775</v>
      </c>
      <c r="P2239">
        <f t="shared" si="137"/>
        <v>45527</v>
      </c>
      <c r="Q2239" s="7" t="s">
        <v>8352</v>
      </c>
      <c r="R2239" s="7" t="s">
        <v>8370</v>
      </c>
      <c r="S2239" s="11">
        <f t="shared" si="138"/>
        <v>41955.124305555553</v>
      </c>
      <c r="T2239" s="12">
        <f t="shared" si="139"/>
        <v>41914.794942129629</v>
      </c>
    </row>
    <row r="2240" spans="1:20" ht="28.8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>
        <f t="shared" si="136"/>
        <v>137.4</v>
      </c>
      <c r="P2240">
        <f t="shared" si="137"/>
        <v>1496</v>
      </c>
      <c r="Q2240" s="7" t="s">
        <v>8352</v>
      </c>
      <c r="R2240" s="7" t="s">
        <v>8370</v>
      </c>
      <c r="S2240" s="11">
        <f t="shared" si="138"/>
        <v>42804.41337962963</v>
      </c>
      <c r="T2240" s="12">
        <f t="shared" si="139"/>
        <v>42774.41337962963</v>
      </c>
    </row>
    <row r="2241" spans="1:20" ht="28.8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>
        <f t="shared" si="136"/>
        <v>128.02668</v>
      </c>
      <c r="P2241">
        <f t="shared" si="137"/>
        <v>7006.6699999999983</v>
      </c>
      <c r="Q2241" s="7" t="s">
        <v>8352</v>
      </c>
      <c r="R2241" s="7" t="s">
        <v>8370</v>
      </c>
      <c r="S2241" s="11">
        <f t="shared" si="138"/>
        <v>41608.959722222222</v>
      </c>
      <c r="T2241" s="12">
        <f t="shared" si="139"/>
        <v>41572.750162037039</v>
      </c>
    </row>
    <row r="2242" spans="1:20" ht="43.2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>
        <f t="shared" si="136"/>
        <v>270.68</v>
      </c>
      <c r="P2242">
        <f t="shared" si="137"/>
        <v>8534</v>
      </c>
      <c r="Q2242" s="7" t="s">
        <v>8352</v>
      </c>
      <c r="R2242" s="7" t="s">
        <v>8370</v>
      </c>
      <c r="S2242" s="11">
        <f t="shared" si="138"/>
        <v>42482.617407407401</v>
      </c>
      <c r="T2242" s="12">
        <f t="shared" si="139"/>
        <v>42452.617407407401</v>
      </c>
    </row>
    <row r="2243" spans="1:20" ht="43.2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>
        <f t="shared" ref="O2243:O2306" si="140">(E2243/D2243*100)</f>
        <v>806.4</v>
      </c>
      <c r="P2243">
        <f t="shared" ref="P2243:P2306" si="141">AVERAGE(E2243-D2243)</f>
        <v>7064</v>
      </c>
      <c r="Q2243" s="7" t="s">
        <v>8352</v>
      </c>
      <c r="R2243" s="7" t="s">
        <v>8370</v>
      </c>
      <c r="S2243" s="11">
        <f t="shared" ref="S2243:S2306" si="142">(I2243/86400)+25569+(-5/24)</f>
        <v>42796.619212962956</v>
      </c>
      <c r="T2243" s="12">
        <f t="shared" ref="T2243:T2306" si="143">(J2243/86400)+25569+(-5/24)</f>
        <v>42766.619212962956</v>
      </c>
    </row>
    <row r="2244" spans="1:20" ht="28.8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>
        <f t="shared" si="140"/>
        <v>1360.0976000000001</v>
      </c>
      <c r="P2244">
        <f t="shared" si="141"/>
        <v>126009.76000000001</v>
      </c>
      <c r="Q2244" s="7" t="s">
        <v>8352</v>
      </c>
      <c r="R2244" s="7" t="s">
        <v>8370</v>
      </c>
      <c r="S2244" s="11">
        <f t="shared" si="142"/>
        <v>41604.918055555558</v>
      </c>
      <c r="T2244" s="12">
        <f t="shared" si="143"/>
        <v>41569.367280092592</v>
      </c>
    </row>
    <row r="2245" spans="1:20" ht="43.2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>
        <f t="shared" si="140"/>
        <v>930250</v>
      </c>
      <c r="P2245">
        <f t="shared" si="141"/>
        <v>9301.5</v>
      </c>
      <c r="Q2245" s="7" t="s">
        <v>8352</v>
      </c>
      <c r="R2245" s="7" t="s">
        <v>8370</v>
      </c>
      <c r="S2245" s="11">
        <f t="shared" si="142"/>
        <v>42806.916666666664</v>
      </c>
      <c r="T2245" s="12">
        <f t="shared" si="143"/>
        <v>42800.542708333327</v>
      </c>
    </row>
    <row r="2246" spans="1:20" ht="43.2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>
        <f t="shared" si="140"/>
        <v>377.02</v>
      </c>
      <c r="P2246">
        <f t="shared" si="141"/>
        <v>13851</v>
      </c>
      <c r="Q2246" s="7" t="s">
        <v>8352</v>
      </c>
      <c r="R2246" s="7" t="s">
        <v>8370</v>
      </c>
      <c r="S2246" s="11">
        <f t="shared" si="142"/>
        <v>42659.645833333336</v>
      </c>
      <c r="T2246" s="12">
        <f t="shared" si="143"/>
        <v>42647.610486111109</v>
      </c>
    </row>
    <row r="2247" spans="1:20" ht="43.2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>
        <f t="shared" si="140"/>
        <v>2647.0250000000001</v>
      </c>
      <c r="P2247">
        <f t="shared" si="141"/>
        <v>101881</v>
      </c>
      <c r="Q2247" s="7" t="s">
        <v>8352</v>
      </c>
      <c r="R2247" s="7" t="s">
        <v>8370</v>
      </c>
      <c r="S2247" s="11">
        <f t="shared" si="142"/>
        <v>41691.541666666664</v>
      </c>
      <c r="T2247" s="12">
        <f t="shared" si="143"/>
        <v>41660.500196759254</v>
      </c>
    </row>
    <row r="2248" spans="1:20" ht="43.2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>
        <f t="shared" si="140"/>
        <v>100.12</v>
      </c>
      <c r="P2248">
        <f t="shared" si="141"/>
        <v>3</v>
      </c>
      <c r="Q2248" s="7" t="s">
        <v>8352</v>
      </c>
      <c r="R2248" s="7" t="s">
        <v>8370</v>
      </c>
      <c r="S2248" s="11">
        <f t="shared" si="142"/>
        <v>42251.583449074074</v>
      </c>
      <c r="T2248" s="12">
        <f t="shared" si="143"/>
        <v>42221.583449074074</v>
      </c>
    </row>
    <row r="2249" spans="1:20" ht="28.8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>
        <f t="shared" si="140"/>
        <v>104.45405405405405</v>
      </c>
      <c r="P2249">
        <f t="shared" si="141"/>
        <v>824</v>
      </c>
      <c r="Q2249" s="7" t="s">
        <v>8352</v>
      </c>
      <c r="R2249" s="7" t="s">
        <v>8370</v>
      </c>
      <c r="S2249" s="11">
        <f t="shared" si="142"/>
        <v>42214.457928240743</v>
      </c>
      <c r="T2249" s="12">
        <f t="shared" si="143"/>
        <v>42200.457928240743</v>
      </c>
    </row>
    <row r="2250" spans="1:20" ht="43.2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>
        <f t="shared" si="140"/>
        <v>107.21428571428571</v>
      </c>
      <c r="P2250">
        <f t="shared" si="141"/>
        <v>505</v>
      </c>
      <c r="Q2250" s="7" t="s">
        <v>8352</v>
      </c>
      <c r="R2250" s="7" t="s">
        <v>8370</v>
      </c>
      <c r="S2250" s="11">
        <f t="shared" si="142"/>
        <v>42718.667569444442</v>
      </c>
      <c r="T2250" s="12">
        <f t="shared" si="143"/>
        <v>42688.667569444442</v>
      </c>
    </row>
    <row r="2251" spans="1:20" ht="43.2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>
        <f t="shared" si="140"/>
        <v>168.77142857142857</v>
      </c>
      <c r="P2251">
        <f t="shared" si="141"/>
        <v>2407</v>
      </c>
      <c r="Q2251" s="7" t="s">
        <v>8352</v>
      </c>
      <c r="R2251" s="7" t="s">
        <v>8370</v>
      </c>
      <c r="S2251" s="11">
        <f t="shared" si="142"/>
        <v>41366.453298611108</v>
      </c>
      <c r="T2251" s="12">
        <f t="shared" si="143"/>
        <v>41336.49496527778</v>
      </c>
    </row>
    <row r="2252" spans="1:20" ht="43.2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>
        <f t="shared" si="140"/>
        <v>975.11200000000008</v>
      </c>
      <c r="P2252">
        <f t="shared" si="141"/>
        <v>218778</v>
      </c>
      <c r="Q2252" s="7" t="s">
        <v>8352</v>
      </c>
      <c r="R2252" s="7" t="s">
        <v>8370</v>
      </c>
      <c r="S2252" s="11">
        <f t="shared" si="142"/>
        <v>42706.838807870365</v>
      </c>
      <c r="T2252" s="12">
        <f t="shared" si="143"/>
        <v>42676.7971412037</v>
      </c>
    </row>
    <row r="2253" spans="1:20" ht="43.2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>
        <f t="shared" si="140"/>
        <v>134.44929411764704</v>
      </c>
      <c r="P2253">
        <f t="shared" si="141"/>
        <v>2928.1900000000005</v>
      </c>
      <c r="Q2253" s="7" t="s">
        <v>8352</v>
      </c>
      <c r="R2253" s="7" t="s">
        <v>8370</v>
      </c>
      <c r="S2253" s="11">
        <f t="shared" si="142"/>
        <v>41867.137465277774</v>
      </c>
      <c r="T2253" s="12">
        <f t="shared" si="143"/>
        <v>41846.137465277774</v>
      </c>
    </row>
    <row r="2254" spans="1:20" ht="43.2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>
        <f t="shared" si="140"/>
        <v>272.27777777777777</v>
      </c>
      <c r="P2254">
        <f t="shared" si="141"/>
        <v>15505</v>
      </c>
      <c r="Q2254" s="7" t="s">
        <v>8352</v>
      </c>
      <c r="R2254" s="7" t="s">
        <v>8370</v>
      </c>
      <c r="S2254" s="11">
        <f t="shared" si="142"/>
        <v>42588.119652777772</v>
      </c>
      <c r="T2254" s="12">
        <f t="shared" si="143"/>
        <v>42573.119652777772</v>
      </c>
    </row>
    <row r="2255" spans="1:20" ht="43.2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>
        <f t="shared" si="140"/>
        <v>112.6875</v>
      </c>
      <c r="P2255">
        <f t="shared" si="141"/>
        <v>1015</v>
      </c>
      <c r="Q2255" s="7" t="s">
        <v>8352</v>
      </c>
      <c r="R2255" s="7" t="s">
        <v>8370</v>
      </c>
      <c r="S2255" s="11">
        <f t="shared" si="142"/>
        <v>42326.46466435185</v>
      </c>
      <c r="T2255" s="12">
        <f t="shared" si="143"/>
        <v>42296.422997685186</v>
      </c>
    </row>
    <row r="2256" spans="1:20" ht="43.2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>
        <f t="shared" si="140"/>
        <v>459.8</v>
      </c>
      <c r="P2256">
        <f t="shared" si="141"/>
        <v>1799</v>
      </c>
      <c r="Q2256" s="7" t="s">
        <v>8352</v>
      </c>
      <c r="R2256" s="7" t="s">
        <v>8370</v>
      </c>
      <c r="S2256" s="11">
        <f t="shared" si="142"/>
        <v>42759.439444444441</v>
      </c>
      <c r="T2256" s="12">
        <f t="shared" si="143"/>
        <v>42752.439444444441</v>
      </c>
    </row>
    <row r="2257" spans="1:20" ht="28.8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>
        <f t="shared" si="140"/>
        <v>286.65822784810126</v>
      </c>
      <c r="P2257">
        <f t="shared" si="141"/>
        <v>7373</v>
      </c>
      <c r="Q2257" s="7" t="s">
        <v>8352</v>
      </c>
      <c r="R2257" s="7" t="s">
        <v>8370</v>
      </c>
      <c r="S2257" s="11">
        <f t="shared" si="142"/>
        <v>42497.743645833332</v>
      </c>
      <c r="T2257" s="12">
        <f t="shared" si="143"/>
        <v>42467.743645833332</v>
      </c>
    </row>
    <row r="2258" spans="1:20" ht="43.2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>
        <f t="shared" si="140"/>
        <v>222.70833333333334</v>
      </c>
      <c r="P2258">
        <f t="shared" si="141"/>
        <v>589</v>
      </c>
      <c r="Q2258" s="7" t="s">
        <v>8352</v>
      </c>
      <c r="R2258" s="7" t="s">
        <v>8370</v>
      </c>
      <c r="S2258" s="11">
        <f t="shared" si="142"/>
        <v>42696.243587962956</v>
      </c>
      <c r="T2258" s="12">
        <f t="shared" si="143"/>
        <v>42682.243587962956</v>
      </c>
    </row>
    <row r="2259" spans="1:20" ht="57.6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>
        <f t="shared" si="140"/>
        <v>636.14</v>
      </c>
      <c r="P2259">
        <f t="shared" si="141"/>
        <v>13403.5</v>
      </c>
      <c r="Q2259" s="7" t="s">
        <v>8352</v>
      </c>
      <c r="R2259" s="7" t="s">
        <v>8370</v>
      </c>
      <c r="S2259" s="11">
        <f t="shared" si="142"/>
        <v>42540.749999999993</v>
      </c>
      <c r="T2259" s="12">
        <f t="shared" si="143"/>
        <v>42505.728344907409</v>
      </c>
    </row>
    <row r="2260" spans="1:20" ht="28.8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>
        <f t="shared" si="140"/>
        <v>146.5</v>
      </c>
      <c r="P2260">
        <f t="shared" si="141"/>
        <v>1023</v>
      </c>
      <c r="Q2260" s="7" t="s">
        <v>8352</v>
      </c>
      <c r="R2260" s="7" t="s">
        <v>8370</v>
      </c>
      <c r="S2260" s="11">
        <f t="shared" si="142"/>
        <v>42166.542673611104</v>
      </c>
      <c r="T2260" s="12">
        <f t="shared" si="143"/>
        <v>42136.542673611104</v>
      </c>
    </row>
    <row r="2261" spans="1:20" ht="43.2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>
        <f t="shared" si="140"/>
        <v>1867.1</v>
      </c>
      <c r="P2261">
        <f t="shared" si="141"/>
        <v>17671</v>
      </c>
      <c r="Q2261" s="7" t="s">
        <v>8352</v>
      </c>
      <c r="R2261" s="7" t="s">
        <v>8370</v>
      </c>
      <c r="S2261" s="11">
        <f t="shared" si="142"/>
        <v>42712.59648148148</v>
      </c>
      <c r="T2261" s="12">
        <f t="shared" si="143"/>
        <v>42702.59648148148</v>
      </c>
    </row>
    <row r="2262" spans="1:20" ht="43.2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>
        <f t="shared" si="140"/>
        <v>326.92</v>
      </c>
      <c r="P2262">
        <f t="shared" si="141"/>
        <v>5673</v>
      </c>
      <c r="Q2262" s="7" t="s">
        <v>8352</v>
      </c>
      <c r="R2262" s="7" t="s">
        <v>8370</v>
      </c>
      <c r="S2262" s="11">
        <f t="shared" si="142"/>
        <v>41724.766782407409</v>
      </c>
      <c r="T2262" s="12">
        <f t="shared" si="143"/>
        <v>41694.808449074073</v>
      </c>
    </row>
    <row r="2263" spans="1:20" ht="43.2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>
        <f t="shared" si="140"/>
        <v>779.5</v>
      </c>
      <c r="P2263">
        <f t="shared" si="141"/>
        <v>6795</v>
      </c>
      <c r="Q2263" s="7" t="s">
        <v>8352</v>
      </c>
      <c r="R2263" s="7" t="s">
        <v>8370</v>
      </c>
      <c r="S2263" s="11">
        <f t="shared" si="142"/>
        <v>42780.516435185178</v>
      </c>
      <c r="T2263" s="12">
        <f t="shared" si="143"/>
        <v>42759.516435185178</v>
      </c>
    </row>
    <row r="2264" spans="1:20" ht="43.2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>
        <f t="shared" si="140"/>
        <v>154.15151515151516</v>
      </c>
      <c r="P2264">
        <f t="shared" si="141"/>
        <v>1787</v>
      </c>
      <c r="Q2264" s="7" t="s">
        <v>8352</v>
      </c>
      <c r="R2264" s="7" t="s">
        <v>8370</v>
      </c>
      <c r="S2264" s="11">
        <f t="shared" si="142"/>
        <v>41960.791666666664</v>
      </c>
      <c r="T2264" s="12">
        <f t="shared" si="143"/>
        <v>41926.376828703702</v>
      </c>
    </row>
    <row r="2265" spans="1:20" ht="43.2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>
        <f t="shared" si="140"/>
        <v>115.54666666666667</v>
      </c>
      <c r="P2265">
        <f t="shared" si="141"/>
        <v>1166</v>
      </c>
      <c r="Q2265" s="7" t="s">
        <v>8352</v>
      </c>
      <c r="R2265" s="7" t="s">
        <v>8370</v>
      </c>
      <c r="S2265" s="11">
        <f t="shared" si="142"/>
        <v>42035.623993055553</v>
      </c>
      <c r="T2265" s="12">
        <f t="shared" si="143"/>
        <v>42014.623993055553</v>
      </c>
    </row>
    <row r="2266" spans="1:20" ht="57.6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>
        <f t="shared" si="140"/>
        <v>180.03333333333333</v>
      </c>
      <c r="P2266">
        <f t="shared" si="141"/>
        <v>4802</v>
      </c>
      <c r="Q2266" s="7" t="s">
        <v>8352</v>
      </c>
      <c r="R2266" s="7" t="s">
        <v>8370</v>
      </c>
      <c r="S2266" s="11">
        <f t="shared" si="142"/>
        <v>42512.916666666664</v>
      </c>
      <c r="T2266" s="12">
        <f t="shared" si="143"/>
        <v>42496.374004629623</v>
      </c>
    </row>
    <row r="2267" spans="1:20" ht="43.2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>
        <f t="shared" si="140"/>
        <v>298.5</v>
      </c>
      <c r="P2267">
        <f t="shared" si="141"/>
        <v>397</v>
      </c>
      <c r="Q2267" s="7" t="s">
        <v>8352</v>
      </c>
      <c r="R2267" s="7" t="s">
        <v>8370</v>
      </c>
      <c r="S2267" s="11">
        <f t="shared" si="142"/>
        <v>42696.644756944443</v>
      </c>
      <c r="T2267" s="12">
        <f t="shared" si="143"/>
        <v>42689.644756944443</v>
      </c>
    </row>
    <row r="2268" spans="1:20" ht="43.2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>
        <f t="shared" si="140"/>
        <v>320.26666666666665</v>
      </c>
      <c r="P2268">
        <f t="shared" si="141"/>
        <v>3304</v>
      </c>
      <c r="Q2268" s="7" t="s">
        <v>8352</v>
      </c>
      <c r="R2268" s="7" t="s">
        <v>8370</v>
      </c>
      <c r="S2268" s="11">
        <f t="shared" si="142"/>
        <v>42486.874999999993</v>
      </c>
      <c r="T2268" s="12">
        <f t="shared" si="143"/>
        <v>42469.666574074072</v>
      </c>
    </row>
    <row r="2269" spans="1:20" ht="43.2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>
        <f t="shared" si="140"/>
        <v>380.52499999999998</v>
      </c>
      <c r="P2269">
        <f t="shared" si="141"/>
        <v>56105</v>
      </c>
      <c r="Q2269" s="7" t="s">
        <v>8352</v>
      </c>
      <c r="R2269" s="7" t="s">
        <v>8370</v>
      </c>
      <c r="S2269" s="11">
        <f t="shared" si="142"/>
        <v>41993.833333333336</v>
      </c>
      <c r="T2269" s="12">
        <f t="shared" si="143"/>
        <v>41968.621493055551</v>
      </c>
    </row>
    <row r="2270" spans="1:20" ht="43.2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>
        <f t="shared" si="140"/>
        <v>102.60000000000001</v>
      </c>
      <c r="P2270">
        <f t="shared" si="141"/>
        <v>728</v>
      </c>
      <c r="Q2270" s="7" t="s">
        <v>8352</v>
      </c>
      <c r="R2270" s="7" t="s">
        <v>8370</v>
      </c>
      <c r="S2270" s="11">
        <f t="shared" si="142"/>
        <v>42805.874016203707</v>
      </c>
      <c r="T2270" s="12">
        <f t="shared" si="143"/>
        <v>42775.874016203707</v>
      </c>
    </row>
    <row r="2271" spans="1:20" ht="43.2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>
        <f t="shared" si="140"/>
        <v>1801.64</v>
      </c>
      <c r="P2271">
        <f t="shared" si="141"/>
        <v>42541</v>
      </c>
      <c r="Q2271" s="7" t="s">
        <v>8352</v>
      </c>
      <c r="R2271" s="7" t="s">
        <v>8370</v>
      </c>
      <c r="S2271" s="11">
        <f t="shared" si="142"/>
        <v>42800.999999999993</v>
      </c>
      <c r="T2271" s="12">
        <f t="shared" si="143"/>
        <v>42776.496099537035</v>
      </c>
    </row>
    <row r="2272" spans="1:20" ht="43.2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>
        <f t="shared" si="140"/>
        <v>720.24800000000005</v>
      </c>
      <c r="P2272">
        <f t="shared" si="141"/>
        <v>155062</v>
      </c>
      <c r="Q2272" s="7" t="s">
        <v>8352</v>
      </c>
      <c r="R2272" s="7" t="s">
        <v>8370</v>
      </c>
      <c r="S2272" s="11">
        <f t="shared" si="142"/>
        <v>42745.707638888889</v>
      </c>
      <c r="T2272" s="12">
        <f t="shared" si="143"/>
        <v>42725.661030092589</v>
      </c>
    </row>
    <row r="2273" spans="1:20" ht="43.2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>
        <f t="shared" si="140"/>
        <v>283.09000000000003</v>
      </c>
      <c r="P2273">
        <f t="shared" si="141"/>
        <v>36618</v>
      </c>
      <c r="Q2273" s="7" t="s">
        <v>8352</v>
      </c>
      <c r="R2273" s="7" t="s">
        <v>8370</v>
      </c>
      <c r="S2273" s="11">
        <f t="shared" si="142"/>
        <v>42713.791712962957</v>
      </c>
      <c r="T2273" s="12">
        <f t="shared" si="143"/>
        <v>42683.791712962957</v>
      </c>
    </row>
    <row r="2274" spans="1:20" ht="43.2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>
        <f t="shared" si="140"/>
        <v>1356.6000000000001</v>
      </c>
      <c r="P2274">
        <f t="shared" si="141"/>
        <v>12566</v>
      </c>
      <c r="Q2274" s="7" t="s">
        <v>8352</v>
      </c>
      <c r="R2274" s="7" t="s">
        <v>8370</v>
      </c>
      <c r="S2274" s="11">
        <f t="shared" si="142"/>
        <v>42345.491157407407</v>
      </c>
      <c r="T2274" s="12">
        <f t="shared" si="143"/>
        <v>42315.491157407407</v>
      </c>
    </row>
    <row r="2275" spans="1:20" ht="43.2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>
        <f t="shared" si="140"/>
        <v>220.35999999999999</v>
      </c>
      <c r="P2275">
        <f t="shared" si="141"/>
        <v>3009</v>
      </c>
      <c r="Q2275" s="7" t="s">
        <v>8352</v>
      </c>
      <c r="R2275" s="7" t="s">
        <v>8370</v>
      </c>
      <c r="S2275" s="11">
        <f t="shared" si="142"/>
        <v>42806.299097222225</v>
      </c>
      <c r="T2275" s="12">
        <f t="shared" si="143"/>
        <v>42781.340763888882</v>
      </c>
    </row>
    <row r="2276" spans="1:20" ht="57.6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>
        <f t="shared" si="140"/>
        <v>119.6</v>
      </c>
      <c r="P2276">
        <f t="shared" si="141"/>
        <v>490</v>
      </c>
      <c r="Q2276" s="7" t="s">
        <v>8352</v>
      </c>
      <c r="R2276" s="7" t="s">
        <v>8370</v>
      </c>
      <c r="S2276" s="11">
        <f t="shared" si="142"/>
        <v>41693.292326388888</v>
      </c>
      <c r="T2276" s="12">
        <f t="shared" si="143"/>
        <v>41663.292326388888</v>
      </c>
    </row>
    <row r="2277" spans="1:20" ht="43.2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>
        <f t="shared" si="140"/>
        <v>407.76923076923077</v>
      </c>
      <c r="P2277">
        <f t="shared" si="141"/>
        <v>2000.5</v>
      </c>
      <c r="Q2277" s="7" t="s">
        <v>8352</v>
      </c>
      <c r="R2277" s="7" t="s">
        <v>8370</v>
      </c>
      <c r="S2277" s="11">
        <f t="shared" si="142"/>
        <v>41995.408321759256</v>
      </c>
      <c r="T2277" s="12">
        <f t="shared" si="143"/>
        <v>41965.408321759256</v>
      </c>
    </row>
    <row r="2278" spans="1:20" ht="57.6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>
        <f t="shared" si="140"/>
        <v>105.81826105905425</v>
      </c>
      <c r="P2278">
        <f t="shared" si="141"/>
        <v>267</v>
      </c>
      <c r="Q2278" s="7" t="s">
        <v>8352</v>
      </c>
      <c r="R2278" s="7" t="s">
        <v>8370</v>
      </c>
      <c r="S2278" s="11">
        <f t="shared" si="142"/>
        <v>41644.443159722221</v>
      </c>
      <c r="T2278" s="12">
        <f t="shared" si="143"/>
        <v>41614.443159722221</v>
      </c>
    </row>
    <row r="2279" spans="1:20" ht="43.2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>
        <f t="shared" si="140"/>
        <v>141.08235294117648</v>
      </c>
      <c r="P2279">
        <f t="shared" si="141"/>
        <v>3492</v>
      </c>
      <c r="Q2279" s="7" t="s">
        <v>8352</v>
      </c>
      <c r="R2279" s="7" t="s">
        <v>8370</v>
      </c>
      <c r="S2279" s="11">
        <f t="shared" si="142"/>
        <v>40966.470173611109</v>
      </c>
      <c r="T2279" s="12">
        <f t="shared" si="143"/>
        <v>40936.470173611109</v>
      </c>
    </row>
    <row r="2280" spans="1:20" ht="28.8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>
        <f t="shared" si="140"/>
        <v>270.7</v>
      </c>
      <c r="P2280">
        <f t="shared" si="141"/>
        <v>3414</v>
      </c>
      <c r="Q2280" s="7" t="s">
        <v>8352</v>
      </c>
      <c r="R2280" s="7" t="s">
        <v>8370</v>
      </c>
      <c r="S2280" s="11">
        <f t="shared" si="142"/>
        <v>42372.749305555553</v>
      </c>
      <c r="T2280" s="12">
        <f t="shared" si="143"/>
        <v>42338.500775462962</v>
      </c>
    </row>
    <row r="2281" spans="1:20" ht="43.2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>
        <f t="shared" si="140"/>
        <v>153.80000000000001</v>
      </c>
      <c r="P2281">
        <f t="shared" si="141"/>
        <v>538</v>
      </c>
      <c r="Q2281" s="7" t="s">
        <v>8352</v>
      </c>
      <c r="R2281" s="7" t="s">
        <v>8370</v>
      </c>
      <c r="S2281" s="11">
        <f t="shared" si="142"/>
        <v>42038.958333333336</v>
      </c>
      <c r="T2281" s="12">
        <f t="shared" si="143"/>
        <v>42020.598368055558</v>
      </c>
    </row>
    <row r="2282" spans="1:20" ht="57.6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>
        <f t="shared" si="140"/>
        <v>403.57653061224488</v>
      </c>
      <c r="P2282">
        <f t="shared" si="141"/>
        <v>29750.5</v>
      </c>
      <c r="Q2282" s="7" t="s">
        <v>8352</v>
      </c>
      <c r="R2282" s="7" t="s">
        <v>8370</v>
      </c>
      <c r="S2282" s="11">
        <f t="shared" si="142"/>
        <v>42264.416562499995</v>
      </c>
      <c r="T2282" s="12">
        <f t="shared" si="143"/>
        <v>42234.416562499995</v>
      </c>
    </row>
    <row r="2283" spans="1:20" ht="43.2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>
        <f t="shared" si="140"/>
        <v>185</v>
      </c>
      <c r="P2283">
        <f t="shared" si="141"/>
        <v>255</v>
      </c>
      <c r="Q2283" s="7" t="s">
        <v>8344</v>
      </c>
      <c r="R2283" s="7" t="s">
        <v>8345</v>
      </c>
      <c r="S2283" s="11">
        <f t="shared" si="142"/>
        <v>40749.076388888883</v>
      </c>
      <c r="T2283" s="12">
        <f t="shared" si="143"/>
        <v>40687.077511574069</v>
      </c>
    </row>
    <row r="2284" spans="1:20" ht="28.8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>
        <f t="shared" si="140"/>
        <v>185.33333333333331</v>
      </c>
      <c r="P2284">
        <f t="shared" si="141"/>
        <v>640</v>
      </c>
      <c r="Q2284" s="7" t="s">
        <v>8344</v>
      </c>
      <c r="R2284" s="7" t="s">
        <v>8345</v>
      </c>
      <c r="S2284" s="11">
        <f t="shared" si="142"/>
        <v>42382.966273148144</v>
      </c>
      <c r="T2284" s="12">
        <f t="shared" si="143"/>
        <v>42322.966273148144</v>
      </c>
    </row>
    <row r="2285" spans="1:20" ht="43.2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>
        <f t="shared" si="140"/>
        <v>100.85533333333332</v>
      </c>
      <c r="P2285">
        <f t="shared" si="141"/>
        <v>25.659999999999854</v>
      </c>
      <c r="Q2285" s="7" t="s">
        <v>8344</v>
      </c>
      <c r="R2285" s="7" t="s">
        <v>8345</v>
      </c>
      <c r="S2285" s="11">
        <f t="shared" si="142"/>
        <v>41037.875046296293</v>
      </c>
      <c r="T2285" s="12">
        <f t="shared" si="143"/>
        <v>40977.916712962957</v>
      </c>
    </row>
    <row r="2286" spans="1:20" ht="28.8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>
        <f t="shared" si="140"/>
        <v>106.22116666666668</v>
      </c>
      <c r="P2286">
        <f t="shared" si="141"/>
        <v>373.27000000000044</v>
      </c>
      <c r="Q2286" s="7" t="s">
        <v>8344</v>
      </c>
      <c r="R2286" s="7" t="s">
        <v>8345</v>
      </c>
      <c r="S2286" s="11">
        <f t="shared" si="142"/>
        <v>40613.958333333328</v>
      </c>
      <c r="T2286" s="12">
        <f t="shared" si="143"/>
        <v>40585.588483796295</v>
      </c>
    </row>
    <row r="2287" spans="1:20" ht="43.2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>
        <f t="shared" si="140"/>
        <v>121.36666666666667</v>
      </c>
      <c r="P2287">
        <f t="shared" si="141"/>
        <v>641</v>
      </c>
      <c r="Q2287" s="7" t="s">
        <v>8344</v>
      </c>
      <c r="R2287" s="7" t="s">
        <v>8345</v>
      </c>
      <c r="S2287" s="11">
        <f t="shared" si="142"/>
        <v>41088.977349537039</v>
      </c>
      <c r="T2287" s="12">
        <f t="shared" si="143"/>
        <v>41058.977349537039</v>
      </c>
    </row>
    <row r="2288" spans="1:20" ht="43.2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>
        <f t="shared" si="140"/>
        <v>100.06666666666666</v>
      </c>
      <c r="P2288">
        <f t="shared" si="141"/>
        <v>1</v>
      </c>
      <c r="Q2288" s="7" t="s">
        <v>8344</v>
      </c>
      <c r="R2288" s="7" t="s">
        <v>8345</v>
      </c>
      <c r="S2288" s="11">
        <f t="shared" si="142"/>
        <v>41522.957638888889</v>
      </c>
      <c r="T2288" s="12">
        <f t="shared" si="143"/>
        <v>41494.755254629628</v>
      </c>
    </row>
    <row r="2289" spans="1:20" ht="43.2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>
        <f t="shared" si="140"/>
        <v>119.97755555555555</v>
      </c>
      <c r="P2289">
        <f t="shared" si="141"/>
        <v>898.98999999999978</v>
      </c>
      <c r="Q2289" s="7" t="s">
        <v>8344</v>
      </c>
      <c r="R2289" s="7" t="s">
        <v>8345</v>
      </c>
      <c r="S2289" s="11">
        <f t="shared" si="142"/>
        <v>41813.459027777775</v>
      </c>
      <c r="T2289" s="12">
        <f t="shared" si="143"/>
        <v>41792.459027777775</v>
      </c>
    </row>
    <row r="2290" spans="1:20" ht="43.2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>
        <f t="shared" si="140"/>
        <v>100.1</v>
      </c>
      <c r="P2290">
        <f t="shared" si="141"/>
        <v>1</v>
      </c>
      <c r="Q2290" s="7" t="s">
        <v>8344</v>
      </c>
      <c r="R2290" s="7" t="s">
        <v>8345</v>
      </c>
      <c r="S2290" s="11">
        <f t="shared" si="142"/>
        <v>41086.541666666664</v>
      </c>
      <c r="T2290" s="12">
        <f t="shared" si="143"/>
        <v>41067.619085648148</v>
      </c>
    </row>
    <row r="2291" spans="1:20" ht="43.2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>
        <f t="shared" si="140"/>
        <v>107.4</v>
      </c>
      <c r="P2291">
        <f t="shared" si="141"/>
        <v>111</v>
      </c>
      <c r="Q2291" s="7" t="s">
        <v>8344</v>
      </c>
      <c r="R2291" s="7" t="s">
        <v>8345</v>
      </c>
      <c r="S2291" s="11">
        <f t="shared" si="142"/>
        <v>41614.765277777777</v>
      </c>
      <c r="T2291" s="12">
        <f t="shared" si="143"/>
        <v>41571.790046296293</v>
      </c>
    </row>
    <row r="2292" spans="1:20" ht="43.2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>
        <f t="shared" si="140"/>
        <v>104.06666666666666</v>
      </c>
      <c r="P2292">
        <f t="shared" si="141"/>
        <v>61</v>
      </c>
      <c r="Q2292" s="7" t="s">
        <v>8344</v>
      </c>
      <c r="R2292" s="7" t="s">
        <v>8345</v>
      </c>
      <c r="S2292" s="11">
        <f t="shared" si="142"/>
        <v>40148.5</v>
      </c>
      <c r="T2292" s="12">
        <f t="shared" si="143"/>
        <v>40070.045486111107</v>
      </c>
    </row>
    <row r="2293" spans="1:20" ht="43.2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>
        <f t="shared" si="140"/>
        <v>172.8</v>
      </c>
      <c r="P2293">
        <f t="shared" si="141"/>
        <v>1820</v>
      </c>
      <c r="Q2293" s="7" t="s">
        <v>8344</v>
      </c>
      <c r="R2293" s="7" t="s">
        <v>8345</v>
      </c>
      <c r="S2293" s="11">
        <f t="shared" si="142"/>
        <v>41021.958333333328</v>
      </c>
      <c r="T2293" s="12">
        <f t="shared" si="143"/>
        <v>40987.768726851849</v>
      </c>
    </row>
    <row r="2294" spans="1:20" ht="43.2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>
        <f t="shared" si="140"/>
        <v>107.2505</v>
      </c>
      <c r="P2294">
        <f t="shared" si="141"/>
        <v>145.01000000000022</v>
      </c>
      <c r="Q2294" s="7" t="s">
        <v>8344</v>
      </c>
      <c r="R2294" s="7" t="s">
        <v>8345</v>
      </c>
      <c r="S2294" s="11">
        <f t="shared" si="142"/>
        <v>41017.489305555551</v>
      </c>
      <c r="T2294" s="12">
        <f t="shared" si="143"/>
        <v>40987.489305555551</v>
      </c>
    </row>
    <row r="2295" spans="1:20" ht="28.8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>
        <f t="shared" si="140"/>
        <v>108.23529411764706</v>
      </c>
      <c r="P2295">
        <f t="shared" si="141"/>
        <v>70</v>
      </c>
      <c r="Q2295" s="7" t="s">
        <v>8344</v>
      </c>
      <c r="R2295" s="7" t="s">
        <v>8345</v>
      </c>
      <c r="S2295" s="11">
        <f t="shared" si="142"/>
        <v>41176.957638888889</v>
      </c>
      <c r="T2295" s="12">
        <f t="shared" si="143"/>
        <v>41151.499988425923</v>
      </c>
    </row>
    <row r="2296" spans="1:20" ht="43.2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>
        <f t="shared" si="140"/>
        <v>146.08079999999998</v>
      </c>
      <c r="P2296">
        <f t="shared" si="141"/>
        <v>2304.04</v>
      </c>
      <c r="Q2296" s="7" t="s">
        <v>8344</v>
      </c>
      <c r="R2296" s="7" t="s">
        <v>8345</v>
      </c>
      <c r="S2296" s="11">
        <f t="shared" si="142"/>
        <v>41294.514814814815</v>
      </c>
      <c r="T2296" s="12">
        <f t="shared" si="143"/>
        <v>41264.514814814815</v>
      </c>
    </row>
    <row r="2297" spans="1:20" ht="57.6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>
        <f t="shared" si="140"/>
        <v>125.25</v>
      </c>
      <c r="P2297">
        <f t="shared" si="141"/>
        <v>303</v>
      </c>
      <c r="Q2297" s="7" t="s">
        <v>8344</v>
      </c>
      <c r="R2297" s="7" t="s">
        <v>8345</v>
      </c>
      <c r="S2297" s="11">
        <f t="shared" si="142"/>
        <v>41300.746018518512</v>
      </c>
      <c r="T2297" s="12">
        <f t="shared" si="143"/>
        <v>41270.746018518512</v>
      </c>
    </row>
    <row r="2298" spans="1:20" ht="43.2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>
        <f t="shared" si="140"/>
        <v>149.07142857142856</v>
      </c>
      <c r="P2298">
        <f t="shared" si="141"/>
        <v>3435</v>
      </c>
      <c r="Q2298" s="7" t="s">
        <v>8344</v>
      </c>
      <c r="R2298" s="7" t="s">
        <v>8345</v>
      </c>
      <c r="S2298" s="11">
        <f t="shared" si="142"/>
        <v>40962.52344907407</v>
      </c>
      <c r="T2298" s="12">
        <f t="shared" si="143"/>
        <v>40927.52344907407</v>
      </c>
    </row>
    <row r="2299" spans="1:20" ht="28.8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>
        <f t="shared" si="140"/>
        <v>100.6</v>
      </c>
      <c r="P2299">
        <f t="shared" si="141"/>
        <v>6</v>
      </c>
      <c r="Q2299" s="7" t="s">
        <v>8344</v>
      </c>
      <c r="R2299" s="7" t="s">
        <v>8345</v>
      </c>
      <c r="S2299" s="11">
        <f t="shared" si="142"/>
        <v>40981.957638888889</v>
      </c>
      <c r="T2299" s="12">
        <f t="shared" si="143"/>
        <v>40947.83390046296</v>
      </c>
    </row>
    <row r="2300" spans="1:20" ht="43.2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>
        <f t="shared" si="140"/>
        <v>105.07333333333332</v>
      </c>
      <c r="P2300">
        <f t="shared" si="141"/>
        <v>1522</v>
      </c>
      <c r="Q2300" s="7" t="s">
        <v>8344</v>
      </c>
      <c r="R2300" s="7" t="s">
        <v>8345</v>
      </c>
      <c r="S2300" s="11">
        <f t="shared" si="142"/>
        <v>41724.59065972222</v>
      </c>
      <c r="T2300" s="12">
        <f t="shared" si="143"/>
        <v>41694.632326388884</v>
      </c>
    </row>
    <row r="2301" spans="1:20" ht="43.2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>
        <f t="shared" si="140"/>
        <v>350.16666666666663</v>
      </c>
      <c r="P2301">
        <f t="shared" si="141"/>
        <v>750.5</v>
      </c>
      <c r="Q2301" s="7" t="s">
        <v>8344</v>
      </c>
      <c r="R2301" s="7" t="s">
        <v>8345</v>
      </c>
      <c r="S2301" s="11">
        <f t="shared" si="142"/>
        <v>40579.824178240735</v>
      </c>
      <c r="T2301" s="12">
        <f t="shared" si="143"/>
        <v>40564.824178240735</v>
      </c>
    </row>
    <row r="2302" spans="1:20" ht="43.2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>
        <f t="shared" si="140"/>
        <v>101.25</v>
      </c>
      <c r="P2302">
        <f t="shared" si="141"/>
        <v>10</v>
      </c>
      <c r="Q2302" s="7" t="s">
        <v>8344</v>
      </c>
      <c r="R2302" s="7" t="s">
        <v>8345</v>
      </c>
      <c r="S2302" s="11">
        <f t="shared" si="142"/>
        <v>41088.518703703703</v>
      </c>
      <c r="T2302" s="12">
        <f t="shared" si="143"/>
        <v>41074.518703703703</v>
      </c>
    </row>
    <row r="2303" spans="1:20" ht="28.8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>
        <f t="shared" si="140"/>
        <v>133.6044</v>
      </c>
      <c r="P2303">
        <f t="shared" si="141"/>
        <v>1680.2200000000003</v>
      </c>
      <c r="Q2303" s="7" t="s">
        <v>8344</v>
      </c>
      <c r="R2303" s="7" t="s">
        <v>8348</v>
      </c>
      <c r="S2303" s="11">
        <f t="shared" si="142"/>
        <v>41445.938611111109</v>
      </c>
      <c r="T2303" s="12">
        <f t="shared" si="143"/>
        <v>41415.938611111109</v>
      </c>
    </row>
    <row r="2304" spans="1:20" ht="43.2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>
        <f t="shared" si="140"/>
        <v>170.65217391304347</v>
      </c>
      <c r="P2304">
        <f t="shared" si="141"/>
        <v>1625</v>
      </c>
      <c r="Q2304" s="7" t="s">
        <v>8344</v>
      </c>
      <c r="R2304" s="7" t="s">
        <v>8348</v>
      </c>
      <c r="S2304" s="11">
        <f t="shared" si="142"/>
        <v>41639.083333333328</v>
      </c>
      <c r="T2304" s="12">
        <f t="shared" si="143"/>
        <v>41605.660115740735</v>
      </c>
    </row>
    <row r="2305" spans="1:20" ht="57.6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>
        <f t="shared" si="140"/>
        <v>109.35829457364341</v>
      </c>
      <c r="P2305">
        <f t="shared" si="141"/>
        <v>603.60999999999967</v>
      </c>
      <c r="Q2305" s="7" t="s">
        <v>8344</v>
      </c>
      <c r="R2305" s="7" t="s">
        <v>8348</v>
      </c>
      <c r="S2305" s="11">
        <f t="shared" si="142"/>
        <v>40889.944398148145</v>
      </c>
      <c r="T2305" s="12">
        <f t="shared" si="143"/>
        <v>40849.902731481481</v>
      </c>
    </row>
    <row r="2306" spans="1:20" ht="43.2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>
        <f t="shared" si="140"/>
        <v>100.70033333333335</v>
      </c>
      <c r="P2306">
        <f t="shared" si="141"/>
        <v>42.020000000000437</v>
      </c>
      <c r="Q2306" s="7" t="s">
        <v>8344</v>
      </c>
      <c r="R2306" s="7" t="s">
        <v>8348</v>
      </c>
      <c r="S2306" s="11">
        <f t="shared" si="142"/>
        <v>40543.999305555553</v>
      </c>
      <c r="T2306" s="12">
        <f t="shared" si="143"/>
        <v>40502.607534722221</v>
      </c>
    </row>
    <row r="2307" spans="1:20" ht="43.2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>
        <f t="shared" ref="O2307:O2370" si="144">(E2307/D2307*100)</f>
        <v>101.22777777777779</v>
      </c>
      <c r="P2307">
        <f t="shared" ref="P2307:P2370" si="145">AVERAGE(E2307-D2307)</f>
        <v>221</v>
      </c>
      <c r="Q2307" s="7" t="s">
        <v>8344</v>
      </c>
      <c r="R2307" s="7" t="s">
        <v>8348</v>
      </c>
      <c r="S2307" s="11">
        <f t="shared" ref="S2307:S2370" si="146">(I2307/86400)+25569+(-5/24)</f>
        <v>41859.541666666664</v>
      </c>
      <c r="T2307" s="12">
        <f t="shared" ref="T2307:T2370" si="147">(J2307/86400)+25569+(-5/24)</f>
        <v>41834.486944444441</v>
      </c>
    </row>
    <row r="2308" spans="1:20" ht="43.2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>
        <f t="shared" si="144"/>
        <v>106.75857142857143</v>
      </c>
      <c r="P2308">
        <f t="shared" si="145"/>
        <v>236.55000000000018</v>
      </c>
      <c r="Q2308" s="7" t="s">
        <v>8344</v>
      </c>
      <c r="R2308" s="7" t="s">
        <v>8348</v>
      </c>
      <c r="S2308" s="11">
        <f t="shared" si="146"/>
        <v>40977.959826388884</v>
      </c>
      <c r="T2308" s="12">
        <f t="shared" si="147"/>
        <v>40947.959826388884</v>
      </c>
    </row>
    <row r="2309" spans="1:20" ht="43.2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>
        <f t="shared" si="144"/>
        <v>106.65777537961894</v>
      </c>
      <c r="P2309">
        <f t="shared" si="145"/>
        <v>130.79000000000019</v>
      </c>
      <c r="Q2309" s="7" t="s">
        <v>8344</v>
      </c>
      <c r="R2309" s="7" t="s">
        <v>8348</v>
      </c>
      <c r="S2309" s="11">
        <f t="shared" si="146"/>
        <v>41034.59407407407</v>
      </c>
      <c r="T2309" s="12">
        <f t="shared" si="147"/>
        <v>41004.594131944446</v>
      </c>
    </row>
    <row r="2310" spans="1:20" ht="43.2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>
        <f t="shared" si="144"/>
        <v>101.30622</v>
      </c>
      <c r="P2310">
        <f t="shared" si="145"/>
        <v>653.11000000000058</v>
      </c>
      <c r="Q2310" s="7" t="s">
        <v>8344</v>
      </c>
      <c r="R2310" s="7" t="s">
        <v>8348</v>
      </c>
      <c r="S2310" s="11">
        <f t="shared" si="146"/>
        <v>41879.833333333328</v>
      </c>
      <c r="T2310" s="12">
        <f t="shared" si="147"/>
        <v>41851.754583333335</v>
      </c>
    </row>
    <row r="2311" spans="1:20" ht="43.2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>
        <f t="shared" si="144"/>
        <v>106.67450000000001</v>
      </c>
      <c r="P2311">
        <f t="shared" si="145"/>
        <v>400.47000000000025</v>
      </c>
      <c r="Q2311" s="7" t="s">
        <v>8344</v>
      </c>
      <c r="R2311" s="7" t="s">
        <v>8348</v>
      </c>
      <c r="S2311" s="11">
        <f t="shared" si="146"/>
        <v>41342.779363425921</v>
      </c>
      <c r="T2311" s="12">
        <f t="shared" si="147"/>
        <v>41307.779363425921</v>
      </c>
    </row>
    <row r="2312" spans="1:20" ht="57.6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>
        <f t="shared" si="144"/>
        <v>428.83978378378379</v>
      </c>
      <c r="P2312">
        <f t="shared" si="145"/>
        <v>60835.360000000001</v>
      </c>
      <c r="Q2312" s="7" t="s">
        <v>8344</v>
      </c>
      <c r="R2312" s="7" t="s">
        <v>8348</v>
      </c>
      <c r="S2312" s="11">
        <f t="shared" si="146"/>
        <v>41354.54415509259</v>
      </c>
      <c r="T2312" s="12">
        <f t="shared" si="147"/>
        <v>41324.585821759254</v>
      </c>
    </row>
    <row r="2313" spans="1:20" ht="43.2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>
        <f t="shared" si="144"/>
        <v>104.11111111111111</v>
      </c>
      <c r="P2313">
        <f t="shared" si="145"/>
        <v>370</v>
      </c>
      <c r="Q2313" s="7" t="s">
        <v>8344</v>
      </c>
      <c r="R2313" s="7" t="s">
        <v>8348</v>
      </c>
      <c r="S2313" s="11">
        <f t="shared" si="146"/>
        <v>41765.796168981477</v>
      </c>
      <c r="T2313" s="12">
        <f t="shared" si="147"/>
        <v>41735.796168981477</v>
      </c>
    </row>
    <row r="2314" spans="1:20" ht="43.2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>
        <f t="shared" si="144"/>
        <v>107.86666666666666</v>
      </c>
      <c r="P2314">
        <f t="shared" si="145"/>
        <v>236</v>
      </c>
      <c r="Q2314" s="7" t="s">
        <v>8344</v>
      </c>
      <c r="R2314" s="7" t="s">
        <v>8348</v>
      </c>
      <c r="S2314" s="11">
        <f t="shared" si="146"/>
        <v>41747.75</v>
      </c>
      <c r="T2314" s="12">
        <f t="shared" si="147"/>
        <v>41716.424513888887</v>
      </c>
    </row>
    <row r="2315" spans="1:20" ht="28.8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>
        <f t="shared" si="144"/>
        <v>175.84040000000002</v>
      </c>
      <c r="P2315">
        <f t="shared" si="145"/>
        <v>3792.0200000000004</v>
      </c>
      <c r="Q2315" s="7" t="s">
        <v>8344</v>
      </c>
      <c r="R2315" s="7" t="s">
        <v>8348</v>
      </c>
      <c r="S2315" s="11">
        <f t="shared" si="146"/>
        <v>41032.750300925924</v>
      </c>
      <c r="T2315" s="12">
        <f t="shared" si="147"/>
        <v>41002.750300925924</v>
      </c>
    </row>
    <row r="2316" spans="1:20" ht="43.2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>
        <f t="shared" si="144"/>
        <v>156.97</v>
      </c>
      <c r="P2316">
        <f t="shared" si="145"/>
        <v>683.6400000000001</v>
      </c>
      <c r="Q2316" s="7" t="s">
        <v>8344</v>
      </c>
      <c r="R2316" s="7" t="s">
        <v>8348</v>
      </c>
      <c r="S2316" s="11">
        <f t="shared" si="146"/>
        <v>41067.343252314815</v>
      </c>
      <c r="T2316" s="12">
        <f t="shared" si="147"/>
        <v>41037.343252314815</v>
      </c>
    </row>
    <row r="2317" spans="1:20" ht="43.2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>
        <f t="shared" si="144"/>
        <v>102.60000000000001</v>
      </c>
      <c r="P2317">
        <f t="shared" si="145"/>
        <v>65</v>
      </c>
      <c r="Q2317" s="7" t="s">
        <v>8344</v>
      </c>
      <c r="R2317" s="7" t="s">
        <v>8348</v>
      </c>
      <c r="S2317" s="11">
        <f t="shared" si="146"/>
        <v>41034.517858796295</v>
      </c>
      <c r="T2317" s="12">
        <f t="shared" si="147"/>
        <v>41004.517858796295</v>
      </c>
    </row>
    <row r="2318" spans="1:20" ht="57.6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>
        <f t="shared" si="144"/>
        <v>104.04266666666666</v>
      </c>
      <c r="P2318">
        <f t="shared" si="145"/>
        <v>606.39999999999964</v>
      </c>
      <c r="Q2318" s="7" t="s">
        <v>8344</v>
      </c>
      <c r="R2318" s="7" t="s">
        <v>8348</v>
      </c>
      <c r="S2318" s="11">
        <f t="shared" si="146"/>
        <v>40156.558333333327</v>
      </c>
      <c r="T2318" s="12">
        <f t="shared" si="147"/>
        <v>40079.516782407409</v>
      </c>
    </row>
    <row r="2319" spans="1:20" ht="43.2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>
        <f t="shared" si="144"/>
        <v>104</v>
      </c>
      <c r="P2319">
        <f t="shared" si="145"/>
        <v>16</v>
      </c>
      <c r="Q2319" s="7" t="s">
        <v>8344</v>
      </c>
      <c r="R2319" s="7" t="s">
        <v>8348</v>
      </c>
      <c r="S2319" s="11">
        <f t="shared" si="146"/>
        <v>40224</v>
      </c>
      <c r="T2319" s="12">
        <f t="shared" si="147"/>
        <v>40192.33390046296</v>
      </c>
    </row>
    <row r="2320" spans="1:20" ht="57.6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>
        <f t="shared" si="144"/>
        <v>121.05999999999999</v>
      </c>
      <c r="P2320">
        <f t="shared" si="145"/>
        <v>1053</v>
      </c>
      <c r="Q2320" s="7" t="s">
        <v>8344</v>
      </c>
      <c r="R2320" s="7" t="s">
        <v>8348</v>
      </c>
      <c r="S2320" s="11">
        <f t="shared" si="146"/>
        <v>40081.957638888889</v>
      </c>
      <c r="T2320" s="12">
        <f t="shared" si="147"/>
        <v>40050.435347222221</v>
      </c>
    </row>
    <row r="2321" spans="1:20" ht="43.2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>
        <f t="shared" si="144"/>
        <v>107.69999999999999</v>
      </c>
      <c r="P2321">
        <f t="shared" si="145"/>
        <v>231</v>
      </c>
      <c r="Q2321" s="7" t="s">
        <v>8344</v>
      </c>
      <c r="R2321" s="7" t="s">
        <v>8348</v>
      </c>
      <c r="S2321" s="11">
        <f t="shared" si="146"/>
        <v>41622.873668981476</v>
      </c>
      <c r="T2321" s="12">
        <f t="shared" si="147"/>
        <v>41592.873668981476</v>
      </c>
    </row>
    <row r="2322" spans="1:20" ht="57.6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>
        <f t="shared" si="144"/>
        <v>108.66</v>
      </c>
      <c r="P2322">
        <f t="shared" si="145"/>
        <v>433</v>
      </c>
      <c r="Q2322" s="7" t="s">
        <v>8344</v>
      </c>
      <c r="R2322" s="7" t="s">
        <v>8348</v>
      </c>
      <c r="S2322" s="11">
        <f t="shared" si="146"/>
        <v>41731.567129629628</v>
      </c>
      <c r="T2322" s="12">
        <f t="shared" si="147"/>
        <v>41696.608796296292</v>
      </c>
    </row>
    <row r="2323" spans="1:20" ht="43.2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>
        <f t="shared" si="144"/>
        <v>39.120962394619681</v>
      </c>
      <c r="P2323">
        <f t="shared" si="145"/>
        <v>-6427</v>
      </c>
      <c r="Q2323" s="7" t="s">
        <v>8355</v>
      </c>
      <c r="R2323" s="7" t="s">
        <v>8371</v>
      </c>
      <c r="S2323" s="11">
        <f t="shared" si="146"/>
        <v>42829.010428240734</v>
      </c>
      <c r="T2323" s="12">
        <f t="shared" si="147"/>
        <v>42799.052094907405</v>
      </c>
    </row>
    <row r="2324" spans="1:20" ht="43.2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>
        <f t="shared" si="144"/>
        <v>3.1481481481481479</v>
      </c>
      <c r="P2324">
        <f t="shared" si="145"/>
        <v>-2615</v>
      </c>
      <c r="Q2324" s="7" t="s">
        <v>8355</v>
      </c>
      <c r="R2324" s="7" t="s">
        <v>8371</v>
      </c>
      <c r="S2324" s="11">
        <f t="shared" si="146"/>
        <v>42834.645474537036</v>
      </c>
      <c r="T2324" s="12">
        <f t="shared" si="147"/>
        <v>42804.6871412037</v>
      </c>
    </row>
    <row r="2325" spans="1:20" ht="43.2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>
        <f t="shared" si="144"/>
        <v>48</v>
      </c>
      <c r="P2325">
        <f t="shared" si="145"/>
        <v>-130</v>
      </c>
      <c r="Q2325" s="7" t="s">
        <v>8355</v>
      </c>
      <c r="R2325" s="7" t="s">
        <v>8371</v>
      </c>
      <c r="S2325" s="11">
        <f t="shared" si="146"/>
        <v>42814.546840277777</v>
      </c>
      <c r="T2325" s="12">
        <f t="shared" si="147"/>
        <v>42807.546840277777</v>
      </c>
    </row>
    <row r="2326" spans="1:20" ht="43.2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>
        <f t="shared" si="144"/>
        <v>20.733333333333334</v>
      </c>
      <c r="P2326">
        <f t="shared" si="145"/>
        <v>-5945</v>
      </c>
      <c r="Q2326" s="7" t="s">
        <v>8355</v>
      </c>
      <c r="R2326" s="7" t="s">
        <v>8371</v>
      </c>
      <c r="S2326" s="11">
        <f t="shared" si="146"/>
        <v>42820.635243055549</v>
      </c>
      <c r="T2326" s="12">
        <f t="shared" si="147"/>
        <v>42790.67690972222</v>
      </c>
    </row>
    <row r="2327" spans="1:20" ht="43.2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>
        <f t="shared" si="144"/>
        <v>8</v>
      </c>
      <c r="P2327">
        <f t="shared" si="145"/>
        <v>-920</v>
      </c>
      <c r="Q2327" s="7" t="s">
        <v>8355</v>
      </c>
      <c r="R2327" s="7" t="s">
        <v>8371</v>
      </c>
      <c r="S2327" s="11">
        <f t="shared" si="146"/>
        <v>42823.772349537037</v>
      </c>
      <c r="T2327" s="12">
        <f t="shared" si="147"/>
        <v>42793.814016203702</v>
      </c>
    </row>
    <row r="2328" spans="1:20" ht="43.2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>
        <f t="shared" si="144"/>
        <v>0.72</v>
      </c>
      <c r="P2328">
        <f t="shared" si="145"/>
        <v>-14892</v>
      </c>
      <c r="Q2328" s="7" t="s">
        <v>8355</v>
      </c>
      <c r="R2328" s="7" t="s">
        <v>8371</v>
      </c>
      <c r="S2328" s="11">
        <f t="shared" si="146"/>
        <v>42855.499999999993</v>
      </c>
      <c r="T2328" s="12">
        <f t="shared" si="147"/>
        <v>42803.825787037036</v>
      </c>
    </row>
    <row r="2329" spans="1:20" ht="28.8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>
        <f t="shared" si="144"/>
        <v>526.09431428571429</v>
      </c>
      <c r="P2329">
        <f t="shared" si="145"/>
        <v>149133.01</v>
      </c>
      <c r="Q2329" s="7" t="s">
        <v>8355</v>
      </c>
      <c r="R2329" s="7" t="s">
        <v>8371</v>
      </c>
      <c r="S2329" s="11">
        <f t="shared" si="146"/>
        <v>41877.708796296291</v>
      </c>
      <c r="T2329" s="12">
        <f t="shared" si="147"/>
        <v>41842.708796296291</v>
      </c>
    </row>
    <row r="2330" spans="1:20" ht="57.6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>
        <f t="shared" si="144"/>
        <v>254.45000000000002</v>
      </c>
      <c r="P2330">
        <f t="shared" si="145"/>
        <v>15445</v>
      </c>
      <c r="Q2330" s="7" t="s">
        <v>8355</v>
      </c>
      <c r="R2330" s="7" t="s">
        <v>8371</v>
      </c>
      <c r="S2330" s="11">
        <f t="shared" si="146"/>
        <v>42169.573344907403</v>
      </c>
      <c r="T2330" s="12">
        <f t="shared" si="147"/>
        <v>42139.573344907403</v>
      </c>
    </row>
    <row r="2331" spans="1:20" ht="43.2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>
        <f t="shared" si="144"/>
        <v>105.91999999999999</v>
      </c>
      <c r="P2331">
        <f t="shared" si="145"/>
        <v>1480</v>
      </c>
      <c r="Q2331" s="7" t="s">
        <v>8355</v>
      </c>
      <c r="R2331" s="7" t="s">
        <v>8371</v>
      </c>
      <c r="S2331" s="11">
        <f t="shared" si="146"/>
        <v>41837.416041666664</v>
      </c>
      <c r="T2331" s="12">
        <f t="shared" si="147"/>
        <v>41807.416041666664</v>
      </c>
    </row>
    <row r="2332" spans="1:20" ht="43.2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>
        <f t="shared" si="144"/>
        <v>102.42285714285715</v>
      </c>
      <c r="P2332">
        <f t="shared" si="145"/>
        <v>848</v>
      </c>
      <c r="Q2332" s="7" t="s">
        <v>8355</v>
      </c>
      <c r="R2332" s="7" t="s">
        <v>8371</v>
      </c>
      <c r="S2332" s="11">
        <f t="shared" si="146"/>
        <v>42362.791666666664</v>
      </c>
      <c r="T2332" s="12">
        <f t="shared" si="147"/>
        <v>42332.691469907404</v>
      </c>
    </row>
    <row r="2333" spans="1:20" ht="43.2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>
        <f t="shared" si="144"/>
        <v>144.31375</v>
      </c>
      <c r="P2333">
        <f t="shared" si="145"/>
        <v>3545.1000000000004</v>
      </c>
      <c r="Q2333" s="7" t="s">
        <v>8355</v>
      </c>
      <c r="R2333" s="7" t="s">
        <v>8371</v>
      </c>
      <c r="S2333" s="11">
        <f t="shared" si="146"/>
        <v>41868.797337962962</v>
      </c>
      <c r="T2333" s="12">
        <f t="shared" si="147"/>
        <v>41838.797337962962</v>
      </c>
    </row>
    <row r="2334" spans="1:20" ht="43.2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>
        <f t="shared" si="144"/>
        <v>106.30800000000001</v>
      </c>
      <c r="P2334">
        <f t="shared" si="145"/>
        <v>1577</v>
      </c>
      <c r="Q2334" s="7" t="s">
        <v>8355</v>
      </c>
      <c r="R2334" s="7" t="s">
        <v>8371</v>
      </c>
      <c r="S2334" s="11">
        <f t="shared" si="146"/>
        <v>42041.419803240737</v>
      </c>
      <c r="T2334" s="12">
        <f t="shared" si="147"/>
        <v>42011.419803240737</v>
      </c>
    </row>
    <row r="2335" spans="1:20" ht="43.2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>
        <f t="shared" si="144"/>
        <v>212.16666666666666</v>
      </c>
      <c r="P2335">
        <f t="shared" si="145"/>
        <v>673</v>
      </c>
      <c r="Q2335" s="7" t="s">
        <v>8355</v>
      </c>
      <c r="R2335" s="7" t="s">
        <v>8371</v>
      </c>
      <c r="S2335" s="11">
        <f t="shared" si="146"/>
        <v>41788.534722222219</v>
      </c>
      <c r="T2335" s="12">
        <f t="shared" si="147"/>
        <v>41767.442013888889</v>
      </c>
    </row>
    <row r="2336" spans="1:20" ht="43.2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>
        <f t="shared" si="144"/>
        <v>101.95</v>
      </c>
      <c r="P2336">
        <f t="shared" si="145"/>
        <v>78</v>
      </c>
      <c r="Q2336" s="7" t="s">
        <v>8355</v>
      </c>
      <c r="R2336" s="7" t="s">
        <v>8371</v>
      </c>
      <c r="S2336" s="11">
        <f t="shared" si="146"/>
        <v>41948.523611111108</v>
      </c>
      <c r="T2336" s="12">
        <f t="shared" si="147"/>
        <v>41918.461782407401</v>
      </c>
    </row>
    <row r="2337" spans="1:20" ht="43.2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>
        <f t="shared" si="144"/>
        <v>102.27200000000001</v>
      </c>
      <c r="P2337">
        <f t="shared" si="145"/>
        <v>568</v>
      </c>
      <c r="Q2337" s="7" t="s">
        <v>8355</v>
      </c>
      <c r="R2337" s="7" t="s">
        <v>8371</v>
      </c>
      <c r="S2337" s="11">
        <f t="shared" si="146"/>
        <v>41801.363923611112</v>
      </c>
      <c r="T2337" s="12">
        <f t="shared" si="147"/>
        <v>41771.363923611112</v>
      </c>
    </row>
    <row r="2338" spans="1:20" ht="43.2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>
        <f t="shared" si="144"/>
        <v>520.73254999999995</v>
      </c>
      <c r="P2338">
        <f t="shared" si="145"/>
        <v>84146.51</v>
      </c>
      <c r="Q2338" s="7" t="s">
        <v>8355</v>
      </c>
      <c r="R2338" s="7" t="s">
        <v>8371</v>
      </c>
      <c r="S2338" s="11">
        <f t="shared" si="146"/>
        <v>41706.716377314813</v>
      </c>
      <c r="T2338" s="12">
        <f t="shared" si="147"/>
        <v>41666.716377314813</v>
      </c>
    </row>
    <row r="2339" spans="1:20" ht="28.8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>
        <f t="shared" si="144"/>
        <v>110.65833333333333</v>
      </c>
      <c r="P2339">
        <f t="shared" si="145"/>
        <v>1279</v>
      </c>
      <c r="Q2339" s="7" t="s">
        <v>8355</v>
      </c>
      <c r="R2339" s="7" t="s">
        <v>8371</v>
      </c>
      <c r="S2339" s="11">
        <f t="shared" si="146"/>
        <v>41816.432210648149</v>
      </c>
      <c r="T2339" s="12">
        <f t="shared" si="147"/>
        <v>41786.432210648149</v>
      </c>
    </row>
    <row r="2340" spans="1:20" ht="43.2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>
        <f t="shared" si="144"/>
        <v>101.14333333333335</v>
      </c>
      <c r="P2340">
        <f t="shared" si="145"/>
        <v>171.5</v>
      </c>
      <c r="Q2340" s="7" t="s">
        <v>8355</v>
      </c>
      <c r="R2340" s="7" t="s">
        <v>8371</v>
      </c>
      <c r="S2340" s="11">
        <f t="shared" si="146"/>
        <v>41819.688472222224</v>
      </c>
      <c r="T2340" s="12">
        <f t="shared" si="147"/>
        <v>41789.688472222224</v>
      </c>
    </row>
    <row r="2341" spans="1:20" ht="43.2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>
        <f t="shared" si="144"/>
        <v>294.20799999999997</v>
      </c>
      <c r="P2341">
        <f t="shared" si="145"/>
        <v>48552</v>
      </c>
      <c r="Q2341" s="7" t="s">
        <v>8355</v>
      </c>
      <c r="R2341" s="7" t="s">
        <v>8371</v>
      </c>
      <c r="S2341" s="11">
        <f t="shared" si="146"/>
        <v>42723.124305555553</v>
      </c>
      <c r="T2341" s="12">
        <f t="shared" si="147"/>
        <v>42692.591539351844</v>
      </c>
    </row>
    <row r="2342" spans="1:20" ht="43.2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>
        <f t="shared" si="144"/>
        <v>105.77749999999999</v>
      </c>
      <c r="P2342">
        <f t="shared" si="145"/>
        <v>2311</v>
      </c>
      <c r="Q2342" s="7" t="s">
        <v>8355</v>
      </c>
      <c r="R2342" s="7" t="s">
        <v>8371</v>
      </c>
      <c r="S2342" s="11">
        <f t="shared" si="146"/>
        <v>42673.434467592589</v>
      </c>
      <c r="T2342" s="12">
        <f t="shared" si="147"/>
        <v>42643.434467592589</v>
      </c>
    </row>
    <row r="2343" spans="1:20" ht="43.2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>
        <f t="shared" si="144"/>
        <v>0</v>
      </c>
      <c r="P2343">
        <f t="shared" si="145"/>
        <v>-5000</v>
      </c>
      <c r="Q2343" s="7" t="s">
        <v>8338</v>
      </c>
      <c r="R2343" s="7" t="s">
        <v>8339</v>
      </c>
      <c r="S2343" s="11">
        <f t="shared" si="146"/>
        <v>42197.605370370373</v>
      </c>
      <c r="T2343" s="12">
        <f t="shared" si="147"/>
        <v>42167.605370370373</v>
      </c>
    </row>
    <row r="2344" spans="1:20" ht="43.2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>
        <f t="shared" si="144"/>
        <v>0</v>
      </c>
      <c r="P2344">
        <f t="shared" si="145"/>
        <v>-5500</v>
      </c>
      <c r="Q2344" s="7" t="s">
        <v>8338</v>
      </c>
      <c r="R2344" s="7" t="s">
        <v>8339</v>
      </c>
      <c r="S2344" s="11">
        <f t="shared" si="146"/>
        <v>41918</v>
      </c>
      <c r="T2344" s="12">
        <f t="shared" si="147"/>
        <v>41897.49386574074</v>
      </c>
    </row>
    <row r="2345" spans="1:20" ht="43.2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>
        <f t="shared" si="144"/>
        <v>3</v>
      </c>
      <c r="P2345">
        <f t="shared" si="145"/>
        <v>-9700</v>
      </c>
      <c r="Q2345" s="7" t="s">
        <v>8338</v>
      </c>
      <c r="R2345" s="7" t="s">
        <v>8339</v>
      </c>
      <c r="S2345" s="11">
        <f t="shared" si="146"/>
        <v>42377.615972222215</v>
      </c>
      <c r="T2345" s="12">
        <f t="shared" si="147"/>
        <v>42327.616956018515</v>
      </c>
    </row>
    <row r="2346" spans="1:20" ht="43.2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>
        <f t="shared" si="144"/>
        <v>0.1</v>
      </c>
      <c r="P2346">
        <f t="shared" si="145"/>
        <v>-999</v>
      </c>
      <c r="Q2346" s="7" t="s">
        <v>8338</v>
      </c>
      <c r="R2346" s="7" t="s">
        <v>8339</v>
      </c>
      <c r="S2346" s="11">
        <f t="shared" si="146"/>
        <v>42545.519317129627</v>
      </c>
      <c r="T2346" s="12">
        <f t="shared" si="147"/>
        <v>42515.519317129627</v>
      </c>
    </row>
    <row r="2347" spans="1:20" ht="43.2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>
        <f t="shared" si="144"/>
        <v>0</v>
      </c>
      <c r="P2347">
        <f t="shared" si="145"/>
        <v>-3000</v>
      </c>
      <c r="Q2347" s="7" t="s">
        <v>8338</v>
      </c>
      <c r="R2347" s="7" t="s">
        <v>8339</v>
      </c>
      <c r="S2347" s="11">
        <f t="shared" si="146"/>
        <v>42094.777083333327</v>
      </c>
      <c r="T2347" s="12">
        <f t="shared" si="147"/>
        <v>42059.79347222222</v>
      </c>
    </row>
    <row r="2348" spans="1:20" ht="43.2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>
        <f t="shared" si="144"/>
        <v>6.5000000000000002E-2</v>
      </c>
      <c r="P2348">
        <f t="shared" si="145"/>
        <v>-59961</v>
      </c>
      <c r="Q2348" s="7" t="s">
        <v>8338</v>
      </c>
      <c r="R2348" s="7" t="s">
        <v>8339</v>
      </c>
      <c r="S2348" s="11">
        <f t="shared" si="146"/>
        <v>42660.590636574074</v>
      </c>
      <c r="T2348" s="12">
        <f t="shared" si="147"/>
        <v>42615.590636574074</v>
      </c>
    </row>
    <row r="2349" spans="1:20" ht="43.2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>
        <f t="shared" si="144"/>
        <v>1.5</v>
      </c>
      <c r="P2349">
        <f t="shared" si="145"/>
        <v>-985</v>
      </c>
      <c r="Q2349" s="7" t="s">
        <v>8338</v>
      </c>
      <c r="R2349" s="7" t="s">
        <v>8339</v>
      </c>
      <c r="S2349" s="11">
        <f t="shared" si="146"/>
        <v>42607.39902777777</v>
      </c>
      <c r="T2349" s="12">
        <f t="shared" si="147"/>
        <v>42577.39902777777</v>
      </c>
    </row>
    <row r="2350" spans="1:20" ht="43.2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>
        <f t="shared" si="144"/>
        <v>0.38571428571428573</v>
      </c>
      <c r="P2350">
        <f t="shared" si="145"/>
        <v>-69730</v>
      </c>
      <c r="Q2350" s="7" t="s">
        <v>8338</v>
      </c>
      <c r="R2350" s="7" t="s">
        <v>8339</v>
      </c>
      <c r="S2350" s="11">
        <f t="shared" si="146"/>
        <v>42420.723819444444</v>
      </c>
      <c r="T2350" s="12">
        <f t="shared" si="147"/>
        <v>42360.723819444444</v>
      </c>
    </row>
    <row r="2351" spans="1:20" ht="43.2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>
        <f t="shared" si="144"/>
        <v>0</v>
      </c>
      <c r="P2351">
        <f t="shared" si="145"/>
        <v>-474900</v>
      </c>
      <c r="Q2351" s="7" t="s">
        <v>8338</v>
      </c>
      <c r="R2351" s="7" t="s">
        <v>8339</v>
      </c>
      <c r="S2351" s="11">
        <f t="shared" si="146"/>
        <v>42227.567453703705</v>
      </c>
      <c r="T2351" s="12">
        <f t="shared" si="147"/>
        <v>42198.567453703705</v>
      </c>
    </row>
    <row r="2352" spans="1:20" ht="43.2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>
        <f t="shared" si="144"/>
        <v>0</v>
      </c>
      <c r="P2352">
        <f t="shared" si="145"/>
        <v>-50000</v>
      </c>
      <c r="Q2352" s="7" t="s">
        <v>8338</v>
      </c>
      <c r="R2352" s="7" t="s">
        <v>8339</v>
      </c>
      <c r="S2352" s="11">
        <f t="shared" si="146"/>
        <v>42738.633912037032</v>
      </c>
      <c r="T2352" s="12">
        <f t="shared" si="147"/>
        <v>42708.633912037032</v>
      </c>
    </row>
    <row r="2353" spans="1:20" ht="28.8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>
        <f t="shared" si="144"/>
        <v>0.5714285714285714</v>
      </c>
      <c r="P2353">
        <f t="shared" si="145"/>
        <v>-18792</v>
      </c>
      <c r="Q2353" s="7" t="s">
        <v>8338</v>
      </c>
      <c r="R2353" s="7" t="s">
        <v>8339</v>
      </c>
      <c r="S2353" s="11">
        <f t="shared" si="146"/>
        <v>42123.892812500002</v>
      </c>
      <c r="T2353" s="12">
        <f t="shared" si="147"/>
        <v>42093.892812500002</v>
      </c>
    </row>
    <row r="2354" spans="1:20" ht="43.2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>
        <f t="shared" si="144"/>
        <v>0</v>
      </c>
      <c r="P2354">
        <f t="shared" si="145"/>
        <v>-2000</v>
      </c>
      <c r="Q2354" s="7" t="s">
        <v>8338</v>
      </c>
      <c r="R2354" s="7" t="s">
        <v>8339</v>
      </c>
      <c r="S2354" s="11">
        <f t="shared" si="146"/>
        <v>42161.425370370365</v>
      </c>
      <c r="T2354" s="12">
        <f t="shared" si="147"/>
        <v>42101.425370370365</v>
      </c>
    </row>
    <row r="2355" spans="1:20" ht="43.2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>
        <f t="shared" si="144"/>
        <v>0</v>
      </c>
      <c r="P2355">
        <f t="shared" si="145"/>
        <v>-1000</v>
      </c>
      <c r="Q2355" s="7" t="s">
        <v>8338</v>
      </c>
      <c r="R2355" s="7" t="s">
        <v>8339</v>
      </c>
      <c r="S2355" s="11">
        <f t="shared" si="146"/>
        <v>42115.467847222222</v>
      </c>
      <c r="T2355" s="12">
        <f t="shared" si="147"/>
        <v>42103.467847222222</v>
      </c>
    </row>
    <row r="2356" spans="1:20" ht="43.2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>
        <f t="shared" si="144"/>
        <v>7.1428571428571425E-2</v>
      </c>
      <c r="P2356">
        <f t="shared" si="145"/>
        <v>-34975</v>
      </c>
      <c r="Q2356" s="7" t="s">
        <v>8338</v>
      </c>
      <c r="R2356" s="7" t="s">
        <v>8339</v>
      </c>
      <c r="S2356" s="11">
        <f t="shared" si="146"/>
        <v>42014.51458333333</v>
      </c>
      <c r="T2356" s="12">
        <f t="shared" si="147"/>
        <v>41954.51458333333</v>
      </c>
    </row>
    <row r="2357" spans="1:20" ht="43.2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>
        <f t="shared" si="144"/>
        <v>0.6875</v>
      </c>
      <c r="P2357">
        <f t="shared" si="145"/>
        <v>-7945</v>
      </c>
      <c r="Q2357" s="7" t="s">
        <v>8338</v>
      </c>
      <c r="R2357" s="7" t="s">
        <v>8339</v>
      </c>
      <c r="S2357" s="11">
        <f t="shared" si="146"/>
        <v>42126.709907407407</v>
      </c>
      <c r="T2357" s="12">
        <f t="shared" si="147"/>
        <v>42096.709907407407</v>
      </c>
    </row>
    <row r="2358" spans="1:20" ht="28.8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>
        <f t="shared" si="144"/>
        <v>0</v>
      </c>
      <c r="P2358">
        <f t="shared" si="145"/>
        <v>-10000</v>
      </c>
      <c r="Q2358" s="7" t="s">
        <v>8338</v>
      </c>
      <c r="R2358" s="7" t="s">
        <v>8339</v>
      </c>
      <c r="S2358" s="11">
        <f t="shared" si="146"/>
        <v>42160.575277777774</v>
      </c>
      <c r="T2358" s="12">
        <f t="shared" si="147"/>
        <v>42130.575277777774</v>
      </c>
    </row>
    <row r="2359" spans="1:20" ht="43.2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>
        <f t="shared" si="144"/>
        <v>0</v>
      </c>
      <c r="P2359">
        <f t="shared" si="145"/>
        <v>-27000</v>
      </c>
      <c r="Q2359" s="7" t="s">
        <v>8338</v>
      </c>
      <c r="R2359" s="7" t="s">
        <v>8339</v>
      </c>
      <c r="S2359" s="11">
        <f t="shared" si="146"/>
        <v>42294.411782407406</v>
      </c>
      <c r="T2359" s="12">
        <f t="shared" si="147"/>
        <v>42264.411782407406</v>
      </c>
    </row>
    <row r="2360" spans="1:20" ht="43.2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>
        <f t="shared" si="144"/>
        <v>0</v>
      </c>
      <c r="P2360">
        <f t="shared" si="145"/>
        <v>-1500</v>
      </c>
      <c r="Q2360" s="7" t="s">
        <v>8338</v>
      </c>
      <c r="R2360" s="7" t="s">
        <v>8339</v>
      </c>
      <c r="S2360" s="11">
        <f t="shared" si="146"/>
        <v>42034.818749999999</v>
      </c>
      <c r="T2360" s="12">
        <f t="shared" si="147"/>
        <v>41978.722638888888</v>
      </c>
    </row>
    <row r="2361" spans="1:20" ht="43.2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>
        <f t="shared" si="144"/>
        <v>14.680000000000001</v>
      </c>
      <c r="P2361">
        <f t="shared" si="145"/>
        <v>-6399</v>
      </c>
      <c r="Q2361" s="7" t="s">
        <v>8338</v>
      </c>
      <c r="R2361" s="7" t="s">
        <v>8339</v>
      </c>
      <c r="S2361" s="11">
        <f t="shared" si="146"/>
        <v>42219.441249999996</v>
      </c>
      <c r="T2361" s="12">
        <f t="shared" si="147"/>
        <v>42159.441249999996</v>
      </c>
    </row>
    <row r="2362" spans="1:20" ht="43.2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>
        <f t="shared" si="144"/>
        <v>0.04</v>
      </c>
      <c r="P2362">
        <f t="shared" si="145"/>
        <v>-4998</v>
      </c>
      <c r="Q2362" s="7" t="s">
        <v>8338</v>
      </c>
      <c r="R2362" s="7" t="s">
        <v>8339</v>
      </c>
      <c r="S2362" s="11">
        <f t="shared" si="146"/>
        <v>42407.498611111114</v>
      </c>
      <c r="T2362" s="12">
        <f t="shared" si="147"/>
        <v>42377.498611111114</v>
      </c>
    </row>
    <row r="2363" spans="1:20" ht="43.2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>
        <f t="shared" si="144"/>
        <v>0</v>
      </c>
      <c r="P2363">
        <f t="shared" si="145"/>
        <v>-200</v>
      </c>
      <c r="Q2363" s="7" t="s">
        <v>8338</v>
      </c>
      <c r="R2363" s="7" t="s">
        <v>8339</v>
      </c>
      <c r="S2363" s="11">
        <f t="shared" si="146"/>
        <v>42490.708333333336</v>
      </c>
      <c r="T2363" s="12">
        <f t="shared" si="147"/>
        <v>42466.650555555556</v>
      </c>
    </row>
    <row r="2364" spans="1:20" ht="43.2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>
        <f t="shared" si="144"/>
        <v>28.571428571428569</v>
      </c>
      <c r="P2364">
        <f t="shared" si="145"/>
        <v>-300</v>
      </c>
      <c r="Q2364" s="7" t="s">
        <v>8338</v>
      </c>
      <c r="R2364" s="7" t="s">
        <v>8339</v>
      </c>
      <c r="S2364" s="11">
        <f t="shared" si="146"/>
        <v>41984.47997685185</v>
      </c>
      <c r="T2364" s="12">
        <f t="shared" si="147"/>
        <v>41954.47997685185</v>
      </c>
    </row>
    <row r="2365" spans="1:20" ht="43.2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>
        <f t="shared" si="144"/>
        <v>0</v>
      </c>
      <c r="P2365">
        <f t="shared" si="145"/>
        <v>-175000</v>
      </c>
      <c r="Q2365" s="7" t="s">
        <v>8338</v>
      </c>
      <c r="R2365" s="7" t="s">
        <v>8339</v>
      </c>
      <c r="S2365" s="11">
        <f t="shared" si="146"/>
        <v>42366.803240740737</v>
      </c>
      <c r="T2365" s="12">
        <f t="shared" si="147"/>
        <v>42321.803240740737</v>
      </c>
    </row>
    <row r="2366" spans="1:20" ht="28.8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>
        <f t="shared" si="144"/>
        <v>0</v>
      </c>
      <c r="P2366">
        <f t="shared" si="145"/>
        <v>-128</v>
      </c>
      <c r="Q2366" s="7" t="s">
        <v>8338</v>
      </c>
      <c r="R2366" s="7" t="s">
        <v>8339</v>
      </c>
      <c r="S2366" s="11">
        <f t="shared" si="146"/>
        <v>42303.726342592585</v>
      </c>
      <c r="T2366" s="12">
        <f t="shared" si="147"/>
        <v>42248.726342592585</v>
      </c>
    </row>
    <row r="2367" spans="1:20" ht="43.2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>
        <f t="shared" si="144"/>
        <v>0</v>
      </c>
      <c r="P2367">
        <f t="shared" si="145"/>
        <v>-1000</v>
      </c>
      <c r="Q2367" s="7" t="s">
        <v>8338</v>
      </c>
      <c r="R2367" s="7" t="s">
        <v>8339</v>
      </c>
      <c r="S2367" s="11">
        <f t="shared" si="146"/>
        <v>42386.749999999993</v>
      </c>
      <c r="T2367" s="12">
        <f t="shared" si="147"/>
        <v>42346.528067129628</v>
      </c>
    </row>
    <row r="2368" spans="1:20" ht="43.2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>
        <f t="shared" si="144"/>
        <v>10.52</v>
      </c>
      <c r="P2368">
        <f t="shared" si="145"/>
        <v>-22370</v>
      </c>
      <c r="Q2368" s="7" t="s">
        <v>8338</v>
      </c>
      <c r="R2368" s="7" t="s">
        <v>8339</v>
      </c>
      <c r="S2368" s="11">
        <f t="shared" si="146"/>
        <v>42298.323298611103</v>
      </c>
      <c r="T2368" s="12">
        <f t="shared" si="147"/>
        <v>42268.323298611103</v>
      </c>
    </row>
    <row r="2369" spans="1:20" ht="43.2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>
        <f t="shared" si="144"/>
        <v>1.34</v>
      </c>
      <c r="P2369">
        <f t="shared" si="145"/>
        <v>-49330</v>
      </c>
      <c r="Q2369" s="7" t="s">
        <v>8338</v>
      </c>
      <c r="R2369" s="7" t="s">
        <v>8339</v>
      </c>
      <c r="S2369" s="11">
        <f t="shared" si="146"/>
        <v>42485.720092592594</v>
      </c>
      <c r="T2369" s="12">
        <f t="shared" si="147"/>
        <v>42425.761759259258</v>
      </c>
    </row>
    <row r="2370" spans="1:20" ht="43.2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>
        <f t="shared" si="144"/>
        <v>0.25</v>
      </c>
      <c r="P2370">
        <f t="shared" si="145"/>
        <v>-39900</v>
      </c>
      <c r="Q2370" s="7" t="s">
        <v>8338</v>
      </c>
      <c r="R2370" s="7" t="s">
        <v>8339</v>
      </c>
      <c r="S2370" s="11">
        <f t="shared" si="146"/>
        <v>42108.471817129626</v>
      </c>
      <c r="T2370" s="12">
        <f t="shared" si="147"/>
        <v>42063.513483796291</v>
      </c>
    </row>
    <row r="2371" spans="1:20" ht="43.2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>
        <f t="shared" ref="O2371:O2434" si="148">(E2371/D2371*100)</f>
        <v>0</v>
      </c>
      <c r="P2371">
        <f t="shared" ref="P2371:P2434" si="149">AVERAGE(E2371-D2371)</f>
        <v>-25000</v>
      </c>
      <c r="Q2371" s="7" t="s">
        <v>8338</v>
      </c>
      <c r="R2371" s="7" t="s">
        <v>8339</v>
      </c>
      <c r="S2371" s="11">
        <f t="shared" ref="S2371:S2434" si="150">(I2371/86400)+25569+(-5/24)</f>
        <v>42410.60429398148</v>
      </c>
      <c r="T2371" s="12">
        <f t="shared" ref="T2371:T2434" si="151">(J2371/86400)+25569+(-5/24)</f>
        <v>42380.60429398148</v>
      </c>
    </row>
    <row r="2372" spans="1:20" ht="43.2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>
        <f t="shared" si="148"/>
        <v>0.32800000000000001</v>
      </c>
      <c r="P2372">
        <f t="shared" si="149"/>
        <v>-24918</v>
      </c>
      <c r="Q2372" s="7" t="s">
        <v>8338</v>
      </c>
      <c r="R2372" s="7" t="s">
        <v>8339</v>
      </c>
      <c r="S2372" s="11">
        <f t="shared" si="150"/>
        <v>41990.980798611105</v>
      </c>
      <c r="T2372" s="12">
        <f t="shared" si="151"/>
        <v>41960.980798611105</v>
      </c>
    </row>
    <row r="2373" spans="1:20" ht="43.2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>
        <f t="shared" si="148"/>
        <v>0</v>
      </c>
      <c r="P2373">
        <f t="shared" si="149"/>
        <v>-2000</v>
      </c>
      <c r="Q2373" s="7" t="s">
        <v>8338</v>
      </c>
      <c r="R2373" s="7" t="s">
        <v>8339</v>
      </c>
      <c r="S2373" s="11">
        <f t="shared" si="150"/>
        <v>42180.569398148145</v>
      </c>
      <c r="T2373" s="12">
        <f t="shared" si="151"/>
        <v>42150.569398148145</v>
      </c>
    </row>
    <row r="2374" spans="1:20" ht="43.2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>
        <f t="shared" si="148"/>
        <v>3.2727272727272729</v>
      </c>
      <c r="P2374">
        <f t="shared" si="149"/>
        <v>-5320</v>
      </c>
      <c r="Q2374" s="7" t="s">
        <v>8338</v>
      </c>
      <c r="R2374" s="7" t="s">
        <v>8339</v>
      </c>
      <c r="S2374" s="11">
        <f t="shared" si="150"/>
        <v>42117.860775462956</v>
      </c>
      <c r="T2374" s="12">
        <f t="shared" si="151"/>
        <v>42087.860775462956</v>
      </c>
    </row>
    <row r="2375" spans="1:20" ht="28.8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>
        <f t="shared" si="148"/>
        <v>5.8823529411764705E-3</v>
      </c>
      <c r="P2375">
        <f t="shared" si="149"/>
        <v>-849950</v>
      </c>
      <c r="Q2375" s="7" t="s">
        <v>8338</v>
      </c>
      <c r="R2375" s="7" t="s">
        <v>8339</v>
      </c>
      <c r="S2375" s="11">
        <f t="shared" si="150"/>
        <v>42245.453981481478</v>
      </c>
      <c r="T2375" s="12">
        <f t="shared" si="151"/>
        <v>42215.453981481478</v>
      </c>
    </row>
    <row r="2376" spans="1:20" ht="43.2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>
        <f t="shared" si="148"/>
        <v>4.5454545454545456E-2</v>
      </c>
      <c r="P2376">
        <f t="shared" si="149"/>
        <v>-21990</v>
      </c>
      <c r="Q2376" s="7" t="s">
        <v>8338</v>
      </c>
      <c r="R2376" s="7" t="s">
        <v>8339</v>
      </c>
      <c r="S2376" s="11">
        <f t="shared" si="150"/>
        <v>42047.634953703702</v>
      </c>
      <c r="T2376" s="12">
        <f t="shared" si="151"/>
        <v>42017.634953703702</v>
      </c>
    </row>
    <row r="2377" spans="1:20" ht="43.2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>
        <f t="shared" si="148"/>
        <v>0</v>
      </c>
      <c r="P2377">
        <f t="shared" si="149"/>
        <v>-10000</v>
      </c>
      <c r="Q2377" s="7" t="s">
        <v>8338</v>
      </c>
      <c r="R2377" s="7" t="s">
        <v>8339</v>
      </c>
      <c r="S2377" s="11">
        <f t="shared" si="150"/>
        <v>42622.627743055556</v>
      </c>
      <c r="T2377" s="12">
        <f t="shared" si="151"/>
        <v>42592.627743055556</v>
      </c>
    </row>
    <row r="2378" spans="1:20" ht="43.2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>
        <f t="shared" si="148"/>
        <v>10.877666666666666</v>
      </c>
      <c r="P2378">
        <f t="shared" si="149"/>
        <v>-2673.67</v>
      </c>
      <c r="Q2378" s="7" t="s">
        <v>8338</v>
      </c>
      <c r="R2378" s="7" t="s">
        <v>8339</v>
      </c>
      <c r="S2378" s="11">
        <f t="shared" si="150"/>
        <v>42348.717199074068</v>
      </c>
      <c r="T2378" s="12">
        <f t="shared" si="151"/>
        <v>42318.717199074068</v>
      </c>
    </row>
    <row r="2379" spans="1:20" ht="43.2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>
        <f t="shared" si="148"/>
        <v>0</v>
      </c>
      <c r="P2379">
        <f t="shared" si="149"/>
        <v>-2500</v>
      </c>
      <c r="Q2379" s="7" t="s">
        <v>8338</v>
      </c>
      <c r="R2379" s="7" t="s">
        <v>8339</v>
      </c>
      <c r="S2379" s="11">
        <f t="shared" si="150"/>
        <v>42699.703506944446</v>
      </c>
      <c r="T2379" s="12">
        <f t="shared" si="151"/>
        <v>42669.661840277775</v>
      </c>
    </row>
    <row r="2380" spans="1:20" ht="43.2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>
        <f t="shared" si="148"/>
        <v>0</v>
      </c>
      <c r="P2380">
        <f t="shared" si="149"/>
        <v>-110000</v>
      </c>
      <c r="Q2380" s="7" t="s">
        <v>8338</v>
      </c>
      <c r="R2380" s="7" t="s">
        <v>8339</v>
      </c>
      <c r="S2380" s="11">
        <f t="shared" si="150"/>
        <v>42241.804745370369</v>
      </c>
      <c r="T2380" s="12">
        <f t="shared" si="151"/>
        <v>42212.804745370369</v>
      </c>
    </row>
    <row r="2381" spans="1:20" ht="28.8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>
        <f t="shared" si="148"/>
        <v>0</v>
      </c>
      <c r="P2381">
        <f t="shared" si="149"/>
        <v>-30000</v>
      </c>
      <c r="Q2381" s="7" t="s">
        <v>8338</v>
      </c>
      <c r="R2381" s="7" t="s">
        <v>8339</v>
      </c>
      <c r="S2381" s="11">
        <f t="shared" si="150"/>
        <v>42281.808055555557</v>
      </c>
      <c r="T2381" s="12">
        <f t="shared" si="151"/>
        <v>42236.808055555557</v>
      </c>
    </row>
    <row r="2382" spans="1:20" ht="43.2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>
        <f t="shared" si="148"/>
        <v>0.36666666666666664</v>
      </c>
      <c r="P2382">
        <f t="shared" si="149"/>
        <v>-14945</v>
      </c>
      <c r="Q2382" s="7" t="s">
        <v>8338</v>
      </c>
      <c r="R2382" s="7" t="s">
        <v>8339</v>
      </c>
      <c r="S2382" s="11">
        <f t="shared" si="150"/>
        <v>42278.584976851846</v>
      </c>
      <c r="T2382" s="12">
        <f t="shared" si="151"/>
        <v>42248.584976851846</v>
      </c>
    </row>
    <row r="2383" spans="1:20" ht="43.2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>
        <f t="shared" si="148"/>
        <v>1.8193398957730169</v>
      </c>
      <c r="P2383">
        <f t="shared" si="149"/>
        <v>-84779</v>
      </c>
      <c r="Q2383" s="7" t="s">
        <v>8338</v>
      </c>
      <c r="R2383" s="7" t="s">
        <v>8339</v>
      </c>
      <c r="S2383" s="11">
        <f t="shared" si="150"/>
        <v>42104.727407407401</v>
      </c>
      <c r="T2383" s="12">
        <f t="shared" si="151"/>
        <v>42074.727407407401</v>
      </c>
    </row>
    <row r="2384" spans="1:20" ht="57.6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>
        <f t="shared" si="148"/>
        <v>2.5</v>
      </c>
      <c r="P2384">
        <f t="shared" si="149"/>
        <v>-2925</v>
      </c>
      <c r="Q2384" s="7" t="s">
        <v>8338</v>
      </c>
      <c r="R2384" s="7" t="s">
        <v>8339</v>
      </c>
      <c r="S2384" s="11">
        <f t="shared" si="150"/>
        <v>42219.979201388887</v>
      </c>
      <c r="T2384" s="12">
        <f t="shared" si="151"/>
        <v>42194.979201388887</v>
      </c>
    </row>
    <row r="2385" spans="1:20" ht="43.2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>
        <f t="shared" si="148"/>
        <v>4.3499999999999996</v>
      </c>
      <c r="P2385">
        <f t="shared" si="149"/>
        <v>-9565</v>
      </c>
      <c r="Q2385" s="7" t="s">
        <v>8338</v>
      </c>
      <c r="R2385" s="7" t="s">
        <v>8339</v>
      </c>
      <c r="S2385" s="11">
        <f t="shared" si="150"/>
        <v>42056.848460648143</v>
      </c>
      <c r="T2385" s="12">
        <f t="shared" si="151"/>
        <v>42026.848460648143</v>
      </c>
    </row>
    <row r="2386" spans="1:20" ht="57.6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>
        <f t="shared" si="148"/>
        <v>0.8</v>
      </c>
      <c r="P2386">
        <f t="shared" si="149"/>
        <v>-992</v>
      </c>
      <c r="Q2386" s="7" t="s">
        <v>8338</v>
      </c>
      <c r="R2386" s="7" t="s">
        <v>8339</v>
      </c>
      <c r="S2386" s="11">
        <f t="shared" si="150"/>
        <v>41956.900960648149</v>
      </c>
      <c r="T2386" s="12">
        <f t="shared" si="151"/>
        <v>41926.859293981477</v>
      </c>
    </row>
    <row r="2387" spans="1:20" ht="43.2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>
        <f t="shared" si="148"/>
        <v>1.2123076923076923</v>
      </c>
      <c r="P2387">
        <f t="shared" si="149"/>
        <v>-64212</v>
      </c>
      <c r="Q2387" s="7" t="s">
        <v>8338</v>
      </c>
      <c r="R2387" s="7" t="s">
        <v>8339</v>
      </c>
      <c r="S2387" s="11">
        <f t="shared" si="150"/>
        <v>42221.493425925924</v>
      </c>
      <c r="T2387" s="12">
        <f t="shared" si="151"/>
        <v>42191.493425925924</v>
      </c>
    </row>
    <row r="2388" spans="1:20" ht="43.2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>
        <f t="shared" si="148"/>
        <v>0</v>
      </c>
      <c r="P2388">
        <f t="shared" si="149"/>
        <v>-30000</v>
      </c>
      <c r="Q2388" s="7" t="s">
        <v>8338</v>
      </c>
      <c r="R2388" s="7" t="s">
        <v>8339</v>
      </c>
      <c r="S2388" s="11">
        <f t="shared" si="150"/>
        <v>42014.629907407405</v>
      </c>
      <c r="T2388" s="12">
        <f t="shared" si="151"/>
        <v>41954.629907407405</v>
      </c>
    </row>
    <row r="2389" spans="1:20" ht="43.2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>
        <f t="shared" si="148"/>
        <v>0.68399999999999994</v>
      </c>
      <c r="P2389">
        <f t="shared" si="149"/>
        <v>-148974</v>
      </c>
      <c r="Q2389" s="7" t="s">
        <v>8338</v>
      </c>
      <c r="R2389" s="7" t="s">
        <v>8339</v>
      </c>
      <c r="S2389" s="11">
        <f t="shared" si="150"/>
        <v>42573.418287037035</v>
      </c>
      <c r="T2389" s="12">
        <f t="shared" si="151"/>
        <v>42528.418287037035</v>
      </c>
    </row>
    <row r="2390" spans="1:20" ht="43.2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>
        <f t="shared" si="148"/>
        <v>1.2513513513513512</v>
      </c>
      <c r="P2390">
        <f t="shared" si="149"/>
        <v>-36537</v>
      </c>
      <c r="Q2390" s="7" t="s">
        <v>8338</v>
      </c>
      <c r="R2390" s="7" t="s">
        <v>8339</v>
      </c>
      <c r="S2390" s="11">
        <f t="shared" si="150"/>
        <v>42019.603472222218</v>
      </c>
      <c r="T2390" s="12">
        <f t="shared" si="151"/>
        <v>41989.645358796297</v>
      </c>
    </row>
    <row r="2391" spans="1:20" ht="57.6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>
        <f t="shared" si="148"/>
        <v>0.1875</v>
      </c>
      <c r="P2391">
        <f t="shared" si="149"/>
        <v>-15970</v>
      </c>
      <c r="Q2391" s="7" t="s">
        <v>8338</v>
      </c>
      <c r="R2391" s="7" t="s">
        <v>8339</v>
      </c>
      <c r="S2391" s="11">
        <f t="shared" si="150"/>
        <v>42210.707638888889</v>
      </c>
      <c r="T2391" s="12">
        <f t="shared" si="151"/>
        <v>42179.445046296292</v>
      </c>
    </row>
    <row r="2392" spans="1:20" ht="43.2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>
        <f t="shared" si="148"/>
        <v>0</v>
      </c>
      <c r="P2392">
        <f t="shared" si="149"/>
        <v>-510000</v>
      </c>
      <c r="Q2392" s="7" t="s">
        <v>8338</v>
      </c>
      <c r="R2392" s="7" t="s">
        <v>8339</v>
      </c>
      <c r="S2392" s="11">
        <f t="shared" si="150"/>
        <v>42008.053981481477</v>
      </c>
      <c r="T2392" s="12">
        <f t="shared" si="151"/>
        <v>41968.053981481477</v>
      </c>
    </row>
    <row r="2393" spans="1:20" ht="28.8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>
        <f t="shared" si="148"/>
        <v>0.125</v>
      </c>
      <c r="P2393">
        <f t="shared" si="149"/>
        <v>-19975</v>
      </c>
      <c r="Q2393" s="7" t="s">
        <v>8338</v>
      </c>
      <c r="R2393" s="7" t="s">
        <v>8339</v>
      </c>
      <c r="S2393" s="11">
        <f t="shared" si="150"/>
        <v>42094.544490740744</v>
      </c>
      <c r="T2393" s="12">
        <f t="shared" si="151"/>
        <v>42064.586157407401</v>
      </c>
    </row>
    <row r="2394" spans="1:20" ht="43.2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>
        <f t="shared" si="148"/>
        <v>0</v>
      </c>
      <c r="P2394">
        <f t="shared" si="149"/>
        <v>-4200</v>
      </c>
      <c r="Q2394" s="7" t="s">
        <v>8338</v>
      </c>
      <c r="R2394" s="7" t="s">
        <v>8339</v>
      </c>
      <c r="S2394" s="11">
        <f t="shared" si="150"/>
        <v>42305.912303240737</v>
      </c>
      <c r="T2394" s="12">
        <f t="shared" si="151"/>
        <v>42275.912303240737</v>
      </c>
    </row>
    <row r="2395" spans="1:20" ht="43.2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>
        <f t="shared" si="148"/>
        <v>0.05</v>
      </c>
      <c r="P2395">
        <f t="shared" si="149"/>
        <v>-99950</v>
      </c>
      <c r="Q2395" s="7" t="s">
        <v>8338</v>
      </c>
      <c r="R2395" s="7" t="s">
        <v>8339</v>
      </c>
      <c r="S2395" s="11">
        <f t="shared" si="150"/>
        <v>42224.440011574072</v>
      </c>
      <c r="T2395" s="12">
        <f t="shared" si="151"/>
        <v>42194.440011574072</v>
      </c>
    </row>
    <row r="2396" spans="1:20" ht="43.2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>
        <f t="shared" si="148"/>
        <v>0.06</v>
      </c>
      <c r="P2396">
        <f t="shared" si="149"/>
        <v>-4997</v>
      </c>
      <c r="Q2396" s="7" t="s">
        <v>8338</v>
      </c>
      <c r="R2396" s="7" t="s">
        <v>8339</v>
      </c>
      <c r="S2396" s="11">
        <f t="shared" si="150"/>
        <v>42061.15385416666</v>
      </c>
      <c r="T2396" s="12">
        <f t="shared" si="151"/>
        <v>42031.15385416666</v>
      </c>
    </row>
    <row r="2397" spans="1:20" ht="43.2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>
        <f t="shared" si="148"/>
        <v>0</v>
      </c>
      <c r="P2397">
        <f t="shared" si="149"/>
        <v>-33000</v>
      </c>
      <c r="Q2397" s="7" t="s">
        <v>8338</v>
      </c>
      <c r="R2397" s="7" t="s">
        <v>8339</v>
      </c>
      <c r="S2397" s="11">
        <f t="shared" si="150"/>
        <v>42745.164583333331</v>
      </c>
      <c r="T2397" s="12">
        <f t="shared" si="151"/>
        <v>42716.913043981483</v>
      </c>
    </row>
    <row r="2398" spans="1:20" ht="43.2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>
        <f t="shared" si="148"/>
        <v>0.2</v>
      </c>
      <c r="P2398">
        <f t="shared" si="149"/>
        <v>-4990</v>
      </c>
      <c r="Q2398" s="7" t="s">
        <v>8338</v>
      </c>
      <c r="R2398" s="7" t="s">
        <v>8339</v>
      </c>
      <c r="S2398" s="11">
        <f t="shared" si="150"/>
        <v>42292.640717592592</v>
      </c>
      <c r="T2398" s="12">
        <f t="shared" si="151"/>
        <v>42262.640717592592</v>
      </c>
    </row>
    <row r="2399" spans="1:20" ht="43.2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>
        <f t="shared" si="148"/>
        <v>0</v>
      </c>
      <c r="P2399">
        <f t="shared" si="149"/>
        <v>-124000</v>
      </c>
      <c r="Q2399" s="7" t="s">
        <v>8338</v>
      </c>
      <c r="R2399" s="7" t="s">
        <v>8339</v>
      </c>
      <c r="S2399" s="11">
        <f t="shared" si="150"/>
        <v>42006.676574074074</v>
      </c>
      <c r="T2399" s="12">
        <f t="shared" si="151"/>
        <v>41976.676574074074</v>
      </c>
    </row>
    <row r="2400" spans="1:20" ht="43.2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>
        <f t="shared" si="148"/>
        <v>0</v>
      </c>
      <c r="P2400">
        <f t="shared" si="149"/>
        <v>-4000</v>
      </c>
      <c r="Q2400" s="7" t="s">
        <v>8338</v>
      </c>
      <c r="R2400" s="7" t="s">
        <v>8339</v>
      </c>
      <c r="S2400" s="11">
        <f t="shared" si="150"/>
        <v>42187.708148148151</v>
      </c>
      <c r="T2400" s="12">
        <f t="shared" si="151"/>
        <v>42157.708148148151</v>
      </c>
    </row>
    <row r="2401" spans="1:20" ht="43.2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>
        <f t="shared" si="148"/>
        <v>0</v>
      </c>
      <c r="P2401">
        <f t="shared" si="149"/>
        <v>-13000</v>
      </c>
      <c r="Q2401" s="7" t="s">
        <v>8338</v>
      </c>
      <c r="R2401" s="7" t="s">
        <v>8339</v>
      </c>
      <c r="S2401" s="11">
        <f t="shared" si="150"/>
        <v>41991.644745370366</v>
      </c>
      <c r="T2401" s="12">
        <f t="shared" si="151"/>
        <v>41956.644745370366</v>
      </c>
    </row>
    <row r="2402" spans="1:20" ht="43.2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>
        <f t="shared" si="148"/>
        <v>0</v>
      </c>
      <c r="P2402">
        <f t="shared" si="149"/>
        <v>-50000</v>
      </c>
      <c r="Q2402" s="7" t="s">
        <v>8338</v>
      </c>
      <c r="R2402" s="7" t="s">
        <v>8339</v>
      </c>
      <c r="S2402" s="11">
        <f t="shared" si="150"/>
        <v>42474.059768518513</v>
      </c>
      <c r="T2402" s="12">
        <f t="shared" si="151"/>
        <v>42444.059768518513</v>
      </c>
    </row>
    <row r="2403" spans="1:20" ht="43.2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>
        <f t="shared" si="148"/>
        <v>0.71785714285714286</v>
      </c>
      <c r="P2403">
        <f t="shared" si="149"/>
        <v>-27799</v>
      </c>
      <c r="Q2403" s="7" t="s">
        <v>8355</v>
      </c>
      <c r="R2403" s="7" t="s">
        <v>8356</v>
      </c>
      <c r="S2403" s="11">
        <f t="shared" si="150"/>
        <v>42434.614537037036</v>
      </c>
      <c r="T2403" s="12">
        <f t="shared" si="151"/>
        <v>42374.614537037036</v>
      </c>
    </row>
    <row r="2404" spans="1:20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>
        <f t="shared" si="148"/>
        <v>0.43333333333333329</v>
      </c>
      <c r="P2404">
        <f t="shared" si="149"/>
        <v>-11948</v>
      </c>
      <c r="Q2404" s="7" t="s">
        <v>8355</v>
      </c>
      <c r="R2404" s="7" t="s">
        <v>8356</v>
      </c>
      <c r="S2404" s="11">
        <f t="shared" si="150"/>
        <v>42137.47142361111</v>
      </c>
      <c r="T2404" s="12">
        <f t="shared" si="151"/>
        <v>42107.47142361111</v>
      </c>
    </row>
    <row r="2405" spans="1:20" ht="43.2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>
        <f t="shared" si="148"/>
        <v>16.833333333333332</v>
      </c>
      <c r="P2405">
        <f t="shared" si="149"/>
        <v>-998</v>
      </c>
      <c r="Q2405" s="7" t="s">
        <v>8355</v>
      </c>
      <c r="R2405" s="7" t="s">
        <v>8356</v>
      </c>
      <c r="S2405" s="11">
        <f t="shared" si="150"/>
        <v>42459.632615740738</v>
      </c>
      <c r="T2405" s="12">
        <f t="shared" si="151"/>
        <v>42399.67428240741</v>
      </c>
    </row>
    <row r="2406" spans="1:20" ht="43.2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>
        <f t="shared" si="148"/>
        <v>0</v>
      </c>
      <c r="P2406">
        <f t="shared" si="149"/>
        <v>-15000</v>
      </c>
      <c r="Q2406" s="7" t="s">
        <v>8355</v>
      </c>
      <c r="R2406" s="7" t="s">
        <v>8356</v>
      </c>
      <c r="S2406" s="11">
        <f t="shared" si="150"/>
        <v>42371.831099537034</v>
      </c>
      <c r="T2406" s="12">
        <f t="shared" si="151"/>
        <v>42341.831099537034</v>
      </c>
    </row>
    <row r="2407" spans="1:20" ht="43.2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>
        <f t="shared" si="148"/>
        <v>22.52</v>
      </c>
      <c r="P2407">
        <f t="shared" si="149"/>
        <v>-3874</v>
      </c>
      <c r="Q2407" s="7" t="s">
        <v>8355</v>
      </c>
      <c r="R2407" s="7" t="s">
        <v>8356</v>
      </c>
      <c r="S2407" s="11">
        <f t="shared" si="150"/>
        <v>42616.377025462956</v>
      </c>
      <c r="T2407" s="12">
        <f t="shared" si="151"/>
        <v>42595.377025462956</v>
      </c>
    </row>
    <row r="2408" spans="1:20" ht="43.2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>
        <f t="shared" si="148"/>
        <v>41.384615384615387</v>
      </c>
      <c r="P2408">
        <f t="shared" si="149"/>
        <v>-1905</v>
      </c>
      <c r="Q2408" s="7" t="s">
        <v>8355</v>
      </c>
      <c r="R2408" s="7" t="s">
        <v>8356</v>
      </c>
      <c r="S2408" s="11">
        <f t="shared" si="150"/>
        <v>42022.902662037035</v>
      </c>
      <c r="T2408" s="12">
        <f t="shared" si="151"/>
        <v>41982.902662037035</v>
      </c>
    </row>
    <row r="2409" spans="1:20" ht="57.6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>
        <f t="shared" si="148"/>
        <v>25.259090909090908</v>
      </c>
      <c r="P2409">
        <f t="shared" si="149"/>
        <v>-16443</v>
      </c>
      <c r="Q2409" s="7" t="s">
        <v>8355</v>
      </c>
      <c r="R2409" s="7" t="s">
        <v>8356</v>
      </c>
      <c r="S2409" s="11">
        <f t="shared" si="150"/>
        <v>42105.041666666664</v>
      </c>
      <c r="T2409" s="12">
        <f t="shared" si="151"/>
        <v>42082.367222222216</v>
      </c>
    </row>
    <row r="2410" spans="1:20" ht="43.2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>
        <f t="shared" si="148"/>
        <v>0.2</v>
      </c>
      <c r="P2410">
        <f t="shared" si="149"/>
        <v>-14970</v>
      </c>
      <c r="Q2410" s="7" t="s">
        <v>8355</v>
      </c>
      <c r="R2410" s="7" t="s">
        <v>8356</v>
      </c>
      <c r="S2410" s="11">
        <f t="shared" si="150"/>
        <v>41948.974039351851</v>
      </c>
      <c r="T2410" s="12">
        <f t="shared" si="151"/>
        <v>41918.93237268518</v>
      </c>
    </row>
    <row r="2411" spans="1:20" ht="43.2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>
        <f t="shared" si="148"/>
        <v>1.8399999999999999</v>
      </c>
      <c r="P2411">
        <f t="shared" si="149"/>
        <v>-24540</v>
      </c>
      <c r="Q2411" s="7" t="s">
        <v>8355</v>
      </c>
      <c r="R2411" s="7" t="s">
        <v>8356</v>
      </c>
      <c r="S2411" s="11">
        <f t="shared" si="150"/>
        <v>42234.667534722219</v>
      </c>
      <c r="T2411" s="12">
        <f t="shared" si="151"/>
        <v>42204.667534722219</v>
      </c>
    </row>
    <row r="2412" spans="1:20" ht="57.6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>
        <f t="shared" si="148"/>
        <v>0</v>
      </c>
      <c r="P2412">
        <f t="shared" si="149"/>
        <v>-15000</v>
      </c>
      <c r="Q2412" s="7" t="s">
        <v>8355</v>
      </c>
      <c r="R2412" s="7" t="s">
        <v>8356</v>
      </c>
      <c r="S2412" s="11">
        <f t="shared" si="150"/>
        <v>42254.199942129628</v>
      </c>
      <c r="T2412" s="12">
        <f t="shared" si="151"/>
        <v>42224.199942129628</v>
      </c>
    </row>
    <row r="2413" spans="1:20" ht="57.6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>
        <f t="shared" si="148"/>
        <v>0.60399999999999998</v>
      </c>
      <c r="P2413">
        <f t="shared" si="149"/>
        <v>-24849</v>
      </c>
      <c r="Q2413" s="7" t="s">
        <v>8355</v>
      </c>
      <c r="R2413" s="7" t="s">
        <v>8356</v>
      </c>
      <c r="S2413" s="11">
        <f t="shared" si="150"/>
        <v>42241.524097222216</v>
      </c>
      <c r="T2413" s="12">
        <f t="shared" si="151"/>
        <v>42211.524097222216</v>
      </c>
    </row>
    <row r="2414" spans="1:20" ht="57.6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>
        <f t="shared" si="148"/>
        <v>0</v>
      </c>
      <c r="P2414">
        <f t="shared" si="149"/>
        <v>-8000</v>
      </c>
      <c r="Q2414" s="7" t="s">
        <v>8355</v>
      </c>
      <c r="R2414" s="7" t="s">
        <v>8356</v>
      </c>
      <c r="S2414" s="11">
        <f t="shared" si="150"/>
        <v>42700.570289351854</v>
      </c>
      <c r="T2414" s="12">
        <f t="shared" si="151"/>
        <v>42655.528622685182</v>
      </c>
    </row>
    <row r="2415" spans="1:20" ht="43.2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>
        <f t="shared" si="148"/>
        <v>0.83333333333333337</v>
      </c>
      <c r="P2415">
        <f t="shared" si="149"/>
        <v>-2975</v>
      </c>
      <c r="Q2415" s="7" t="s">
        <v>8355</v>
      </c>
      <c r="R2415" s="7" t="s">
        <v>8356</v>
      </c>
      <c r="S2415" s="11">
        <f t="shared" si="150"/>
        <v>41790.770833333328</v>
      </c>
      <c r="T2415" s="12">
        <f t="shared" si="151"/>
        <v>41759.901412037034</v>
      </c>
    </row>
    <row r="2416" spans="1:20" ht="43.2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>
        <f t="shared" si="148"/>
        <v>3.0666666666666664</v>
      </c>
      <c r="P2416">
        <f t="shared" si="149"/>
        <v>-14540</v>
      </c>
      <c r="Q2416" s="7" t="s">
        <v>8355</v>
      </c>
      <c r="R2416" s="7" t="s">
        <v>8356</v>
      </c>
      <c r="S2416" s="11">
        <f t="shared" si="150"/>
        <v>42237.957638888889</v>
      </c>
      <c r="T2416" s="12">
        <f t="shared" si="151"/>
        <v>42198.486805555549</v>
      </c>
    </row>
    <row r="2417" spans="1:20" ht="43.2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>
        <f t="shared" si="148"/>
        <v>0.55833333333333335</v>
      </c>
      <c r="P2417">
        <f t="shared" si="149"/>
        <v>-59665</v>
      </c>
      <c r="Q2417" s="7" t="s">
        <v>8355</v>
      </c>
      <c r="R2417" s="7" t="s">
        <v>8356</v>
      </c>
      <c r="S2417" s="11">
        <f t="shared" si="150"/>
        <v>42566.654467592591</v>
      </c>
      <c r="T2417" s="12">
        <f t="shared" si="151"/>
        <v>42536.654467592591</v>
      </c>
    </row>
    <row r="2418" spans="1:20" ht="43.2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>
        <f t="shared" si="148"/>
        <v>2.5000000000000001E-2</v>
      </c>
      <c r="P2418">
        <f t="shared" si="149"/>
        <v>-19995</v>
      </c>
      <c r="Q2418" s="7" t="s">
        <v>8355</v>
      </c>
      <c r="R2418" s="7" t="s">
        <v>8356</v>
      </c>
      <c r="S2418" s="11">
        <f t="shared" si="150"/>
        <v>42077.416666666664</v>
      </c>
      <c r="T2418" s="12">
        <f t="shared" si="151"/>
        <v>42019.529432870368</v>
      </c>
    </row>
    <row r="2419" spans="1:20" ht="43.2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>
        <f t="shared" si="148"/>
        <v>0</v>
      </c>
      <c r="P2419">
        <f t="shared" si="149"/>
        <v>-1000</v>
      </c>
      <c r="Q2419" s="7" t="s">
        <v>8355</v>
      </c>
      <c r="R2419" s="7" t="s">
        <v>8356</v>
      </c>
      <c r="S2419" s="11">
        <f t="shared" si="150"/>
        <v>41861.675775462958</v>
      </c>
      <c r="T2419" s="12">
        <f t="shared" si="151"/>
        <v>41831.675775462958</v>
      </c>
    </row>
    <row r="2420" spans="1:20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>
        <f t="shared" si="148"/>
        <v>0.02</v>
      </c>
      <c r="P2420">
        <f t="shared" si="149"/>
        <v>-24995</v>
      </c>
      <c r="Q2420" s="7" t="s">
        <v>8355</v>
      </c>
      <c r="R2420" s="7" t="s">
        <v>8356</v>
      </c>
      <c r="S2420" s="11">
        <f t="shared" si="150"/>
        <v>42087.606990740744</v>
      </c>
      <c r="T2420" s="12">
        <f t="shared" si="151"/>
        <v>42027.648657407401</v>
      </c>
    </row>
    <row r="2421" spans="1:20" ht="43.2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>
        <f t="shared" si="148"/>
        <v>0</v>
      </c>
      <c r="P2421">
        <f t="shared" si="149"/>
        <v>-3000</v>
      </c>
      <c r="Q2421" s="7" t="s">
        <v>8355</v>
      </c>
      <c r="R2421" s="7" t="s">
        <v>8356</v>
      </c>
      <c r="S2421" s="11">
        <f t="shared" si="150"/>
        <v>42053.529965277776</v>
      </c>
      <c r="T2421" s="12">
        <f t="shared" si="151"/>
        <v>41993.529965277776</v>
      </c>
    </row>
    <row r="2422" spans="1:20" ht="43.2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>
        <f t="shared" si="148"/>
        <v>14.825133372851216</v>
      </c>
      <c r="P2422">
        <f t="shared" si="149"/>
        <v>-14369</v>
      </c>
      <c r="Q2422" s="7" t="s">
        <v>8355</v>
      </c>
      <c r="R2422" s="7" t="s">
        <v>8356</v>
      </c>
      <c r="S2422" s="11">
        <f t="shared" si="150"/>
        <v>41952.862210648142</v>
      </c>
      <c r="T2422" s="12">
        <f t="shared" si="151"/>
        <v>41892.820543981477</v>
      </c>
    </row>
    <row r="2423" spans="1:20" ht="28.8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>
        <f t="shared" si="148"/>
        <v>1.6666666666666666E-2</v>
      </c>
      <c r="P2423">
        <f t="shared" si="149"/>
        <v>-5999</v>
      </c>
      <c r="Q2423" s="7" t="s">
        <v>8355</v>
      </c>
      <c r="R2423" s="7" t="s">
        <v>8356</v>
      </c>
      <c r="S2423" s="11">
        <f t="shared" si="150"/>
        <v>42056.479120370372</v>
      </c>
      <c r="T2423" s="12">
        <f t="shared" si="151"/>
        <v>42026.479120370372</v>
      </c>
    </row>
    <row r="2424" spans="1:20" ht="28.8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>
        <f t="shared" si="148"/>
        <v>0.2</v>
      </c>
      <c r="P2424">
        <f t="shared" si="149"/>
        <v>-499</v>
      </c>
      <c r="Q2424" s="7" t="s">
        <v>8355</v>
      </c>
      <c r="R2424" s="7" t="s">
        <v>8356</v>
      </c>
      <c r="S2424" s="11">
        <f t="shared" si="150"/>
        <v>42074.474953703706</v>
      </c>
      <c r="T2424" s="12">
        <f t="shared" si="151"/>
        <v>42044.516620370363</v>
      </c>
    </row>
    <row r="2425" spans="1:20" ht="43.2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>
        <f t="shared" si="148"/>
        <v>1.3333333333333334E-2</v>
      </c>
      <c r="P2425">
        <f t="shared" si="149"/>
        <v>-59992</v>
      </c>
      <c r="Q2425" s="7" t="s">
        <v>8355</v>
      </c>
      <c r="R2425" s="7" t="s">
        <v>8356</v>
      </c>
      <c r="S2425" s="11">
        <f t="shared" si="150"/>
        <v>42004.496412037035</v>
      </c>
      <c r="T2425" s="12">
        <f t="shared" si="151"/>
        <v>41974.496412037035</v>
      </c>
    </row>
    <row r="2426" spans="1:20" ht="28.8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>
        <f t="shared" si="148"/>
        <v>1.24</v>
      </c>
      <c r="P2426">
        <f t="shared" si="149"/>
        <v>-24690</v>
      </c>
      <c r="Q2426" s="7" t="s">
        <v>8355</v>
      </c>
      <c r="R2426" s="7" t="s">
        <v>8356</v>
      </c>
      <c r="S2426" s="11">
        <f t="shared" si="150"/>
        <v>41939.684120370366</v>
      </c>
      <c r="T2426" s="12">
        <f t="shared" si="151"/>
        <v>41909.684120370366</v>
      </c>
    </row>
    <row r="2427" spans="1:20" ht="57.6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>
        <f t="shared" si="148"/>
        <v>2.8571428571428574E-2</v>
      </c>
      <c r="P2427">
        <f t="shared" si="149"/>
        <v>-3499</v>
      </c>
      <c r="Q2427" s="7" t="s">
        <v>8355</v>
      </c>
      <c r="R2427" s="7" t="s">
        <v>8356</v>
      </c>
      <c r="S2427" s="11">
        <f t="shared" si="150"/>
        <v>42517.711111111108</v>
      </c>
      <c r="T2427" s="12">
        <f t="shared" si="151"/>
        <v>42502.705428240741</v>
      </c>
    </row>
    <row r="2428" spans="1:20" ht="43.2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>
        <f t="shared" si="148"/>
        <v>0</v>
      </c>
      <c r="P2428">
        <f t="shared" si="149"/>
        <v>-20000</v>
      </c>
      <c r="Q2428" s="7" t="s">
        <v>8355</v>
      </c>
      <c r="R2428" s="7" t="s">
        <v>8356</v>
      </c>
      <c r="S2428" s="11">
        <f t="shared" si="150"/>
        <v>42223.961712962962</v>
      </c>
      <c r="T2428" s="12">
        <f t="shared" si="151"/>
        <v>42163.961712962962</v>
      </c>
    </row>
    <row r="2429" spans="1:20" ht="28.8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>
        <f t="shared" si="148"/>
        <v>2E-3</v>
      </c>
      <c r="P2429">
        <f t="shared" si="149"/>
        <v>-49999</v>
      </c>
      <c r="Q2429" s="7" t="s">
        <v>8355</v>
      </c>
      <c r="R2429" s="7" t="s">
        <v>8356</v>
      </c>
      <c r="S2429" s="11">
        <f t="shared" si="150"/>
        <v>42452.068668981483</v>
      </c>
      <c r="T2429" s="12">
        <f t="shared" si="151"/>
        <v>42412.110335648147</v>
      </c>
    </row>
    <row r="2430" spans="1:20" ht="28.8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>
        <f t="shared" si="148"/>
        <v>2.8571428571428571E-3</v>
      </c>
      <c r="P2430">
        <f t="shared" si="149"/>
        <v>-34999</v>
      </c>
      <c r="Q2430" s="7" t="s">
        <v>8355</v>
      </c>
      <c r="R2430" s="7" t="s">
        <v>8356</v>
      </c>
      <c r="S2430" s="11">
        <f t="shared" si="150"/>
        <v>42075.534155092588</v>
      </c>
      <c r="T2430" s="12">
        <f t="shared" si="151"/>
        <v>42045.575821759259</v>
      </c>
    </row>
    <row r="2431" spans="1:20" ht="43.2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>
        <f t="shared" si="148"/>
        <v>1.4321428571428572</v>
      </c>
      <c r="P2431">
        <f t="shared" si="149"/>
        <v>-137995</v>
      </c>
      <c r="Q2431" s="7" t="s">
        <v>8355</v>
      </c>
      <c r="R2431" s="7" t="s">
        <v>8356</v>
      </c>
      <c r="S2431" s="11">
        <f t="shared" si="150"/>
        <v>42771.488888888889</v>
      </c>
      <c r="T2431" s="12">
        <f t="shared" si="151"/>
        <v>42734.670902777776</v>
      </c>
    </row>
    <row r="2432" spans="1:20" ht="57.6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>
        <f t="shared" si="148"/>
        <v>0.70000000000000007</v>
      </c>
      <c r="P2432">
        <f t="shared" si="149"/>
        <v>-2979</v>
      </c>
      <c r="Q2432" s="7" t="s">
        <v>8355</v>
      </c>
      <c r="R2432" s="7" t="s">
        <v>8356</v>
      </c>
      <c r="S2432" s="11">
        <f t="shared" si="150"/>
        <v>42411.922499999993</v>
      </c>
      <c r="T2432" s="12">
        <f t="shared" si="151"/>
        <v>42381.922499999993</v>
      </c>
    </row>
    <row r="2433" spans="1:20" ht="28.8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>
        <f t="shared" si="148"/>
        <v>2E-3</v>
      </c>
      <c r="P2433">
        <f t="shared" si="149"/>
        <v>-99998</v>
      </c>
      <c r="Q2433" s="7" t="s">
        <v>8355</v>
      </c>
      <c r="R2433" s="7" t="s">
        <v>8356</v>
      </c>
      <c r="S2433" s="11">
        <f t="shared" si="150"/>
        <v>42548.891354166662</v>
      </c>
      <c r="T2433" s="12">
        <f t="shared" si="151"/>
        <v>42488.891354166662</v>
      </c>
    </row>
    <row r="2434" spans="1:20" ht="43.2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>
        <f t="shared" si="148"/>
        <v>1.4285714285714287E-2</v>
      </c>
      <c r="P2434">
        <f t="shared" si="149"/>
        <v>-13998</v>
      </c>
      <c r="Q2434" s="7" t="s">
        <v>8355</v>
      </c>
      <c r="R2434" s="7" t="s">
        <v>8356</v>
      </c>
      <c r="S2434" s="11">
        <f t="shared" si="150"/>
        <v>42071.010381944441</v>
      </c>
      <c r="T2434" s="12">
        <f t="shared" si="151"/>
        <v>42041.010381944441</v>
      </c>
    </row>
    <row r="2435" spans="1:20" ht="43.2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>
        <f t="shared" ref="O2435:O2498" si="152">(E2435/D2435*100)</f>
        <v>0</v>
      </c>
      <c r="P2435">
        <f t="shared" ref="P2435:P2498" si="153">AVERAGE(E2435-D2435)</f>
        <v>-10000</v>
      </c>
      <c r="Q2435" s="7" t="s">
        <v>8355</v>
      </c>
      <c r="R2435" s="7" t="s">
        <v>8356</v>
      </c>
      <c r="S2435" s="11">
        <f t="shared" ref="S2435:S2498" si="154">(I2435/86400)+25569+(-5/24)</f>
        <v>42427.691469907404</v>
      </c>
      <c r="T2435" s="12">
        <f t="shared" ref="T2435:T2498" si="155">(J2435/86400)+25569+(-5/24)</f>
        <v>42397.691469907404</v>
      </c>
    </row>
    <row r="2436" spans="1:20" ht="43.2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>
        <f t="shared" si="152"/>
        <v>0.13</v>
      </c>
      <c r="P2436">
        <f t="shared" si="153"/>
        <v>-19974</v>
      </c>
      <c r="Q2436" s="7" t="s">
        <v>8355</v>
      </c>
      <c r="R2436" s="7" t="s">
        <v>8356</v>
      </c>
      <c r="S2436" s="11">
        <f t="shared" si="154"/>
        <v>42219.977708333332</v>
      </c>
      <c r="T2436" s="12">
        <f t="shared" si="155"/>
        <v>42179.977708333332</v>
      </c>
    </row>
    <row r="2437" spans="1:20" ht="43.2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>
        <f t="shared" si="152"/>
        <v>0.48960000000000004</v>
      </c>
      <c r="P2437">
        <f t="shared" si="153"/>
        <v>-248776</v>
      </c>
      <c r="Q2437" s="7" t="s">
        <v>8355</v>
      </c>
      <c r="R2437" s="7" t="s">
        <v>8356</v>
      </c>
      <c r="S2437" s="11">
        <f t="shared" si="154"/>
        <v>42282.069282407407</v>
      </c>
      <c r="T2437" s="12">
        <f t="shared" si="155"/>
        <v>42252.069282407407</v>
      </c>
    </row>
    <row r="2438" spans="1:20" ht="43.2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>
        <f t="shared" si="152"/>
        <v>3.8461538461538464E-2</v>
      </c>
      <c r="P2438">
        <f t="shared" si="153"/>
        <v>-116955</v>
      </c>
      <c r="Q2438" s="7" t="s">
        <v>8355</v>
      </c>
      <c r="R2438" s="7" t="s">
        <v>8356</v>
      </c>
      <c r="S2438" s="11">
        <f t="shared" si="154"/>
        <v>42398.407060185178</v>
      </c>
      <c r="T2438" s="12">
        <f t="shared" si="155"/>
        <v>42338.407060185178</v>
      </c>
    </row>
    <row r="2439" spans="1:20" ht="43.2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>
        <f t="shared" si="152"/>
        <v>0</v>
      </c>
      <c r="P2439">
        <f t="shared" si="153"/>
        <v>-8000</v>
      </c>
      <c r="Q2439" s="7" t="s">
        <v>8355</v>
      </c>
      <c r="R2439" s="7" t="s">
        <v>8356</v>
      </c>
      <c r="S2439" s="11">
        <f t="shared" si="154"/>
        <v>42080.541666666664</v>
      </c>
      <c r="T2439" s="12">
        <f t="shared" si="155"/>
        <v>42031.756805555553</v>
      </c>
    </row>
    <row r="2440" spans="1:20" ht="43.2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>
        <f t="shared" si="152"/>
        <v>0.33333333333333337</v>
      </c>
      <c r="P2440">
        <f t="shared" si="153"/>
        <v>-14950</v>
      </c>
      <c r="Q2440" s="7" t="s">
        <v>8355</v>
      </c>
      <c r="R2440" s="7" t="s">
        <v>8356</v>
      </c>
      <c r="S2440" s="11">
        <f t="shared" si="154"/>
        <v>42345.748402777775</v>
      </c>
      <c r="T2440" s="12">
        <f t="shared" si="155"/>
        <v>42285.706736111104</v>
      </c>
    </row>
    <row r="2441" spans="1:20" ht="57.6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>
        <f t="shared" si="152"/>
        <v>0</v>
      </c>
      <c r="P2441">
        <f t="shared" si="153"/>
        <v>-10000</v>
      </c>
      <c r="Q2441" s="7" t="s">
        <v>8355</v>
      </c>
      <c r="R2441" s="7" t="s">
        <v>8356</v>
      </c>
      <c r="S2441" s="11">
        <f t="shared" si="154"/>
        <v>42295.610289351847</v>
      </c>
      <c r="T2441" s="12">
        <f t="shared" si="155"/>
        <v>42265.610289351847</v>
      </c>
    </row>
    <row r="2442" spans="1:20" ht="28.8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>
        <f t="shared" si="152"/>
        <v>0.2</v>
      </c>
      <c r="P2442">
        <f t="shared" si="153"/>
        <v>-4990</v>
      </c>
      <c r="Q2442" s="7" t="s">
        <v>8355</v>
      </c>
      <c r="R2442" s="7" t="s">
        <v>8356</v>
      </c>
      <c r="S2442" s="11">
        <f t="shared" si="154"/>
        <v>42413.691122685188</v>
      </c>
      <c r="T2442" s="12">
        <f t="shared" si="155"/>
        <v>42383.691122685188</v>
      </c>
    </row>
    <row r="2443" spans="1:20" ht="28.8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>
        <f t="shared" si="152"/>
        <v>107.88</v>
      </c>
      <c r="P2443">
        <f t="shared" si="153"/>
        <v>591</v>
      </c>
      <c r="Q2443" s="7" t="s">
        <v>8355</v>
      </c>
      <c r="R2443" s="7" t="s">
        <v>8371</v>
      </c>
      <c r="S2443" s="11">
        <f t="shared" si="154"/>
        <v>42207.999305555553</v>
      </c>
      <c r="T2443" s="12">
        <f t="shared" si="155"/>
        <v>42186.917291666665</v>
      </c>
    </row>
    <row r="2444" spans="1:20" ht="28.8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>
        <f t="shared" si="152"/>
        <v>125.94166666666666</v>
      </c>
      <c r="P2444">
        <f t="shared" si="153"/>
        <v>6226</v>
      </c>
      <c r="Q2444" s="7" t="s">
        <v>8355</v>
      </c>
      <c r="R2444" s="7" t="s">
        <v>8371</v>
      </c>
      <c r="S2444" s="11">
        <f t="shared" si="154"/>
        <v>42082.416990740741</v>
      </c>
      <c r="T2444" s="12">
        <f t="shared" si="155"/>
        <v>42052.458657407406</v>
      </c>
    </row>
    <row r="2445" spans="1:20" ht="43.2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>
        <f t="shared" si="152"/>
        <v>202.51495</v>
      </c>
      <c r="P2445">
        <f t="shared" si="153"/>
        <v>20502.989999999998</v>
      </c>
      <c r="Q2445" s="7" t="s">
        <v>8355</v>
      </c>
      <c r="R2445" s="7" t="s">
        <v>8371</v>
      </c>
      <c r="S2445" s="11">
        <f t="shared" si="154"/>
        <v>41866.416921296295</v>
      </c>
      <c r="T2445" s="12">
        <f t="shared" si="155"/>
        <v>41836.416921296295</v>
      </c>
    </row>
    <row r="2446" spans="1:20" ht="43.2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>
        <f t="shared" si="152"/>
        <v>108.60000000000001</v>
      </c>
      <c r="P2446">
        <f t="shared" si="153"/>
        <v>258</v>
      </c>
      <c r="Q2446" s="7" t="s">
        <v>8355</v>
      </c>
      <c r="R2446" s="7" t="s">
        <v>8371</v>
      </c>
      <c r="S2446" s="11">
        <f t="shared" si="154"/>
        <v>42515.54619212963</v>
      </c>
      <c r="T2446" s="12">
        <f t="shared" si="155"/>
        <v>42485.54619212963</v>
      </c>
    </row>
    <row r="2447" spans="1:20" ht="57.6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>
        <f t="shared" si="152"/>
        <v>172.8</v>
      </c>
      <c r="P2447">
        <f t="shared" si="153"/>
        <v>3640</v>
      </c>
      <c r="Q2447" s="7" t="s">
        <v>8355</v>
      </c>
      <c r="R2447" s="7" t="s">
        <v>8371</v>
      </c>
      <c r="S2447" s="11">
        <f t="shared" si="154"/>
        <v>42272.981724537036</v>
      </c>
      <c r="T2447" s="12">
        <f t="shared" si="155"/>
        <v>42242.981724537036</v>
      </c>
    </row>
    <row r="2448" spans="1:20" ht="57.6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>
        <f t="shared" si="152"/>
        <v>167.98</v>
      </c>
      <c r="P2448">
        <f t="shared" si="153"/>
        <v>3399</v>
      </c>
      <c r="Q2448" s="7" t="s">
        <v>8355</v>
      </c>
      <c r="R2448" s="7" t="s">
        <v>8371</v>
      </c>
      <c r="S2448" s="11">
        <f t="shared" si="154"/>
        <v>42700.436006944445</v>
      </c>
      <c r="T2448" s="12">
        <f t="shared" si="155"/>
        <v>42670.394340277773</v>
      </c>
    </row>
    <row r="2449" spans="1:20" ht="57.6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>
        <f t="shared" si="152"/>
        <v>427.20000000000005</v>
      </c>
      <c r="P2449">
        <f t="shared" si="153"/>
        <v>8180</v>
      </c>
      <c r="Q2449" s="7" t="s">
        <v>8355</v>
      </c>
      <c r="R2449" s="7" t="s">
        <v>8371</v>
      </c>
      <c r="S2449" s="11">
        <f t="shared" si="154"/>
        <v>42685.958333333336</v>
      </c>
      <c r="T2449" s="12">
        <f t="shared" si="155"/>
        <v>42654.26149305555</v>
      </c>
    </row>
    <row r="2450" spans="1:20" ht="43.2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>
        <f t="shared" si="152"/>
        <v>107.5</v>
      </c>
      <c r="P2450">
        <f t="shared" si="153"/>
        <v>30</v>
      </c>
      <c r="Q2450" s="7" t="s">
        <v>8355</v>
      </c>
      <c r="R2450" s="7" t="s">
        <v>8371</v>
      </c>
      <c r="S2450" s="11">
        <f t="shared" si="154"/>
        <v>42613.025000000001</v>
      </c>
      <c r="T2450" s="12">
        <f t="shared" si="155"/>
        <v>42607.107789351845</v>
      </c>
    </row>
    <row r="2451" spans="1:20" ht="43.2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>
        <f t="shared" si="152"/>
        <v>108</v>
      </c>
      <c r="P2451">
        <f t="shared" si="153"/>
        <v>800</v>
      </c>
      <c r="Q2451" s="7" t="s">
        <v>8355</v>
      </c>
      <c r="R2451" s="7" t="s">
        <v>8371</v>
      </c>
      <c r="S2451" s="11">
        <f t="shared" si="154"/>
        <v>41972.975868055553</v>
      </c>
      <c r="T2451" s="12">
        <f t="shared" si="155"/>
        <v>41942.934201388889</v>
      </c>
    </row>
    <row r="2452" spans="1:20" ht="43.2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>
        <f t="shared" si="152"/>
        <v>101.53353333333335</v>
      </c>
      <c r="P2452">
        <f t="shared" si="153"/>
        <v>230.03000000000065</v>
      </c>
      <c r="Q2452" s="7" t="s">
        <v>8355</v>
      </c>
      <c r="R2452" s="7" t="s">
        <v>8371</v>
      </c>
      <c r="S2452" s="11">
        <f t="shared" si="154"/>
        <v>41939.924305555549</v>
      </c>
      <c r="T2452" s="12">
        <f t="shared" si="155"/>
        <v>41901.864074074074</v>
      </c>
    </row>
    <row r="2453" spans="1:20" ht="43.2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>
        <f t="shared" si="152"/>
        <v>115.45</v>
      </c>
      <c r="P2453">
        <f t="shared" si="153"/>
        <v>1545</v>
      </c>
      <c r="Q2453" s="7" t="s">
        <v>8355</v>
      </c>
      <c r="R2453" s="7" t="s">
        <v>8371</v>
      </c>
      <c r="S2453" s="11">
        <f t="shared" si="154"/>
        <v>42799.700115740743</v>
      </c>
      <c r="T2453" s="12">
        <f t="shared" si="155"/>
        <v>42779.700115740743</v>
      </c>
    </row>
    <row r="2454" spans="1:20" ht="43.2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>
        <f t="shared" si="152"/>
        <v>133.5</v>
      </c>
      <c r="P2454">
        <f t="shared" si="153"/>
        <v>201</v>
      </c>
      <c r="Q2454" s="7" t="s">
        <v>8355</v>
      </c>
      <c r="R2454" s="7" t="s">
        <v>8371</v>
      </c>
      <c r="S2454" s="11">
        <f t="shared" si="154"/>
        <v>42367.749999999993</v>
      </c>
      <c r="T2454" s="12">
        <f t="shared" si="155"/>
        <v>42338.635416666664</v>
      </c>
    </row>
    <row r="2455" spans="1:20" ht="43.2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>
        <f t="shared" si="152"/>
        <v>154.69999999999999</v>
      </c>
      <c r="P2455">
        <f t="shared" si="153"/>
        <v>1641</v>
      </c>
      <c r="Q2455" s="7" t="s">
        <v>8355</v>
      </c>
      <c r="R2455" s="7" t="s">
        <v>8371</v>
      </c>
      <c r="S2455" s="11">
        <f t="shared" si="154"/>
        <v>42768.483900462961</v>
      </c>
      <c r="T2455" s="12">
        <f t="shared" si="155"/>
        <v>42738.483900462961</v>
      </c>
    </row>
    <row r="2456" spans="1:20" ht="43.2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>
        <f t="shared" si="152"/>
        <v>100.84571428571429</v>
      </c>
      <c r="P2456">
        <f t="shared" si="153"/>
        <v>296</v>
      </c>
      <c r="Q2456" s="7" t="s">
        <v>8355</v>
      </c>
      <c r="R2456" s="7" t="s">
        <v>8371</v>
      </c>
      <c r="S2456" s="11">
        <f t="shared" si="154"/>
        <v>42804.993148148147</v>
      </c>
      <c r="T2456" s="12">
        <f t="shared" si="155"/>
        <v>42769.993148148147</v>
      </c>
    </row>
    <row r="2457" spans="1:20" ht="43.2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>
        <f t="shared" si="152"/>
        <v>182</v>
      </c>
      <c r="P2457">
        <f t="shared" si="153"/>
        <v>246</v>
      </c>
      <c r="Q2457" s="7" t="s">
        <v>8355</v>
      </c>
      <c r="R2457" s="7" t="s">
        <v>8371</v>
      </c>
      <c r="S2457" s="11">
        <f t="shared" si="154"/>
        <v>42480.573495370372</v>
      </c>
      <c r="T2457" s="12">
        <f t="shared" si="155"/>
        <v>42452.573495370372</v>
      </c>
    </row>
    <row r="2458" spans="1:20" ht="43.2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>
        <f t="shared" si="152"/>
        <v>180.86666666666667</v>
      </c>
      <c r="P2458">
        <f t="shared" si="153"/>
        <v>1213</v>
      </c>
      <c r="Q2458" s="7" t="s">
        <v>8355</v>
      </c>
      <c r="R2458" s="7" t="s">
        <v>8371</v>
      </c>
      <c r="S2458" s="11">
        <f t="shared" si="154"/>
        <v>42791.752766203703</v>
      </c>
      <c r="T2458" s="12">
        <f t="shared" si="155"/>
        <v>42761.752766203703</v>
      </c>
    </row>
    <row r="2459" spans="1:20" ht="43.2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>
        <f t="shared" si="152"/>
        <v>102.30434782608695</v>
      </c>
      <c r="P2459">
        <f t="shared" si="153"/>
        <v>530</v>
      </c>
      <c r="Q2459" s="7" t="s">
        <v>8355</v>
      </c>
      <c r="R2459" s="7" t="s">
        <v>8371</v>
      </c>
      <c r="S2459" s="11">
        <f t="shared" si="154"/>
        <v>42453.352500000001</v>
      </c>
      <c r="T2459" s="12">
        <f t="shared" si="155"/>
        <v>42423.394166666665</v>
      </c>
    </row>
    <row r="2460" spans="1:20" ht="57.6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>
        <f t="shared" si="152"/>
        <v>110.17999999999999</v>
      </c>
      <c r="P2460">
        <f t="shared" si="153"/>
        <v>509</v>
      </c>
      <c r="Q2460" s="7" t="s">
        <v>8355</v>
      </c>
      <c r="R2460" s="7" t="s">
        <v>8371</v>
      </c>
      <c r="S2460" s="11">
        <f t="shared" si="154"/>
        <v>42530.583333333336</v>
      </c>
      <c r="T2460" s="12">
        <f t="shared" si="155"/>
        <v>42495.663402777776</v>
      </c>
    </row>
    <row r="2461" spans="1:20" ht="57.6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>
        <f t="shared" si="152"/>
        <v>102.25</v>
      </c>
      <c r="P2461">
        <f t="shared" si="153"/>
        <v>675</v>
      </c>
      <c r="Q2461" s="7" t="s">
        <v>8355</v>
      </c>
      <c r="R2461" s="7" t="s">
        <v>8371</v>
      </c>
      <c r="S2461" s="11">
        <f t="shared" si="154"/>
        <v>42452.387557870366</v>
      </c>
      <c r="T2461" s="12">
        <f t="shared" si="155"/>
        <v>42407.429224537038</v>
      </c>
    </row>
    <row r="2462" spans="1:20" ht="43.2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>
        <f t="shared" si="152"/>
        <v>100.78823529411764</v>
      </c>
      <c r="P2462">
        <f t="shared" si="153"/>
        <v>67</v>
      </c>
      <c r="Q2462" s="7" t="s">
        <v>8355</v>
      </c>
      <c r="R2462" s="7" t="s">
        <v>8371</v>
      </c>
      <c r="S2462" s="11">
        <f t="shared" si="154"/>
        <v>42737.970138888886</v>
      </c>
      <c r="T2462" s="12">
        <f t="shared" si="155"/>
        <v>42703.978784722225</v>
      </c>
    </row>
    <row r="2463" spans="1:20" ht="43.2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>
        <f t="shared" si="152"/>
        <v>103.8</v>
      </c>
      <c r="P2463">
        <f t="shared" si="153"/>
        <v>285</v>
      </c>
      <c r="Q2463" s="7" t="s">
        <v>8344</v>
      </c>
      <c r="R2463" s="7" t="s">
        <v>8348</v>
      </c>
      <c r="S2463" s="11">
        <f t="shared" si="154"/>
        <v>40816.916666666664</v>
      </c>
      <c r="T2463" s="12">
        <f t="shared" si="155"/>
        <v>40783.804363425923</v>
      </c>
    </row>
    <row r="2464" spans="1:20" ht="43.2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>
        <f t="shared" si="152"/>
        <v>110.70833333333334</v>
      </c>
      <c r="P2464">
        <f t="shared" si="153"/>
        <v>321.25</v>
      </c>
      <c r="Q2464" s="7" t="s">
        <v>8344</v>
      </c>
      <c r="R2464" s="7" t="s">
        <v>8348</v>
      </c>
      <c r="S2464" s="11">
        <f t="shared" si="154"/>
        <v>41108.977962962963</v>
      </c>
      <c r="T2464" s="12">
        <f t="shared" si="155"/>
        <v>41088.977962962963</v>
      </c>
    </row>
    <row r="2465" spans="1:20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>
        <f t="shared" si="152"/>
        <v>116.25000000000001</v>
      </c>
      <c r="P2465">
        <f t="shared" si="153"/>
        <v>325</v>
      </c>
      <c r="Q2465" s="7" t="s">
        <v>8344</v>
      </c>
      <c r="R2465" s="7" t="s">
        <v>8348</v>
      </c>
      <c r="S2465" s="11">
        <f t="shared" si="154"/>
        <v>41380.583333333328</v>
      </c>
      <c r="T2465" s="12">
        <f t="shared" si="155"/>
        <v>41340.903067129628</v>
      </c>
    </row>
    <row r="2466" spans="1:20" ht="43.2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>
        <f t="shared" si="152"/>
        <v>111.1</v>
      </c>
      <c r="P2466">
        <f t="shared" si="153"/>
        <v>222</v>
      </c>
      <c r="Q2466" s="7" t="s">
        <v>8344</v>
      </c>
      <c r="R2466" s="7" t="s">
        <v>8348</v>
      </c>
      <c r="S2466" s="11">
        <f t="shared" si="154"/>
        <v>42277.603472222218</v>
      </c>
      <c r="T2466" s="12">
        <f t="shared" si="155"/>
        <v>42248.692094907405</v>
      </c>
    </row>
    <row r="2467" spans="1:20" ht="28.8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>
        <f t="shared" si="152"/>
        <v>180.14285714285714</v>
      </c>
      <c r="P2467">
        <f t="shared" si="153"/>
        <v>561</v>
      </c>
      <c r="Q2467" s="7" t="s">
        <v>8344</v>
      </c>
      <c r="R2467" s="7" t="s">
        <v>8348</v>
      </c>
      <c r="S2467" s="11">
        <f t="shared" si="154"/>
        <v>41175.510972222219</v>
      </c>
      <c r="T2467" s="12">
        <f t="shared" si="155"/>
        <v>41145.510972222219</v>
      </c>
    </row>
    <row r="2468" spans="1:20" ht="43.2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>
        <f t="shared" si="152"/>
        <v>100</v>
      </c>
      <c r="P2468">
        <f t="shared" si="153"/>
        <v>0</v>
      </c>
      <c r="Q2468" s="7" t="s">
        <v>8344</v>
      </c>
      <c r="R2468" s="7" t="s">
        <v>8348</v>
      </c>
      <c r="S2468" s="11">
        <f t="shared" si="154"/>
        <v>41402.894131944442</v>
      </c>
      <c r="T2468" s="12">
        <f t="shared" si="155"/>
        <v>41372.894131944442</v>
      </c>
    </row>
    <row r="2469" spans="1:20" ht="43.2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>
        <f t="shared" si="152"/>
        <v>118.5</v>
      </c>
      <c r="P2469">
        <f t="shared" si="153"/>
        <v>185</v>
      </c>
      <c r="Q2469" s="7" t="s">
        <v>8344</v>
      </c>
      <c r="R2469" s="7" t="s">
        <v>8348</v>
      </c>
      <c r="S2469" s="11">
        <f t="shared" si="154"/>
        <v>41039.5</v>
      </c>
      <c r="T2469" s="12">
        <f t="shared" si="155"/>
        <v>41025.665868055556</v>
      </c>
    </row>
    <row r="2470" spans="1:20" ht="43.2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>
        <f t="shared" si="152"/>
        <v>107.21700000000001</v>
      </c>
      <c r="P2470">
        <f t="shared" si="153"/>
        <v>144.34000000000015</v>
      </c>
      <c r="Q2470" s="7" t="s">
        <v>8344</v>
      </c>
      <c r="R2470" s="7" t="s">
        <v>8348</v>
      </c>
      <c r="S2470" s="11">
        <f t="shared" si="154"/>
        <v>41210</v>
      </c>
      <c r="T2470" s="12">
        <f t="shared" si="155"/>
        <v>41173.945844907408</v>
      </c>
    </row>
    <row r="2471" spans="1:20" ht="43.2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>
        <f t="shared" si="152"/>
        <v>113.66666666666667</v>
      </c>
      <c r="P2471">
        <f t="shared" si="153"/>
        <v>164</v>
      </c>
      <c r="Q2471" s="7" t="s">
        <v>8344</v>
      </c>
      <c r="R2471" s="7" t="s">
        <v>8348</v>
      </c>
      <c r="S2471" s="11">
        <f t="shared" si="154"/>
        <v>40582.221400462957</v>
      </c>
      <c r="T2471" s="12">
        <f t="shared" si="155"/>
        <v>40557.221400462957</v>
      </c>
    </row>
    <row r="2472" spans="1:20" ht="43.2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>
        <f t="shared" si="152"/>
        <v>103.16400000000002</v>
      </c>
      <c r="P2472">
        <f t="shared" si="153"/>
        <v>31.6400000000001</v>
      </c>
      <c r="Q2472" s="7" t="s">
        <v>8344</v>
      </c>
      <c r="R2472" s="7" t="s">
        <v>8348</v>
      </c>
      <c r="S2472" s="11">
        <f t="shared" si="154"/>
        <v>41052.866377314815</v>
      </c>
      <c r="T2472" s="12">
        <f t="shared" si="155"/>
        <v>41022.866377314815</v>
      </c>
    </row>
    <row r="2473" spans="1:20" ht="57.6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>
        <f t="shared" si="152"/>
        <v>128</v>
      </c>
      <c r="P2473">
        <f t="shared" si="153"/>
        <v>140</v>
      </c>
      <c r="Q2473" s="7" t="s">
        <v>8344</v>
      </c>
      <c r="R2473" s="7" t="s">
        <v>8348</v>
      </c>
      <c r="S2473" s="11">
        <f t="shared" si="154"/>
        <v>40933.784629629627</v>
      </c>
      <c r="T2473" s="12">
        <f t="shared" si="155"/>
        <v>40893.784629629627</v>
      </c>
    </row>
    <row r="2474" spans="1:20" ht="57.6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>
        <f t="shared" si="152"/>
        <v>135.76026666666667</v>
      </c>
      <c r="P2474">
        <f t="shared" si="153"/>
        <v>2682.0200000000004</v>
      </c>
      <c r="Q2474" s="7" t="s">
        <v>8344</v>
      </c>
      <c r="R2474" s="7" t="s">
        <v>8348</v>
      </c>
      <c r="S2474" s="11">
        <f t="shared" si="154"/>
        <v>40424.835416666661</v>
      </c>
      <c r="T2474" s="12">
        <f t="shared" si="155"/>
        <v>40353.907175925924</v>
      </c>
    </row>
    <row r="2475" spans="1:20" ht="43.2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>
        <f t="shared" si="152"/>
        <v>100</v>
      </c>
      <c r="P2475">
        <f t="shared" si="153"/>
        <v>0</v>
      </c>
      <c r="Q2475" s="7" t="s">
        <v>8344</v>
      </c>
      <c r="R2475" s="7" t="s">
        <v>8348</v>
      </c>
      <c r="S2475" s="11">
        <f t="shared" si="154"/>
        <v>41223.581817129627</v>
      </c>
      <c r="T2475" s="12">
        <f t="shared" si="155"/>
        <v>41193.540150462963</v>
      </c>
    </row>
    <row r="2476" spans="1:20" ht="57.6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>
        <f t="shared" si="152"/>
        <v>100.00360000000002</v>
      </c>
      <c r="P2476">
        <f t="shared" si="153"/>
        <v>0.18000000000029104</v>
      </c>
      <c r="Q2476" s="7" t="s">
        <v>8344</v>
      </c>
      <c r="R2476" s="7" t="s">
        <v>8348</v>
      </c>
      <c r="S2476" s="11">
        <f t="shared" si="154"/>
        <v>40461.80296296296</v>
      </c>
      <c r="T2476" s="12">
        <f t="shared" si="155"/>
        <v>40416.80296296296</v>
      </c>
    </row>
    <row r="2477" spans="1:20" ht="28.8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>
        <f t="shared" si="152"/>
        <v>104.71999999999998</v>
      </c>
      <c r="P2477">
        <f t="shared" si="153"/>
        <v>118</v>
      </c>
      <c r="Q2477" s="7" t="s">
        <v>8344</v>
      </c>
      <c r="R2477" s="7" t="s">
        <v>8348</v>
      </c>
      <c r="S2477" s="11">
        <f t="shared" si="154"/>
        <v>40369.708333333328</v>
      </c>
      <c r="T2477" s="12">
        <f t="shared" si="155"/>
        <v>40310.079340277771</v>
      </c>
    </row>
    <row r="2478" spans="1:20" ht="43.2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>
        <f t="shared" si="152"/>
        <v>105.02249999999999</v>
      </c>
      <c r="P2478">
        <f t="shared" si="153"/>
        <v>160.7199999999998</v>
      </c>
      <c r="Q2478" s="7" t="s">
        <v>8344</v>
      </c>
      <c r="R2478" s="7" t="s">
        <v>8348</v>
      </c>
      <c r="S2478" s="11">
        <f t="shared" si="154"/>
        <v>41946.161689814813</v>
      </c>
      <c r="T2478" s="12">
        <f t="shared" si="155"/>
        <v>41913.120023148142</v>
      </c>
    </row>
    <row r="2479" spans="1:20" ht="28.8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>
        <f t="shared" si="152"/>
        <v>171.33333333333334</v>
      </c>
      <c r="P2479">
        <f t="shared" si="153"/>
        <v>535</v>
      </c>
      <c r="Q2479" s="7" t="s">
        <v>8344</v>
      </c>
      <c r="R2479" s="7" t="s">
        <v>8348</v>
      </c>
      <c r="S2479" s="11">
        <f t="shared" si="154"/>
        <v>41133.483159722222</v>
      </c>
      <c r="T2479" s="12">
        <f t="shared" si="155"/>
        <v>41088.483159722222</v>
      </c>
    </row>
    <row r="2480" spans="1:20" ht="43.2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>
        <f t="shared" si="152"/>
        <v>127.49999999999999</v>
      </c>
      <c r="P2480">
        <f t="shared" si="153"/>
        <v>2200</v>
      </c>
      <c r="Q2480" s="7" t="s">
        <v>8344</v>
      </c>
      <c r="R2480" s="7" t="s">
        <v>8348</v>
      </c>
      <c r="S2480" s="11">
        <f t="shared" si="154"/>
        <v>41287.742048611108</v>
      </c>
      <c r="T2480" s="12">
        <f t="shared" si="155"/>
        <v>41257.742048611108</v>
      </c>
    </row>
    <row r="2481" spans="1:20" ht="28.8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>
        <f t="shared" si="152"/>
        <v>133.44333333333333</v>
      </c>
      <c r="P2481">
        <f t="shared" si="153"/>
        <v>100.32999999999998</v>
      </c>
      <c r="Q2481" s="7" t="s">
        <v>8344</v>
      </c>
      <c r="R2481" s="7" t="s">
        <v>8348</v>
      </c>
      <c r="S2481" s="11">
        <f t="shared" si="154"/>
        <v>41117.875</v>
      </c>
      <c r="T2481" s="12">
        <f t="shared" si="155"/>
        <v>41107.518449074072</v>
      </c>
    </row>
    <row r="2482" spans="1:20" ht="43.2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>
        <f t="shared" si="152"/>
        <v>100</v>
      </c>
      <c r="P2482">
        <f t="shared" si="153"/>
        <v>0</v>
      </c>
      <c r="Q2482" s="7" t="s">
        <v>8344</v>
      </c>
      <c r="R2482" s="7" t="s">
        <v>8348</v>
      </c>
      <c r="S2482" s="11">
        <f t="shared" si="154"/>
        <v>42287.727824074071</v>
      </c>
      <c r="T2482" s="12">
        <f t="shared" si="155"/>
        <v>42227.727824074071</v>
      </c>
    </row>
    <row r="2483" spans="1:20" ht="43.2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>
        <f t="shared" si="152"/>
        <v>112.91099999999999</v>
      </c>
      <c r="P2483">
        <f t="shared" si="153"/>
        <v>516.4399999999996</v>
      </c>
      <c r="Q2483" s="7" t="s">
        <v>8344</v>
      </c>
      <c r="R2483" s="7" t="s">
        <v>8348</v>
      </c>
      <c r="S2483" s="11">
        <f t="shared" si="154"/>
        <v>41029.437592592592</v>
      </c>
      <c r="T2483" s="12">
        <f t="shared" si="155"/>
        <v>40999.437592592592</v>
      </c>
    </row>
    <row r="2484" spans="1:20" ht="43.2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>
        <f t="shared" si="152"/>
        <v>100.1</v>
      </c>
      <c r="P2484">
        <f t="shared" si="153"/>
        <v>1</v>
      </c>
      <c r="Q2484" s="7" t="s">
        <v>8344</v>
      </c>
      <c r="R2484" s="7" t="s">
        <v>8348</v>
      </c>
      <c r="S2484" s="11">
        <f t="shared" si="154"/>
        <v>40756.573877314811</v>
      </c>
      <c r="T2484" s="12">
        <f t="shared" si="155"/>
        <v>40711.573877314811</v>
      </c>
    </row>
    <row r="2485" spans="1:20" ht="43.2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>
        <f t="shared" si="152"/>
        <v>113.72727272727272</v>
      </c>
      <c r="P2485">
        <f t="shared" si="153"/>
        <v>151</v>
      </c>
      <c r="Q2485" s="7" t="s">
        <v>8344</v>
      </c>
      <c r="R2485" s="7" t="s">
        <v>8348</v>
      </c>
      <c r="S2485" s="11">
        <f t="shared" si="154"/>
        <v>41030.500034722216</v>
      </c>
      <c r="T2485" s="12">
        <f t="shared" si="155"/>
        <v>40970.541701388887</v>
      </c>
    </row>
    <row r="2486" spans="1:20" ht="57.6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>
        <f t="shared" si="152"/>
        <v>119.31742857142855</v>
      </c>
      <c r="P2486">
        <f t="shared" si="153"/>
        <v>676.10999999999967</v>
      </c>
      <c r="Q2486" s="7" t="s">
        <v>8344</v>
      </c>
      <c r="R2486" s="7" t="s">
        <v>8348</v>
      </c>
      <c r="S2486" s="11">
        <f t="shared" si="154"/>
        <v>40801.708368055552</v>
      </c>
      <c r="T2486" s="12">
        <f t="shared" si="155"/>
        <v>40771.708368055552</v>
      </c>
    </row>
    <row r="2487" spans="1:20" ht="43.2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>
        <f t="shared" si="152"/>
        <v>103.25</v>
      </c>
      <c r="P2487">
        <f t="shared" si="153"/>
        <v>65</v>
      </c>
      <c r="Q2487" s="7" t="s">
        <v>8344</v>
      </c>
      <c r="R2487" s="7" t="s">
        <v>8348</v>
      </c>
      <c r="S2487" s="11">
        <f t="shared" si="154"/>
        <v>40828.790266203701</v>
      </c>
      <c r="T2487" s="12">
        <f t="shared" si="155"/>
        <v>40793.790266203701</v>
      </c>
    </row>
    <row r="2488" spans="1:20" ht="43.2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>
        <f t="shared" si="152"/>
        <v>265.66666666666669</v>
      </c>
      <c r="P2488">
        <f t="shared" si="153"/>
        <v>497</v>
      </c>
      <c r="Q2488" s="7" t="s">
        <v>8344</v>
      </c>
      <c r="R2488" s="7" t="s">
        <v>8348</v>
      </c>
      <c r="S2488" s="11">
        <f t="shared" si="154"/>
        <v>41021.499722222223</v>
      </c>
      <c r="T2488" s="12">
        <f t="shared" si="155"/>
        <v>40991.499722222223</v>
      </c>
    </row>
    <row r="2489" spans="1:20" ht="43.2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>
        <f t="shared" si="152"/>
        <v>100.05066666666667</v>
      </c>
      <c r="P2489">
        <f t="shared" si="153"/>
        <v>0.75999999999999091</v>
      </c>
      <c r="Q2489" s="7" t="s">
        <v>8344</v>
      </c>
      <c r="R2489" s="7" t="s">
        <v>8348</v>
      </c>
      <c r="S2489" s="11">
        <f t="shared" si="154"/>
        <v>41055.874965277777</v>
      </c>
      <c r="T2489" s="12">
        <f t="shared" si="155"/>
        <v>41025.874965277777</v>
      </c>
    </row>
    <row r="2490" spans="1:20" ht="57.6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>
        <f t="shared" si="152"/>
        <v>106.69999999999999</v>
      </c>
      <c r="P2490">
        <f t="shared" si="153"/>
        <v>201</v>
      </c>
      <c r="Q2490" s="7" t="s">
        <v>8344</v>
      </c>
      <c r="R2490" s="7" t="s">
        <v>8348</v>
      </c>
      <c r="S2490" s="11">
        <f t="shared" si="154"/>
        <v>40863.466527777775</v>
      </c>
      <c r="T2490" s="12">
        <f t="shared" si="155"/>
        <v>40833.424861111111</v>
      </c>
    </row>
    <row r="2491" spans="1:20" ht="43.2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>
        <f t="shared" si="152"/>
        <v>133.67142857142858</v>
      </c>
      <c r="P2491">
        <f t="shared" si="153"/>
        <v>1178.5</v>
      </c>
      <c r="Q2491" s="7" t="s">
        <v>8344</v>
      </c>
      <c r="R2491" s="7" t="s">
        <v>8348</v>
      </c>
      <c r="S2491" s="11">
        <f t="shared" si="154"/>
        <v>41403.481932870367</v>
      </c>
      <c r="T2491" s="12">
        <f t="shared" si="155"/>
        <v>41373.481932870367</v>
      </c>
    </row>
    <row r="2492" spans="1:20" ht="43.2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>
        <f t="shared" si="152"/>
        <v>121.39999999999999</v>
      </c>
      <c r="P2492">
        <f t="shared" si="153"/>
        <v>107</v>
      </c>
      <c r="Q2492" s="7" t="s">
        <v>8344</v>
      </c>
      <c r="R2492" s="7" t="s">
        <v>8348</v>
      </c>
      <c r="S2492" s="11">
        <f t="shared" si="154"/>
        <v>41083.01939814815</v>
      </c>
      <c r="T2492" s="12">
        <f t="shared" si="155"/>
        <v>41023.01939814815</v>
      </c>
    </row>
    <row r="2493" spans="1:20" ht="43.2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>
        <f t="shared" si="152"/>
        <v>103.2</v>
      </c>
      <c r="P2493">
        <f t="shared" si="153"/>
        <v>16</v>
      </c>
      <c r="Q2493" s="7" t="s">
        <v>8344</v>
      </c>
      <c r="R2493" s="7" t="s">
        <v>8348</v>
      </c>
      <c r="S2493" s="11">
        <f t="shared" si="154"/>
        <v>40558.868750000001</v>
      </c>
      <c r="T2493" s="12">
        <f t="shared" si="155"/>
        <v>40542.630949074075</v>
      </c>
    </row>
    <row r="2494" spans="1:20" ht="28.8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>
        <f t="shared" si="152"/>
        <v>125</v>
      </c>
      <c r="P2494">
        <f t="shared" si="153"/>
        <v>150</v>
      </c>
      <c r="Q2494" s="7" t="s">
        <v>8344</v>
      </c>
      <c r="R2494" s="7" t="s">
        <v>8348</v>
      </c>
      <c r="S2494" s="11">
        <f t="shared" si="154"/>
        <v>41076.207638888889</v>
      </c>
      <c r="T2494" s="12">
        <f t="shared" si="155"/>
        <v>41024.777638888889</v>
      </c>
    </row>
    <row r="2495" spans="1:20" ht="43.2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>
        <f t="shared" si="152"/>
        <v>128.69999999999999</v>
      </c>
      <c r="P2495">
        <f t="shared" si="153"/>
        <v>5740</v>
      </c>
      <c r="Q2495" s="7" t="s">
        <v>8344</v>
      </c>
      <c r="R2495" s="7" t="s">
        <v>8348</v>
      </c>
      <c r="S2495" s="11">
        <f t="shared" si="154"/>
        <v>41392.959953703699</v>
      </c>
      <c r="T2495" s="12">
        <f t="shared" si="155"/>
        <v>41347.959953703699</v>
      </c>
    </row>
    <row r="2496" spans="1:20" ht="43.2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>
        <f t="shared" si="152"/>
        <v>101.00533333333333</v>
      </c>
      <c r="P2496">
        <f t="shared" si="153"/>
        <v>15.079999999999927</v>
      </c>
      <c r="Q2496" s="7" t="s">
        <v>8344</v>
      </c>
      <c r="R2496" s="7" t="s">
        <v>8348</v>
      </c>
      <c r="S2496" s="11">
        <f t="shared" si="154"/>
        <v>41052.436851851853</v>
      </c>
      <c r="T2496" s="12">
        <f t="shared" si="155"/>
        <v>41022.436851851853</v>
      </c>
    </row>
    <row r="2497" spans="1:20" ht="43.2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>
        <f t="shared" si="152"/>
        <v>127.53666666666665</v>
      </c>
      <c r="P2497">
        <f t="shared" si="153"/>
        <v>413.04999999999995</v>
      </c>
      <c r="Q2497" s="7" t="s">
        <v>8344</v>
      </c>
      <c r="R2497" s="7" t="s">
        <v>8348</v>
      </c>
      <c r="S2497" s="11">
        <f t="shared" si="154"/>
        <v>41066.738136574073</v>
      </c>
      <c r="T2497" s="12">
        <f t="shared" si="155"/>
        <v>41036.738136574073</v>
      </c>
    </row>
    <row r="2498" spans="1:20" ht="28.8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>
        <f t="shared" si="152"/>
        <v>100</v>
      </c>
      <c r="P2498">
        <f t="shared" si="153"/>
        <v>0</v>
      </c>
      <c r="Q2498" s="7" t="s">
        <v>8344</v>
      </c>
      <c r="R2498" s="7" t="s">
        <v>8348</v>
      </c>
      <c r="S2498" s="11">
        <f t="shared" si="154"/>
        <v>41362.746435185181</v>
      </c>
      <c r="T2498" s="12">
        <f t="shared" si="155"/>
        <v>41327.788101851846</v>
      </c>
    </row>
    <row r="2499" spans="1:20" ht="43.2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>
        <f t="shared" ref="O2499:O2562" si="156">(E2499/D2499*100)</f>
        <v>112.7715</v>
      </c>
      <c r="P2499">
        <f t="shared" ref="P2499:P2562" si="157">AVERAGE(E2499-D2499)</f>
        <v>510.85999999999967</v>
      </c>
      <c r="Q2499" s="7" t="s">
        <v>8344</v>
      </c>
      <c r="R2499" s="7" t="s">
        <v>8348</v>
      </c>
      <c r="S2499" s="11">
        <f t="shared" ref="S2499:S2562" si="158">(I2499/86400)+25569+(-5/24)</f>
        <v>40760.670578703699</v>
      </c>
      <c r="T2499" s="12">
        <f t="shared" ref="T2499:T2562" si="159">(J2499/86400)+25569+(-5/24)</f>
        <v>40730.670578703699</v>
      </c>
    </row>
    <row r="2500" spans="1:20" ht="43.2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>
        <f t="shared" si="156"/>
        <v>105.60000000000001</v>
      </c>
      <c r="P2500">
        <f t="shared" si="157"/>
        <v>56</v>
      </c>
      <c r="Q2500" s="7" t="s">
        <v>8344</v>
      </c>
      <c r="R2500" s="7" t="s">
        <v>8348</v>
      </c>
      <c r="S2500" s="11">
        <f t="shared" si="158"/>
        <v>42031.759108796294</v>
      </c>
      <c r="T2500" s="12">
        <f t="shared" si="159"/>
        <v>42017.759108796294</v>
      </c>
    </row>
    <row r="2501" spans="1:20" ht="43.2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>
        <f t="shared" si="156"/>
        <v>202.625</v>
      </c>
      <c r="P2501">
        <f t="shared" si="157"/>
        <v>4105</v>
      </c>
      <c r="Q2501" s="7" t="s">
        <v>8344</v>
      </c>
      <c r="R2501" s="7" t="s">
        <v>8348</v>
      </c>
      <c r="S2501" s="11">
        <f t="shared" si="158"/>
        <v>41274.541666666664</v>
      </c>
      <c r="T2501" s="12">
        <f t="shared" si="159"/>
        <v>41226.440243055556</v>
      </c>
    </row>
    <row r="2502" spans="1:20" ht="43.2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>
        <f t="shared" si="156"/>
        <v>113.33333333333333</v>
      </c>
      <c r="P2502">
        <f t="shared" si="157"/>
        <v>80</v>
      </c>
      <c r="Q2502" s="7" t="s">
        <v>8344</v>
      </c>
      <c r="R2502" s="7" t="s">
        <v>8348</v>
      </c>
      <c r="S2502" s="11">
        <f t="shared" si="158"/>
        <v>41083.564525462956</v>
      </c>
      <c r="T2502" s="12">
        <f t="shared" si="159"/>
        <v>41053.564525462956</v>
      </c>
    </row>
    <row r="2503" spans="1:20" ht="43.2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>
        <f t="shared" si="156"/>
        <v>2.5545454545454547</v>
      </c>
      <c r="P2503">
        <f t="shared" si="157"/>
        <v>-10719</v>
      </c>
      <c r="Q2503" s="7" t="s">
        <v>8355</v>
      </c>
      <c r="R2503" s="7" t="s">
        <v>8372</v>
      </c>
      <c r="S2503" s="11">
        <f t="shared" si="158"/>
        <v>42274.568333333336</v>
      </c>
      <c r="T2503" s="12">
        <f t="shared" si="159"/>
        <v>42244.568333333336</v>
      </c>
    </row>
    <row r="2504" spans="1:20" ht="57.6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>
        <f t="shared" si="156"/>
        <v>7.8181818181818186E-2</v>
      </c>
      <c r="P2504">
        <f t="shared" si="157"/>
        <v>-109914</v>
      </c>
      <c r="Q2504" s="7" t="s">
        <v>8355</v>
      </c>
      <c r="R2504" s="7" t="s">
        <v>8372</v>
      </c>
      <c r="S2504" s="11">
        <f t="shared" si="158"/>
        <v>41903.617106481477</v>
      </c>
      <c r="T2504" s="12">
        <f t="shared" si="159"/>
        <v>41858.617106481477</v>
      </c>
    </row>
    <row r="2505" spans="1:20" ht="43.2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>
        <f t="shared" si="156"/>
        <v>0</v>
      </c>
      <c r="P2505">
        <f t="shared" si="157"/>
        <v>-10000</v>
      </c>
      <c r="Q2505" s="7" t="s">
        <v>8355</v>
      </c>
      <c r="R2505" s="7" t="s">
        <v>8372</v>
      </c>
      <c r="S2505" s="11">
        <f t="shared" si="158"/>
        <v>42528.67083333333</v>
      </c>
      <c r="T2505" s="12">
        <f t="shared" si="159"/>
        <v>42498.691064814811</v>
      </c>
    </row>
    <row r="2506" spans="1:20" ht="28.8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>
        <f t="shared" si="156"/>
        <v>0</v>
      </c>
      <c r="P2506">
        <f t="shared" si="157"/>
        <v>-35000</v>
      </c>
      <c r="Q2506" s="7" t="s">
        <v>8355</v>
      </c>
      <c r="R2506" s="7" t="s">
        <v>8372</v>
      </c>
      <c r="S2506" s="11">
        <f t="shared" si="158"/>
        <v>41957.848773148151</v>
      </c>
      <c r="T2506" s="12">
        <f t="shared" si="159"/>
        <v>41927.807106481479</v>
      </c>
    </row>
    <row r="2507" spans="1:20" ht="57.6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>
        <f t="shared" si="156"/>
        <v>0</v>
      </c>
      <c r="P2507">
        <f t="shared" si="157"/>
        <v>-7000</v>
      </c>
      <c r="Q2507" s="7" t="s">
        <v>8355</v>
      </c>
      <c r="R2507" s="7" t="s">
        <v>8372</v>
      </c>
      <c r="S2507" s="11">
        <f t="shared" si="158"/>
        <v>42076.80574074074</v>
      </c>
      <c r="T2507" s="12">
        <f t="shared" si="159"/>
        <v>42046.847407407404</v>
      </c>
    </row>
    <row r="2508" spans="1:20" ht="43.2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>
        <f t="shared" si="156"/>
        <v>0.6</v>
      </c>
      <c r="P2508">
        <f t="shared" si="157"/>
        <v>-4970</v>
      </c>
      <c r="Q2508" s="7" t="s">
        <v>8355</v>
      </c>
      <c r="R2508" s="7" t="s">
        <v>8372</v>
      </c>
      <c r="S2508" s="11">
        <f t="shared" si="158"/>
        <v>42280.666666666664</v>
      </c>
      <c r="T2508" s="12">
        <f t="shared" si="159"/>
        <v>42258.088761574072</v>
      </c>
    </row>
    <row r="2509" spans="1:20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>
        <f t="shared" si="156"/>
        <v>0</v>
      </c>
      <c r="P2509">
        <f t="shared" si="157"/>
        <v>-42850</v>
      </c>
      <c r="Q2509" s="7" t="s">
        <v>8355</v>
      </c>
      <c r="R2509" s="7" t="s">
        <v>8372</v>
      </c>
      <c r="S2509" s="11">
        <f t="shared" si="158"/>
        <v>42134.864629629628</v>
      </c>
      <c r="T2509" s="12">
        <f t="shared" si="159"/>
        <v>42104.864629629628</v>
      </c>
    </row>
    <row r="2510" spans="1:20" ht="43.2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>
        <f t="shared" si="156"/>
        <v>0</v>
      </c>
      <c r="P2510">
        <f t="shared" si="157"/>
        <v>-20000</v>
      </c>
      <c r="Q2510" s="7" t="s">
        <v>8355</v>
      </c>
      <c r="R2510" s="7" t="s">
        <v>8372</v>
      </c>
      <c r="S2510" s="11">
        <f t="shared" si="158"/>
        <v>41865.743449074071</v>
      </c>
      <c r="T2510" s="12">
        <f t="shared" si="159"/>
        <v>41835.743449074071</v>
      </c>
    </row>
    <row r="2511" spans="1:20" ht="43.2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>
        <f t="shared" si="156"/>
        <v>1.0526315789473684</v>
      </c>
      <c r="P2511">
        <f t="shared" si="157"/>
        <v>-94000</v>
      </c>
      <c r="Q2511" s="7" t="s">
        <v>8355</v>
      </c>
      <c r="R2511" s="7" t="s">
        <v>8372</v>
      </c>
      <c r="S2511" s="11">
        <f t="shared" si="158"/>
        <v>42114.559594907405</v>
      </c>
      <c r="T2511" s="12">
        <f t="shared" si="159"/>
        <v>42058.601261574069</v>
      </c>
    </row>
    <row r="2512" spans="1:20" ht="43.2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>
        <f t="shared" si="156"/>
        <v>0.15</v>
      </c>
      <c r="P2512">
        <f t="shared" si="157"/>
        <v>-49925</v>
      </c>
      <c r="Q2512" s="7" t="s">
        <v>8355</v>
      </c>
      <c r="R2512" s="7" t="s">
        <v>8372</v>
      </c>
      <c r="S2512" s="11">
        <f t="shared" si="158"/>
        <v>42138.789027777777</v>
      </c>
      <c r="T2512" s="12">
        <f t="shared" si="159"/>
        <v>42078.789027777777</v>
      </c>
    </row>
    <row r="2513" spans="1:20" ht="43.2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>
        <f t="shared" si="156"/>
        <v>0</v>
      </c>
      <c r="P2513">
        <f t="shared" si="157"/>
        <v>-100000</v>
      </c>
      <c r="Q2513" s="7" t="s">
        <v>8355</v>
      </c>
      <c r="R2513" s="7" t="s">
        <v>8372</v>
      </c>
      <c r="S2513" s="11">
        <f t="shared" si="158"/>
        <v>42401.238576388881</v>
      </c>
      <c r="T2513" s="12">
        <f t="shared" si="159"/>
        <v>42371.238576388881</v>
      </c>
    </row>
    <row r="2514" spans="1:20" ht="43.2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>
        <f t="shared" si="156"/>
        <v>0</v>
      </c>
      <c r="P2514">
        <f t="shared" si="157"/>
        <v>-1150</v>
      </c>
      <c r="Q2514" s="7" t="s">
        <v>8355</v>
      </c>
      <c r="R2514" s="7" t="s">
        <v>8372</v>
      </c>
      <c r="S2514" s="11">
        <f t="shared" si="158"/>
        <v>41986.668530092589</v>
      </c>
      <c r="T2514" s="12">
        <f t="shared" si="159"/>
        <v>41971.668530092589</v>
      </c>
    </row>
    <row r="2515" spans="1:20" ht="57.6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>
        <f t="shared" si="156"/>
        <v>0</v>
      </c>
      <c r="P2515">
        <f t="shared" si="157"/>
        <v>-180000</v>
      </c>
      <c r="Q2515" s="7" t="s">
        <v>8355</v>
      </c>
      <c r="R2515" s="7" t="s">
        <v>8372</v>
      </c>
      <c r="S2515" s="11">
        <f t="shared" si="158"/>
        <v>42791.798483796294</v>
      </c>
      <c r="T2515" s="12">
        <f t="shared" si="159"/>
        <v>42731.798483796294</v>
      </c>
    </row>
    <row r="2516" spans="1:20" ht="43.2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>
        <f t="shared" si="156"/>
        <v>1.7500000000000002</v>
      </c>
      <c r="P2516">
        <f t="shared" si="157"/>
        <v>-11790</v>
      </c>
      <c r="Q2516" s="7" t="s">
        <v>8355</v>
      </c>
      <c r="R2516" s="7" t="s">
        <v>8372</v>
      </c>
      <c r="S2516" s="11">
        <f t="shared" si="158"/>
        <v>41871.181446759256</v>
      </c>
      <c r="T2516" s="12">
        <f t="shared" si="159"/>
        <v>41854.181446759256</v>
      </c>
    </row>
    <row r="2517" spans="1:20" ht="43.2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>
        <f t="shared" si="156"/>
        <v>18.600000000000001</v>
      </c>
      <c r="P2517">
        <f t="shared" si="157"/>
        <v>-4070</v>
      </c>
      <c r="Q2517" s="7" t="s">
        <v>8355</v>
      </c>
      <c r="R2517" s="7" t="s">
        <v>8372</v>
      </c>
      <c r="S2517" s="11">
        <f t="shared" si="158"/>
        <v>42057.63140046296</v>
      </c>
      <c r="T2517" s="12">
        <f t="shared" si="159"/>
        <v>42027.63140046296</v>
      </c>
    </row>
    <row r="2518" spans="1:20" ht="43.2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>
        <f t="shared" si="156"/>
        <v>0</v>
      </c>
      <c r="P2518">
        <f t="shared" si="157"/>
        <v>-22000</v>
      </c>
      <c r="Q2518" s="7" t="s">
        <v>8355</v>
      </c>
      <c r="R2518" s="7" t="s">
        <v>8372</v>
      </c>
      <c r="S2518" s="11">
        <f t="shared" si="158"/>
        <v>41972.486712962964</v>
      </c>
      <c r="T2518" s="12">
        <f t="shared" si="159"/>
        <v>41942.445046296292</v>
      </c>
    </row>
    <row r="2519" spans="1:20" ht="43.2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>
        <f t="shared" si="156"/>
        <v>9.8166666666666664</v>
      </c>
      <c r="P2519">
        <f t="shared" si="157"/>
        <v>-16233</v>
      </c>
      <c r="Q2519" s="7" t="s">
        <v>8355</v>
      </c>
      <c r="R2519" s="7" t="s">
        <v>8372</v>
      </c>
      <c r="S2519" s="11">
        <f t="shared" si="158"/>
        <v>42082.552430555552</v>
      </c>
      <c r="T2519" s="12">
        <f t="shared" si="159"/>
        <v>42052.594097222223</v>
      </c>
    </row>
    <row r="2520" spans="1:20" ht="43.2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>
        <f t="shared" si="156"/>
        <v>0</v>
      </c>
      <c r="P2520">
        <f t="shared" si="157"/>
        <v>-5000</v>
      </c>
      <c r="Q2520" s="7" t="s">
        <v>8355</v>
      </c>
      <c r="R2520" s="7" t="s">
        <v>8372</v>
      </c>
      <c r="S2520" s="11">
        <f t="shared" si="158"/>
        <v>41956.51421296296</v>
      </c>
      <c r="T2520" s="12">
        <f t="shared" si="159"/>
        <v>41926.472546296296</v>
      </c>
    </row>
    <row r="2521" spans="1:20" ht="28.8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>
        <f t="shared" si="156"/>
        <v>4.3333333333333335E-2</v>
      </c>
      <c r="P2521">
        <f t="shared" si="157"/>
        <v>-149935</v>
      </c>
      <c r="Q2521" s="7" t="s">
        <v>8355</v>
      </c>
      <c r="R2521" s="7" t="s">
        <v>8372</v>
      </c>
      <c r="S2521" s="11">
        <f t="shared" si="158"/>
        <v>41838.946805555555</v>
      </c>
      <c r="T2521" s="12">
        <f t="shared" si="159"/>
        <v>41808.946805555555</v>
      </c>
    </row>
    <row r="2522" spans="1:20" ht="43.2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>
        <f t="shared" si="156"/>
        <v>0</v>
      </c>
      <c r="P2522">
        <f t="shared" si="157"/>
        <v>-100000</v>
      </c>
      <c r="Q2522" s="7" t="s">
        <v>8355</v>
      </c>
      <c r="R2522" s="7" t="s">
        <v>8372</v>
      </c>
      <c r="S2522" s="11">
        <f t="shared" si="158"/>
        <v>42658.597916666666</v>
      </c>
      <c r="T2522" s="12">
        <f t="shared" si="159"/>
        <v>42612.392187500001</v>
      </c>
    </row>
    <row r="2523" spans="1:20" ht="57.6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>
        <f t="shared" si="156"/>
        <v>109.48792</v>
      </c>
      <c r="P2523">
        <f t="shared" si="157"/>
        <v>1185.9899999999998</v>
      </c>
      <c r="Q2523" s="7" t="s">
        <v>8344</v>
      </c>
      <c r="R2523" s="7" t="s">
        <v>8373</v>
      </c>
      <c r="S2523" s="11">
        <f t="shared" si="158"/>
        <v>42290.75950231481</v>
      </c>
      <c r="T2523" s="12">
        <f t="shared" si="159"/>
        <v>42269.75950231481</v>
      </c>
    </row>
    <row r="2524" spans="1:20" ht="43.2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>
        <f t="shared" si="156"/>
        <v>100</v>
      </c>
      <c r="P2524">
        <f t="shared" si="157"/>
        <v>0</v>
      </c>
      <c r="Q2524" s="7" t="s">
        <v>8344</v>
      </c>
      <c r="R2524" s="7" t="s">
        <v>8373</v>
      </c>
      <c r="S2524" s="11">
        <f t="shared" si="158"/>
        <v>42482.411111111105</v>
      </c>
      <c r="T2524" s="12">
        <f t="shared" si="159"/>
        <v>42460.365277777775</v>
      </c>
    </row>
    <row r="2525" spans="1:20" ht="43.2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>
        <f t="shared" si="156"/>
        <v>156.44444444444446</v>
      </c>
      <c r="P2525">
        <f t="shared" si="157"/>
        <v>508</v>
      </c>
      <c r="Q2525" s="7" t="s">
        <v>8344</v>
      </c>
      <c r="R2525" s="7" t="s">
        <v>8373</v>
      </c>
      <c r="S2525" s="11">
        <f t="shared" si="158"/>
        <v>41960.808935185181</v>
      </c>
      <c r="T2525" s="12">
        <f t="shared" si="159"/>
        <v>41930.767268518517</v>
      </c>
    </row>
    <row r="2526" spans="1:20" ht="28.8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>
        <f t="shared" si="156"/>
        <v>101.6</v>
      </c>
      <c r="P2526">
        <f t="shared" si="157"/>
        <v>120</v>
      </c>
      <c r="Q2526" s="7" t="s">
        <v>8344</v>
      </c>
      <c r="R2526" s="7" t="s">
        <v>8373</v>
      </c>
      <c r="S2526" s="11">
        <f t="shared" si="158"/>
        <v>41993.979166666664</v>
      </c>
      <c r="T2526" s="12">
        <f t="shared" si="159"/>
        <v>41961.599039351851</v>
      </c>
    </row>
    <row r="2527" spans="1:20" ht="43.2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>
        <f t="shared" si="156"/>
        <v>100.325</v>
      </c>
      <c r="P2527">
        <f t="shared" si="157"/>
        <v>26</v>
      </c>
      <c r="Q2527" s="7" t="s">
        <v>8344</v>
      </c>
      <c r="R2527" s="7" t="s">
        <v>8373</v>
      </c>
      <c r="S2527" s="11">
        <f t="shared" si="158"/>
        <v>41088.636238425919</v>
      </c>
      <c r="T2527" s="12">
        <f t="shared" si="159"/>
        <v>41058.636238425919</v>
      </c>
    </row>
    <row r="2528" spans="1:20" ht="43.2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>
        <f t="shared" si="156"/>
        <v>112.94999999999999</v>
      </c>
      <c r="P2528">
        <f t="shared" si="157"/>
        <v>518</v>
      </c>
      <c r="Q2528" s="7" t="s">
        <v>8344</v>
      </c>
      <c r="R2528" s="7" t="s">
        <v>8373</v>
      </c>
      <c r="S2528" s="11">
        <f t="shared" si="158"/>
        <v>41980.999305555553</v>
      </c>
      <c r="T2528" s="12">
        <f t="shared" si="159"/>
        <v>41952.882800925923</v>
      </c>
    </row>
    <row r="2529" spans="1:20" ht="43.2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>
        <f t="shared" si="156"/>
        <v>102.125</v>
      </c>
      <c r="P2529">
        <f t="shared" si="157"/>
        <v>85</v>
      </c>
      <c r="Q2529" s="7" t="s">
        <v>8344</v>
      </c>
      <c r="R2529" s="7" t="s">
        <v>8373</v>
      </c>
      <c r="S2529" s="11">
        <f t="shared" si="158"/>
        <v>41564.957638888889</v>
      </c>
      <c r="T2529" s="12">
        <f t="shared" si="159"/>
        <v>41546.542719907404</v>
      </c>
    </row>
    <row r="2530" spans="1:20" ht="43.2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>
        <f t="shared" si="156"/>
        <v>107.24974999999999</v>
      </c>
      <c r="P2530">
        <f t="shared" si="157"/>
        <v>289.98999999999978</v>
      </c>
      <c r="Q2530" s="7" t="s">
        <v>8344</v>
      </c>
      <c r="R2530" s="7" t="s">
        <v>8373</v>
      </c>
      <c r="S2530" s="11">
        <f t="shared" si="158"/>
        <v>42236.249999999993</v>
      </c>
      <c r="T2530" s="12">
        <f t="shared" si="159"/>
        <v>42217.626192129632</v>
      </c>
    </row>
    <row r="2531" spans="1:20" ht="28.8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>
        <f t="shared" si="156"/>
        <v>104.28333333333333</v>
      </c>
      <c r="P2531">
        <f t="shared" si="157"/>
        <v>257</v>
      </c>
      <c r="Q2531" s="7" t="s">
        <v>8344</v>
      </c>
      <c r="R2531" s="7" t="s">
        <v>8373</v>
      </c>
      <c r="S2531" s="11">
        <f t="shared" si="158"/>
        <v>40992.830729166664</v>
      </c>
      <c r="T2531" s="12">
        <f t="shared" si="159"/>
        <v>40947.872395833328</v>
      </c>
    </row>
    <row r="2532" spans="1:20" ht="43.2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>
        <f t="shared" si="156"/>
        <v>100</v>
      </c>
      <c r="P2532">
        <f t="shared" si="157"/>
        <v>0</v>
      </c>
      <c r="Q2532" s="7" t="s">
        <v>8344</v>
      </c>
      <c r="R2532" s="7" t="s">
        <v>8373</v>
      </c>
      <c r="S2532" s="11">
        <f t="shared" si="158"/>
        <v>42113.993055555555</v>
      </c>
      <c r="T2532" s="12">
        <f t="shared" si="159"/>
        <v>42081.656307870369</v>
      </c>
    </row>
    <row r="2533" spans="1:20" ht="57.6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>
        <f t="shared" si="156"/>
        <v>100.4</v>
      </c>
      <c r="P2533">
        <f t="shared" si="157"/>
        <v>18</v>
      </c>
      <c r="Q2533" s="7" t="s">
        <v>8344</v>
      </c>
      <c r="R2533" s="7" t="s">
        <v>8373</v>
      </c>
      <c r="S2533" s="11">
        <f t="shared" si="158"/>
        <v>42230.957638888889</v>
      </c>
      <c r="T2533" s="12">
        <f t="shared" si="159"/>
        <v>42208.471689814811</v>
      </c>
    </row>
    <row r="2534" spans="1:20" ht="43.2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>
        <f t="shared" si="156"/>
        <v>126.125</v>
      </c>
      <c r="P2534">
        <f t="shared" si="157"/>
        <v>1045</v>
      </c>
      <c r="Q2534" s="7" t="s">
        <v>8344</v>
      </c>
      <c r="R2534" s="7" t="s">
        <v>8373</v>
      </c>
      <c r="S2534" s="11">
        <f t="shared" si="158"/>
        <v>41137.640810185185</v>
      </c>
      <c r="T2534" s="12">
        <f t="shared" si="159"/>
        <v>41107.640810185185</v>
      </c>
    </row>
    <row r="2535" spans="1:20" ht="43.2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>
        <f t="shared" si="156"/>
        <v>110.66666666666667</v>
      </c>
      <c r="P2535">
        <f t="shared" si="157"/>
        <v>800</v>
      </c>
      <c r="Q2535" s="7" t="s">
        <v>8344</v>
      </c>
      <c r="R2535" s="7" t="s">
        <v>8373</v>
      </c>
      <c r="S2535" s="11">
        <f t="shared" si="158"/>
        <v>41334.542453703703</v>
      </c>
      <c r="T2535" s="12">
        <f t="shared" si="159"/>
        <v>41304.542951388888</v>
      </c>
    </row>
    <row r="2536" spans="1:20" ht="57.6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>
        <f t="shared" si="156"/>
        <v>105</v>
      </c>
      <c r="P2536">
        <f t="shared" si="157"/>
        <v>100</v>
      </c>
      <c r="Q2536" s="7" t="s">
        <v>8344</v>
      </c>
      <c r="R2536" s="7" t="s">
        <v>8373</v>
      </c>
      <c r="S2536" s="11">
        <f t="shared" si="158"/>
        <v>40179.041666666664</v>
      </c>
      <c r="T2536" s="12">
        <f t="shared" si="159"/>
        <v>40127.492037037031</v>
      </c>
    </row>
    <row r="2537" spans="1:20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>
        <f t="shared" si="156"/>
        <v>103.77499999999999</v>
      </c>
      <c r="P2537">
        <f t="shared" si="157"/>
        <v>755</v>
      </c>
      <c r="Q2537" s="7" t="s">
        <v>8344</v>
      </c>
      <c r="R2537" s="7" t="s">
        <v>8373</v>
      </c>
      <c r="S2537" s="11">
        <f t="shared" si="158"/>
        <v>41974.624363425923</v>
      </c>
      <c r="T2537" s="12">
        <f t="shared" si="159"/>
        <v>41943.582696759258</v>
      </c>
    </row>
    <row r="2538" spans="1:20" ht="43.2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>
        <f t="shared" si="156"/>
        <v>115.99999999999999</v>
      </c>
      <c r="P2538">
        <f t="shared" si="157"/>
        <v>4</v>
      </c>
      <c r="Q2538" s="7" t="s">
        <v>8344</v>
      </c>
      <c r="R2538" s="7" t="s">
        <v>8373</v>
      </c>
      <c r="S2538" s="11">
        <f t="shared" si="158"/>
        <v>41484.89775462963</v>
      </c>
      <c r="T2538" s="12">
        <f t="shared" si="159"/>
        <v>41463.89775462963</v>
      </c>
    </row>
    <row r="2539" spans="1:20" ht="43.2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>
        <f t="shared" si="156"/>
        <v>110.00000000000001</v>
      </c>
      <c r="P2539">
        <f t="shared" si="157"/>
        <v>100</v>
      </c>
      <c r="Q2539" s="7" t="s">
        <v>8344</v>
      </c>
      <c r="R2539" s="7" t="s">
        <v>8373</v>
      </c>
      <c r="S2539" s="11">
        <f t="shared" si="158"/>
        <v>40756.440451388888</v>
      </c>
      <c r="T2539" s="12">
        <f t="shared" si="159"/>
        <v>40696.440451388888</v>
      </c>
    </row>
    <row r="2540" spans="1:20" ht="28.8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>
        <f t="shared" si="156"/>
        <v>113.01761111111111</v>
      </c>
      <c r="P2540">
        <f t="shared" si="157"/>
        <v>2343.1699999999983</v>
      </c>
      <c r="Q2540" s="7" t="s">
        <v>8344</v>
      </c>
      <c r="R2540" s="7" t="s">
        <v>8373</v>
      </c>
      <c r="S2540" s="11">
        <f t="shared" si="158"/>
        <v>41328.999305555553</v>
      </c>
      <c r="T2540" s="12">
        <f t="shared" si="159"/>
        <v>41298.301631944443</v>
      </c>
    </row>
    <row r="2541" spans="1:20" ht="43.2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>
        <f t="shared" si="156"/>
        <v>100.25</v>
      </c>
      <c r="P2541">
        <f t="shared" si="157"/>
        <v>25</v>
      </c>
      <c r="Q2541" s="7" t="s">
        <v>8344</v>
      </c>
      <c r="R2541" s="7" t="s">
        <v>8373</v>
      </c>
      <c r="S2541" s="11">
        <f t="shared" si="158"/>
        <v>42037.693888888891</v>
      </c>
      <c r="T2541" s="12">
        <f t="shared" si="159"/>
        <v>41977.693888888891</v>
      </c>
    </row>
    <row r="2542" spans="1:20" ht="57.6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>
        <f t="shared" si="156"/>
        <v>103.4</v>
      </c>
      <c r="P2542">
        <f t="shared" si="157"/>
        <v>85</v>
      </c>
      <c r="Q2542" s="7" t="s">
        <v>8344</v>
      </c>
      <c r="R2542" s="7" t="s">
        <v>8373</v>
      </c>
      <c r="S2542" s="11">
        <f t="shared" si="158"/>
        <v>40845.466678240737</v>
      </c>
      <c r="T2542" s="12">
        <f t="shared" si="159"/>
        <v>40785.466678240737</v>
      </c>
    </row>
    <row r="2543" spans="1:20" ht="57.6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>
        <f t="shared" si="156"/>
        <v>107.02857142857142</v>
      </c>
      <c r="P2543">
        <f t="shared" si="157"/>
        <v>246</v>
      </c>
      <c r="Q2543" s="7" t="s">
        <v>8344</v>
      </c>
      <c r="R2543" s="7" t="s">
        <v>8373</v>
      </c>
      <c r="S2543" s="11">
        <f t="shared" si="158"/>
        <v>41543.240949074076</v>
      </c>
      <c r="T2543" s="12">
        <f t="shared" si="159"/>
        <v>41483.240949074076</v>
      </c>
    </row>
    <row r="2544" spans="1:20" ht="43.2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>
        <f t="shared" si="156"/>
        <v>103.57142857142858</v>
      </c>
      <c r="P2544">
        <f t="shared" si="157"/>
        <v>25</v>
      </c>
      <c r="Q2544" s="7" t="s">
        <v>8344</v>
      </c>
      <c r="R2544" s="7" t="s">
        <v>8373</v>
      </c>
      <c r="S2544" s="11">
        <f t="shared" si="158"/>
        <v>41547.957638888889</v>
      </c>
      <c r="T2544" s="12">
        <f t="shared" si="159"/>
        <v>41509.218252314815</v>
      </c>
    </row>
    <row r="2545" spans="1:20" ht="43.2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>
        <f t="shared" si="156"/>
        <v>156.4</v>
      </c>
      <c r="P2545">
        <f t="shared" si="157"/>
        <v>141</v>
      </c>
      <c r="Q2545" s="7" t="s">
        <v>8344</v>
      </c>
      <c r="R2545" s="7" t="s">
        <v>8373</v>
      </c>
      <c r="S2545" s="11">
        <f t="shared" si="158"/>
        <v>40544.916666666664</v>
      </c>
      <c r="T2545" s="12">
        <f t="shared" si="159"/>
        <v>40513.899282407401</v>
      </c>
    </row>
    <row r="2546" spans="1:20" ht="43.2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>
        <f t="shared" si="156"/>
        <v>100.82</v>
      </c>
      <c r="P2546">
        <f t="shared" si="157"/>
        <v>41</v>
      </c>
      <c r="Q2546" s="7" t="s">
        <v>8344</v>
      </c>
      <c r="R2546" s="7" t="s">
        <v>8373</v>
      </c>
      <c r="S2546" s="11">
        <f t="shared" si="158"/>
        <v>41098.3121412037</v>
      </c>
      <c r="T2546" s="12">
        <f t="shared" si="159"/>
        <v>41068.3121412037</v>
      </c>
    </row>
    <row r="2547" spans="1:20" ht="43.2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>
        <f t="shared" si="156"/>
        <v>195.3</v>
      </c>
      <c r="P2547">
        <f t="shared" si="157"/>
        <v>1906</v>
      </c>
      <c r="Q2547" s="7" t="s">
        <v>8344</v>
      </c>
      <c r="R2547" s="7" t="s">
        <v>8373</v>
      </c>
      <c r="S2547" s="11">
        <f t="shared" si="158"/>
        <v>42061.812499999993</v>
      </c>
      <c r="T2547" s="12">
        <f t="shared" si="159"/>
        <v>42026.929837962962</v>
      </c>
    </row>
    <row r="2548" spans="1:20" ht="43.2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>
        <f t="shared" si="156"/>
        <v>111.71428571428572</v>
      </c>
      <c r="P2548">
        <f t="shared" si="157"/>
        <v>410</v>
      </c>
      <c r="Q2548" s="7" t="s">
        <v>8344</v>
      </c>
      <c r="R2548" s="7" t="s">
        <v>8373</v>
      </c>
      <c r="S2548" s="11">
        <f t="shared" si="158"/>
        <v>41552</v>
      </c>
      <c r="T2548" s="12">
        <f t="shared" si="159"/>
        <v>41524.650219907409</v>
      </c>
    </row>
    <row r="2549" spans="1:20" ht="43.2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>
        <f t="shared" si="156"/>
        <v>119.85454545454546</v>
      </c>
      <c r="P2549">
        <f t="shared" si="157"/>
        <v>1092</v>
      </c>
      <c r="Q2549" s="7" t="s">
        <v>8344</v>
      </c>
      <c r="R2549" s="7" t="s">
        <v>8373</v>
      </c>
      <c r="S2549" s="11">
        <f t="shared" si="158"/>
        <v>41003.523182870369</v>
      </c>
      <c r="T2549" s="12">
        <f t="shared" si="159"/>
        <v>40973.564849537033</v>
      </c>
    </row>
    <row r="2550" spans="1:20" ht="43.2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>
        <f t="shared" si="156"/>
        <v>101.85</v>
      </c>
      <c r="P2550">
        <f t="shared" si="157"/>
        <v>111</v>
      </c>
      <c r="Q2550" s="7" t="s">
        <v>8344</v>
      </c>
      <c r="R2550" s="7" t="s">
        <v>8373</v>
      </c>
      <c r="S2550" s="11">
        <f t="shared" si="158"/>
        <v>42642.977083333331</v>
      </c>
      <c r="T2550" s="12">
        <f t="shared" si="159"/>
        <v>42618.417094907403</v>
      </c>
    </row>
    <row r="2551" spans="1:20" ht="43.2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>
        <f t="shared" si="156"/>
        <v>102.80254777070064</v>
      </c>
      <c r="P2551">
        <f t="shared" si="157"/>
        <v>44</v>
      </c>
      <c r="Q2551" s="7" t="s">
        <v>8344</v>
      </c>
      <c r="R2551" s="7" t="s">
        <v>8373</v>
      </c>
      <c r="S2551" s="11">
        <f t="shared" si="158"/>
        <v>41425.5</v>
      </c>
      <c r="T2551" s="12">
        <f t="shared" si="159"/>
        <v>41390.549421296295</v>
      </c>
    </row>
    <row r="2552" spans="1:20" ht="57.6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>
        <f t="shared" si="156"/>
        <v>100.84615384615385</v>
      </c>
      <c r="P2552">
        <f t="shared" si="157"/>
        <v>55</v>
      </c>
      <c r="Q2552" s="7" t="s">
        <v>8344</v>
      </c>
      <c r="R2552" s="7" t="s">
        <v>8373</v>
      </c>
      <c r="S2552" s="11">
        <f t="shared" si="158"/>
        <v>42284.957638888889</v>
      </c>
      <c r="T2552" s="12">
        <f t="shared" si="159"/>
        <v>42228.425995370366</v>
      </c>
    </row>
    <row r="2553" spans="1:20" ht="43.2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>
        <f t="shared" si="156"/>
        <v>102.73469387755102</v>
      </c>
      <c r="P2553">
        <f t="shared" si="157"/>
        <v>100.5</v>
      </c>
      <c r="Q2553" s="7" t="s">
        <v>8344</v>
      </c>
      <c r="R2553" s="7" t="s">
        <v>8373</v>
      </c>
      <c r="S2553" s="11">
        <f t="shared" si="158"/>
        <v>40989.658333333333</v>
      </c>
      <c r="T2553" s="12">
        <f t="shared" si="159"/>
        <v>40961.043807870366</v>
      </c>
    </row>
    <row r="2554" spans="1:20" ht="43.2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>
        <f t="shared" si="156"/>
        <v>106.5</v>
      </c>
      <c r="P2554">
        <f t="shared" si="157"/>
        <v>195</v>
      </c>
      <c r="Q2554" s="7" t="s">
        <v>8344</v>
      </c>
      <c r="R2554" s="7" t="s">
        <v>8373</v>
      </c>
      <c r="S2554" s="11">
        <f t="shared" si="158"/>
        <v>42799.601631944439</v>
      </c>
      <c r="T2554" s="12">
        <f t="shared" si="159"/>
        <v>42769.601631944439</v>
      </c>
    </row>
    <row r="2555" spans="1:20" ht="43.2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>
        <f t="shared" si="156"/>
        <v>155.53333333333333</v>
      </c>
      <c r="P2555">
        <f t="shared" si="157"/>
        <v>833</v>
      </c>
      <c r="Q2555" s="7" t="s">
        <v>8344</v>
      </c>
      <c r="R2555" s="7" t="s">
        <v>8373</v>
      </c>
      <c r="S2555" s="11">
        <f t="shared" si="158"/>
        <v>41172.990821759253</v>
      </c>
      <c r="T2555" s="12">
        <f t="shared" si="159"/>
        <v>41112.990821759253</v>
      </c>
    </row>
    <row r="2556" spans="1:20" ht="57.6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>
        <f t="shared" si="156"/>
        <v>122.8</v>
      </c>
      <c r="P2556">
        <f t="shared" si="157"/>
        <v>684</v>
      </c>
      <c r="Q2556" s="7" t="s">
        <v>8344</v>
      </c>
      <c r="R2556" s="7" t="s">
        <v>8373</v>
      </c>
      <c r="S2556" s="11">
        <f t="shared" si="158"/>
        <v>42155.957638888889</v>
      </c>
      <c r="T2556" s="12">
        <f t="shared" si="159"/>
        <v>42124.869942129626</v>
      </c>
    </row>
    <row r="2557" spans="1:20" ht="57.6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>
        <f t="shared" si="156"/>
        <v>107.35</v>
      </c>
      <c r="P2557">
        <f t="shared" si="157"/>
        <v>147</v>
      </c>
      <c r="Q2557" s="7" t="s">
        <v>8344</v>
      </c>
      <c r="R2557" s="7" t="s">
        <v>8373</v>
      </c>
      <c r="S2557" s="11">
        <f t="shared" si="158"/>
        <v>41057.44667824074</v>
      </c>
      <c r="T2557" s="12">
        <f t="shared" si="159"/>
        <v>41026.44667824074</v>
      </c>
    </row>
    <row r="2558" spans="1:20" ht="43.2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>
        <f t="shared" si="156"/>
        <v>105.50335570469798</v>
      </c>
      <c r="P2558">
        <f t="shared" si="157"/>
        <v>41</v>
      </c>
      <c r="Q2558" s="7" t="s">
        <v>8344</v>
      </c>
      <c r="R2558" s="7" t="s">
        <v>8373</v>
      </c>
      <c r="S2558" s="11">
        <f t="shared" si="158"/>
        <v>41267.783067129625</v>
      </c>
      <c r="T2558" s="12">
        <f t="shared" si="159"/>
        <v>41222.783067129625</v>
      </c>
    </row>
    <row r="2559" spans="1:20" ht="28.8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>
        <f t="shared" si="156"/>
        <v>118.44444444444444</v>
      </c>
      <c r="P2559">
        <f t="shared" si="157"/>
        <v>166</v>
      </c>
      <c r="Q2559" s="7" t="s">
        <v>8344</v>
      </c>
      <c r="R2559" s="7" t="s">
        <v>8373</v>
      </c>
      <c r="S2559" s="11">
        <f t="shared" si="158"/>
        <v>41774.536874999998</v>
      </c>
      <c r="T2559" s="12">
        <f t="shared" si="159"/>
        <v>41744.536874999998</v>
      </c>
    </row>
    <row r="2560" spans="1:20" ht="43.2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>
        <f t="shared" si="156"/>
        <v>108.88</v>
      </c>
      <c r="P2560">
        <f t="shared" si="157"/>
        <v>111</v>
      </c>
      <c r="Q2560" s="7" t="s">
        <v>8344</v>
      </c>
      <c r="R2560" s="7" t="s">
        <v>8373</v>
      </c>
      <c r="S2560" s="11">
        <f t="shared" si="158"/>
        <v>42125.374305555553</v>
      </c>
      <c r="T2560" s="12">
        <f t="shared" si="159"/>
        <v>42093.651689814811</v>
      </c>
    </row>
    <row r="2561" spans="1:20" ht="43.2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>
        <f t="shared" si="156"/>
        <v>111.25</v>
      </c>
      <c r="P2561">
        <f t="shared" si="157"/>
        <v>90</v>
      </c>
      <c r="Q2561" s="7" t="s">
        <v>8344</v>
      </c>
      <c r="R2561" s="7" t="s">
        <v>8373</v>
      </c>
      <c r="S2561" s="11">
        <f t="shared" si="158"/>
        <v>40862.609027777777</v>
      </c>
      <c r="T2561" s="12">
        <f t="shared" si="159"/>
        <v>40829.665324074071</v>
      </c>
    </row>
    <row r="2562" spans="1:20" ht="43.2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>
        <f t="shared" si="156"/>
        <v>100.1</v>
      </c>
      <c r="P2562">
        <f t="shared" si="157"/>
        <v>3</v>
      </c>
      <c r="Q2562" s="7" t="s">
        <v>8344</v>
      </c>
      <c r="R2562" s="7" t="s">
        <v>8373</v>
      </c>
      <c r="S2562" s="11">
        <f t="shared" si="158"/>
        <v>42069.742754629631</v>
      </c>
      <c r="T2562" s="12">
        <f t="shared" si="159"/>
        <v>42039.742754629631</v>
      </c>
    </row>
    <row r="2563" spans="1:20" ht="43.2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>
        <f t="shared" ref="O2563:O2626" si="160">(E2563/D2563*100)</f>
        <v>0</v>
      </c>
      <c r="P2563">
        <f t="shared" ref="P2563:P2626" si="161">AVERAGE(E2563-D2563)</f>
        <v>-100000</v>
      </c>
      <c r="Q2563" s="7" t="s">
        <v>8355</v>
      </c>
      <c r="R2563" s="7" t="s">
        <v>8356</v>
      </c>
      <c r="S2563" s="11">
        <f t="shared" ref="S2563:S2626" si="162">(I2563/86400)+25569+(-5/24)</f>
        <v>42290.320474537039</v>
      </c>
      <c r="T2563" s="12">
        <f t="shared" ref="T2563:T2626" si="163">(J2563/86400)+25569+(-5/24)</f>
        <v>42260.320474537039</v>
      </c>
    </row>
    <row r="2564" spans="1:20" ht="57.6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>
        <f t="shared" si="160"/>
        <v>0.75</v>
      </c>
      <c r="P2564">
        <f t="shared" si="161"/>
        <v>-9925</v>
      </c>
      <c r="Q2564" s="7" t="s">
        <v>8355</v>
      </c>
      <c r="R2564" s="7" t="s">
        <v>8356</v>
      </c>
      <c r="S2564" s="11">
        <f t="shared" si="162"/>
        <v>42654.316423611112</v>
      </c>
      <c r="T2564" s="12">
        <f t="shared" si="163"/>
        <v>42594.316423611112</v>
      </c>
    </row>
    <row r="2565" spans="1:20" ht="28.8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>
        <f t="shared" si="160"/>
        <v>0</v>
      </c>
      <c r="P2565">
        <f t="shared" si="161"/>
        <v>-20000</v>
      </c>
      <c r="Q2565" s="7" t="s">
        <v>8355</v>
      </c>
      <c r="R2565" s="7" t="s">
        <v>8356</v>
      </c>
      <c r="S2565" s="11">
        <f t="shared" si="162"/>
        <v>42214.931145833332</v>
      </c>
      <c r="T2565" s="12">
        <f t="shared" si="163"/>
        <v>42154.931145833332</v>
      </c>
    </row>
    <row r="2566" spans="1:20" ht="43.2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>
        <f t="shared" si="160"/>
        <v>0</v>
      </c>
      <c r="P2566">
        <f t="shared" si="161"/>
        <v>-40000</v>
      </c>
      <c r="Q2566" s="7" t="s">
        <v>8355</v>
      </c>
      <c r="R2566" s="7" t="s">
        <v>8356</v>
      </c>
      <c r="S2566" s="11">
        <f t="shared" si="162"/>
        <v>41851.83216435185</v>
      </c>
      <c r="T2566" s="12">
        <f t="shared" si="163"/>
        <v>41821.83216435185</v>
      </c>
    </row>
    <row r="2567" spans="1:20" ht="43.2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>
        <f t="shared" si="160"/>
        <v>1</v>
      </c>
      <c r="P2567">
        <f t="shared" si="161"/>
        <v>-9900</v>
      </c>
      <c r="Q2567" s="7" t="s">
        <v>8355</v>
      </c>
      <c r="R2567" s="7" t="s">
        <v>8356</v>
      </c>
      <c r="S2567" s="11">
        <f t="shared" si="162"/>
        <v>42499.659722222219</v>
      </c>
      <c r="T2567" s="12">
        <f t="shared" si="163"/>
        <v>42440.442002314812</v>
      </c>
    </row>
    <row r="2568" spans="1:20" ht="43.2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>
        <f t="shared" si="160"/>
        <v>0</v>
      </c>
      <c r="P2568">
        <f t="shared" si="161"/>
        <v>-35000</v>
      </c>
      <c r="Q2568" s="7" t="s">
        <v>8355</v>
      </c>
      <c r="R2568" s="7" t="s">
        <v>8356</v>
      </c>
      <c r="S2568" s="11">
        <f t="shared" si="162"/>
        <v>41872.772546296292</v>
      </c>
      <c r="T2568" s="12">
        <f t="shared" si="163"/>
        <v>41842.772546296292</v>
      </c>
    </row>
    <row r="2569" spans="1:20" ht="43.2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>
        <f t="shared" si="160"/>
        <v>0.26666666666666666</v>
      </c>
      <c r="P2569">
        <f t="shared" si="161"/>
        <v>-44880</v>
      </c>
      <c r="Q2569" s="7" t="s">
        <v>8355</v>
      </c>
      <c r="R2569" s="7" t="s">
        <v>8356</v>
      </c>
      <c r="S2569" s="11">
        <f t="shared" si="162"/>
        <v>42117.670578703699</v>
      </c>
      <c r="T2569" s="12">
        <f t="shared" si="163"/>
        <v>42087.670578703699</v>
      </c>
    </row>
    <row r="2570" spans="1:20" ht="43.2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>
        <f t="shared" si="160"/>
        <v>0.5</v>
      </c>
      <c r="P2570">
        <f t="shared" si="161"/>
        <v>-9950</v>
      </c>
      <c r="Q2570" s="7" t="s">
        <v>8355</v>
      </c>
      <c r="R2570" s="7" t="s">
        <v>8356</v>
      </c>
      <c r="S2570" s="11">
        <f t="shared" si="162"/>
        <v>42614.45826388889</v>
      </c>
      <c r="T2570" s="12">
        <f t="shared" si="163"/>
        <v>42584.45826388889</v>
      </c>
    </row>
    <row r="2571" spans="1:20" ht="43.2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>
        <f t="shared" si="160"/>
        <v>2.2307692307692308</v>
      </c>
      <c r="P2571">
        <f t="shared" si="161"/>
        <v>-6355</v>
      </c>
      <c r="Q2571" s="7" t="s">
        <v>8355</v>
      </c>
      <c r="R2571" s="7" t="s">
        <v>8356</v>
      </c>
      <c r="S2571" s="11">
        <f t="shared" si="162"/>
        <v>42263.897129629629</v>
      </c>
      <c r="T2571" s="12">
        <f t="shared" si="163"/>
        <v>42233.897129629629</v>
      </c>
    </row>
    <row r="2572" spans="1:20" ht="43.2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>
        <f t="shared" si="160"/>
        <v>0.84285714285714297</v>
      </c>
      <c r="P2572">
        <f t="shared" si="161"/>
        <v>-6941</v>
      </c>
      <c r="Q2572" s="7" t="s">
        <v>8355</v>
      </c>
      <c r="R2572" s="7" t="s">
        <v>8356</v>
      </c>
      <c r="S2572" s="11">
        <f t="shared" si="162"/>
        <v>42774.694849537038</v>
      </c>
      <c r="T2572" s="12">
        <f t="shared" si="163"/>
        <v>42744.694849537038</v>
      </c>
    </row>
    <row r="2573" spans="1:20" ht="43.2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>
        <f t="shared" si="160"/>
        <v>0.25</v>
      </c>
      <c r="P2573">
        <f t="shared" si="161"/>
        <v>-99750</v>
      </c>
      <c r="Q2573" s="7" t="s">
        <v>8355</v>
      </c>
      <c r="R2573" s="7" t="s">
        <v>8356</v>
      </c>
      <c r="S2573" s="11">
        <f t="shared" si="162"/>
        <v>42509.133344907408</v>
      </c>
      <c r="T2573" s="12">
        <f t="shared" si="163"/>
        <v>42449.133344907408</v>
      </c>
    </row>
    <row r="2574" spans="1:20" ht="43.2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>
        <f t="shared" si="160"/>
        <v>0</v>
      </c>
      <c r="P2574">
        <f t="shared" si="161"/>
        <v>-30000</v>
      </c>
      <c r="Q2574" s="7" t="s">
        <v>8355</v>
      </c>
      <c r="R2574" s="7" t="s">
        <v>8356</v>
      </c>
      <c r="S2574" s="11">
        <f t="shared" si="162"/>
        <v>42106.911076388882</v>
      </c>
      <c r="T2574" s="12">
        <f t="shared" si="163"/>
        <v>42076.911076388882</v>
      </c>
    </row>
    <row r="2575" spans="1:20" ht="43.2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>
        <f t="shared" si="160"/>
        <v>0</v>
      </c>
      <c r="P2575">
        <f t="shared" si="161"/>
        <v>-8000</v>
      </c>
      <c r="Q2575" s="7" t="s">
        <v>8355</v>
      </c>
      <c r="R2575" s="7" t="s">
        <v>8356</v>
      </c>
      <c r="S2575" s="11">
        <f t="shared" si="162"/>
        <v>41874.383668981478</v>
      </c>
      <c r="T2575" s="12">
        <f t="shared" si="163"/>
        <v>41829.383668981478</v>
      </c>
    </row>
    <row r="2576" spans="1:20" ht="43.2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>
        <f t="shared" si="160"/>
        <v>0</v>
      </c>
      <c r="P2576">
        <f t="shared" si="161"/>
        <v>-10000</v>
      </c>
      <c r="Q2576" s="7" t="s">
        <v>8355</v>
      </c>
      <c r="R2576" s="7" t="s">
        <v>8356</v>
      </c>
      <c r="S2576" s="11">
        <f t="shared" si="162"/>
        <v>42508.617418981477</v>
      </c>
      <c r="T2576" s="12">
        <f t="shared" si="163"/>
        <v>42487.617418981477</v>
      </c>
    </row>
    <row r="2577" spans="1:20" ht="43.2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>
        <f t="shared" si="160"/>
        <v>0</v>
      </c>
      <c r="P2577">
        <f t="shared" si="161"/>
        <v>-85000</v>
      </c>
      <c r="Q2577" s="7" t="s">
        <v>8355</v>
      </c>
      <c r="R2577" s="7" t="s">
        <v>8356</v>
      </c>
      <c r="S2577" s="11">
        <f t="shared" si="162"/>
        <v>42015.900393518517</v>
      </c>
      <c r="T2577" s="12">
        <f t="shared" si="163"/>
        <v>41985.900393518517</v>
      </c>
    </row>
    <row r="2578" spans="1:20" ht="28.8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>
        <f t="shared" si="160"/>
        <v>0</v>
      </c>
      <c r="P2578">
        <f t="shared" si="161"/>
        <v>-10000</v>
      </c>
      <c r="Q2578" s="7" t="s">
        <v>8355</v>
      </c>
      <c r="R2578" s="7" t="s">
        <v>8356</v>
      </c>
      <c r="S2578" s="11">
        <f t="shared" si="162"/>
        <v>42104.759803240733</v>
      </c>
      <c r="T2578" s="12">
        <f t="shared" si="163"/>
        <v>42059.801469907405</v>
      </c>
    </row>
    <row r="2579" spans="1:20" ht="43.2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>
        <f t="shared" si="160"/>
        <v>0</v>
      </c>
      <c r="P2579">
        <f t="shared" si="161"/>
        <v>-15000</v>
      </c>
      <c r="Q2579" s="7" t="s">
        <v>8355</v>
      </c>
      <c r="R2579" s="7" t="s">
        <v>8356</v>
      </c>
      <c r="S2579" s="11">
        <f t="shared" si="162"/>
        <v>41855.612233796295</v>
      </c>
      <c r="T2579" s="12">
        <f t="shared" si="163"/>
        <v>41830.612233796295</v>
      </c>
    </row>
    <row r="2580" spans="1:20" ht="57.6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>
        <f t="shared" si="160"/>
        <v>0</v>
      </c>
      <c r="P2580">
        <f t="shared" si="161"/>
        <v>-6000</v>
      </c>
      <c r="Q2580" s="7" t="s">
        <v>8355</v>
      </c>
      <c r="R2580" s="7" t="s">
        <v>8356</v>
      </c>
      <c r="S2580" s="11">
        <f t="shared" si="162"/>
        <v>42286.499999999993</v>
      </c>
      <c r="T2580" s="12">
        <f t="shared" si="163"/>
        <v>42237.814571759256</v>
      </c>
    </row>
    <row r="2581" spans="1:20" ht="43.2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>
        <f t="shared" si="160"/>
        <v>0.13849999999999998</v>
      </c>
      <c r="P2581">
        <f t="shared" si="161"/>
        <v>-199723</v>
      </c>
      <c r="Q2581" s="7" t="s">
        <v>8355</v>
      </c>
      <c r="R2581" s="7" t="s">
        <v>8356</v>
      </c>
      <c r="S2581" s="11">
        <f t="shared" si="162"/>
        <v>41897.621562499997</v>
      </c>
      <c r="T2581" s="12">
        <f t="shared" si="163"/>
        <v>41837.621562499997</v>
      </c>
    </row>
    <row r="2582" spans="1:20" ht="43.2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>
        <f t="shared" si="160"/>
        <v>0.6</v>
      </c>
      <c r="P2582">
        <f t="shared" si="161"/>
        <v>-8449</v>
      </c>
      <c r="Q2582" s="7" t="s">
        <v>8355</v>
      </c>
      <c r="R2582" s="7" t="s">
        <v>8356</v>
      </c>
      <c r="S2582" s="11">
        <f t="shared" si="162"/>
        <v>42139.916666666664</v>
      </c>
      <c r="T2582" s="12">
        <f t="shared" si="163"/>
        <v>42110.118090277778</v>
      </c>
    </row>
    <row r="2583" spans="1:20" ht="43.2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>
        <f t="shared" si="160"/>
        <v>10.6</v>
      </c>
      <c r="P2583">
        <f t="shared" si="161"/>
        <v>-4470</v>
      </c>
      <c r="Q2583" s="7" t="s">
        <v>8355</v>
      </c>
      <c r="R2583" s="7" t="s">
        <v>8356</v>
      </c>
      <c r="S2583" s="11">
        <f t="shared" si="162"/>
        <v>42324.461782407401</v>
      </c>
      <c r="T2583" s="12">
        <f t="shared" si="163"/>
        <v>42294.420115740737</v>
      </c>
    </row>
    <row r="2584" spans="1:20" ht="28.8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>
        <f t="shared" si="160"/>
        <v>1.1111111111111111E-3</v>
      </c>
      <c r="P2584">
        <f t="shared" si="161"/>
        <v>-89999</v>
      </c>
      <c r="Q2584" s="7" t="s">
        <v>8355</v>
      </c>
      <c r="R2584" s="7" t="s">
        <v>8356</v>
      </c>
      <c r="S2584" s="11">
        <f t="shared" si="162"/>
        <v>42672.780486111107</v>
      </c>
      <c r="T2584" s="12">
        <f t="shared" si="163"/>
        <v>42642.780486111107</v>
      </c>
    </row>
    <row r="2585" spans="1:20" ht="43.2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>
        <f t="shared" si="160"/>
        <v>0.5</v>
      </c>
      <c r="P2585">
        <f t="shared" si="161"/>
        <v>-995</v>
      </c>
      <c r="Q2585" s="7" t="s">
        <v>8355</v>
      </c>
      <c r="R2585" s="7" t="s">
        <v>8356</v>
      </c>
      <c r="S2585" s="11">
        <f t="shared" si="162"/>
        <v>42079.519444444442</v>
      </c>
      <c r="T2585" s="12">
        <f t="shared" si="163"/>
        <v>42019.561111111114</v>
      </c>
    </row>
    <row r="2586" spans="1:20" ht="28.8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>
        <f t="shared" si="160"/>
        <v>0</v>
      </c>
      <c r="P2586">
        <f t="shared" si="161"/>
        <v>-10000</v>
      </c>
      <c r="Q2586" s="7" t="s">
        <v>8355</v>
      </c>
      <c r="R2586" s="7" t="s">
        <v>8356</v>
      </c>
      <c r="S2586" s="11">
        <f t="shared" si="162"/>
        <v>42169.964918981474</v>
      </c>
      <c r="T2586" s="12">
        <f t="shared" si="163"/>
        <v>42139.964918981474</v>
      </c>
    </row>
    <row r="2587" spans="1:20" ht="43.2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>
        <f t="shared" si="160"/>
        <v>0.16666666666666669</v>
      </c>
      <c r="P2587">
        <f t="shared" si="161"/>
        <v>-29950</v>
      </c>
      <c r="Q2587" s="7" t="s">
        <v>8355</v>
      </c>
      <c r="R2587" s="7" t="s">
        <v>8356</v>
      </c>
      <c r="S2587" s="11">
        <f t="shared" si="162"/>
        <v>41825.754999999997</v>
      </c>
      <c r="T2587" s="12">
        <f t="shared" si="163"/>
        <v>41795.754999999997</v>
      </c>
    </row>
    <row r="2588" spans="1:20" ht="28.8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>
        <f t="shared" si="160"/>
        <v>0.16666666666666669</v>
      </c>
      <c r="P2588">
        <f t="shared" si="161"/>
        <v>-2995</v>
      </c>
      <c r="Q2588" s="7" t="s">
        <v>8355</v>
      </c>
      <c r="R2588" s="7" t="s">
        <v>8356</v>
      </c>
      <c r="S2588" s="11">
        <f t="shared" si="162"/>
        <v>42363.121944444443</v>
      </c>
      <c r="T2588" s="12">
        <f t="shared" si="163"/>
        <v>42333.121944444443</v>
      </c>
    </row>
    <row r="2589" spans="1:20" ht="43.2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>
        <f t="shared" si="160"/>
        <v>2.4340000000000002</v>
      </c>
      <c r="P2589">
        <f t="shared" si="161"/>
        <v>-48783</v>
      </c>
      <c r="Q2589" s="7" t="s">
        <v>8355</v>
      </c>
      <c r="R2589" s="7" t="s">
        <v>8356</v>
      </c>
      <c r="S2589" s="11">
        <f t="shared" si="162"/>
        <v>42368.467048611106</v>
      </c>
      <c r="T2589" s="12">
        <f t="shared" si="163"/>
        <v>42338.467048611106</v>
      </c>
    </row>
    <row r="2590" spans="1:20" ht="57.6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>
        <f t="shared" si="160"/>
        <v>3.8833333333333329</v>
      </c>
      <c r="P2590">
        <f t="shared" si="161"/>
        <v>-5767</v>
      </c>
      <c r="Q2590" s="7" t="s">
        <v>8355</v>
      </c>
      <c r="R2590" s="7" t="s">
        <v>8356</v>
      </c>
      <c r="S2590" s="11">
        <f t="shared" si="162"/>
        <v>42094.343055555553</v>
      </c>
      <c r="T2590" s="12">
        <f t="shared" si="163"/>
        <v>42042.467893518515</v>
      </c>
    </row>
    <row r="2591" spans="1:20" ht="43.2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>
        <f t="shared" si="160"/>
        <v>0.01</v>
      </c>
      <c r="P2591">
        <f t="shared" si="161"/>
        <v>-49995</v>
      </c>
      <c r="Q2591" s="7" t="s">
        <v>8355</v>
      </c>
      <c r="R2591" s="7" t="s">
        <v>8356</v>
      </c>
      <c r="S2591" s="11">
        <f t="shared" si="162"/>
        <v>42452.286192129628</v>
      </c>
      <c r="T2591" s="12">
        <f t="shared" si="163"/>
        <v>42422.327858796292</v>
      </c>
    </row>
    <row r="2592" spans="1:20" ht="43.2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>
        <f t="shared" si="160"/>
        <v>0</v>
      </c>
      <c r="P2592">
        <f t="shared" si="161"/>
        <v>-3000</v>
      </c>
      <c r="Q2592" s="7" t="s">
        <v>8355</v>
      </c>
      <c r="R2592" s="7" t="s">
        <v>8356</v>
      </c>
      <c r="S2592" s="11">
        <f t="shared" si="162"/>
        <v>42395.380752314813</v>
      </c>
      <c r="T2592" s="12">
        <f t="shared" si="163"/>
        <v>42388.380752314813</v>
      </c>
    </row>
    <row r="2593" spans="1:20" ht="43.2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>
        <f t="shared" si="160"/>
        <v>1.7333333333333332</v>
      </c>
      <c r="P2593">
        <f t="shared" si="161"/>
        <v>-1474</v>
      </c>
      <c r="Q2593" s="7" t="s">
        <v>8355</v>
      </c>
      <c r="R2593" s="7" t="s">
        <v>8356</v>
      </c>
      <c r="S2593" s="11">
        <f t="shared" si="162"/>
        <v>42442.656527777777</v>
      </c>
      <c r="T2593" s="12">
        <f t="shared" si="163"/>
        <v>42382.698194444441</v>
      </c>
    </row>
    <row r="2594" spans="1:20" ht="57.6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>
        <f t="shared" si="160"/>
        <v>0.16666666666666669</v>
      </c>
      <c r="P2594">
        <f t="shared" si="161"/>
        <v>-29950</v>
      </c>
      <c r="Q2594" s="7" t="s">
        <v>8355</v>
      </c>
      <c r="R2594" s="7" t="s">
        <v>8356</v>
      </c>
      <c r="S2594" s="11">
        <f t="shared" si="162"/>
        <v>41917.592835648145</v>
      </c>
      <c r="T2594" s="12">
        <f t="shared" si="163"/>
        <v>41887.592835648145</v>
      </c>
    </row>
    <row r="2595" spans="1:20" ht="43.2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>
        <f t="shared" si="160"/>
        <v>0</v>
      </c>
      <c r="P2595">
        <f t="shared" si="161"/>
        <v>-10000</v>
      </c>
      <c r="Q2595" s="7" t="s">
        <v>8355</v>
      </c>
      <c r="R2595" s="7" t="s">
        <v>8356</v>
      </c>
      <c r="S2595" s="11">
        <f t="shared" si="162"/>
        <v>42119.636874999997</v>
      </c>
      <c r="T2595" s="12">
        <f t="shared" si="163"/>
        <v>42089.636874999997</v>
      </c>
    </row>
    <row r="2596" spans="1:20" ht="43.2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>
        <f t="shared" si="160"/>
        <v>1.25E-3</v>
      </c>
      <c r="P2596">
        <f t="shared" si="161"/>
        <v>-79999</v>
      </c>
      <c r="Q2596" s="7" t="s">
        <v>8355</v>
      </c>
      <c r="R2596" s="7" t="s">
        <v>8356</v>
      </c>
      <c r="S2596" s="11">
        <f t="shared" si="162"/>
        <v>41858.759583333333</v>
      </c>
      <c r="T2596" s="12">
        <f t="shared" si="163"/>
        <v>41828.759583333333</v>
      </c>
    </row>
    <row r="2597" spans="1:20" ht="28.8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>
        <f t="shared" si="160"/>
        <v>12.166666666666668</v>
      </c>
      <c r="P2597">
        <f t="shared" si="161"/>
        <v>-13175</v>
      </c>
      <c r="Q2597" s="7" t="s">
        <v>8355</v>
      </c>
      <c r="R2597" s="7" t="s">
        <v>8356</v>
      </c>
      <c r="S2597" s="11">
        <f t="shared" si="162"/>
        <v>42790.035879629628</v>
      </c>
      <c r="T2597" s="12">
        <f t="shared" si="163"/>
        <v>42760.035879629628</v>
      </c>
    </row>
    <row r="2598" spans="1:20" ht="43.2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>
        <f t="shared" si="160"/>
        <v>23.588571428571427</v>
      </c>
      <c r="P2598">
        <f t="shared" si="161"/>
        <v>-26744</v>
      </c>
      <c r="Q2598" s="7" t="s">
        <v>8355</v>
      </c>
      <c r="R2598" s="7" t="s">
        <v>8356</v>
      </c>
      <c r="S2598" s="11">
        <f t="shared" si="162"/>
        <v>41858.45612268518</v>
      </c>
      <c r="T2598" s="12">
        <f t="shared" si="163"/>
        <v>41828.45612268518</v>
      </c>
    </row>
    <row r="2599" spans="1:20" ht="43.2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>
        <f t="shared" si="160"/>
        <v>5.6666666666666661</v>
      </c>
      <c r="P2599">
        <f t="shared" si="161"/>
        <v>-1415</v>
      </c>
      <c r="Q2599" s="7" t="s">
        <v>8355</v>
      </c>
      <c r="R2599" s="7" t="s">
        <v>8356</v>
      </c>
      <c r="S2599" s="11">
        <f t="shared" si="162"/>
        <v>42540.133298611108</v>
      </c>
      <c r="T2599" s="12">
        <f t="shared" si="163"/>
        <v>42510.133298611108</v>
      </c>
    </row>
    <row r="2600" spans="1:20" ht="43.2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>
        <f t="shared" si="160"/>
        <v>39</v>
      </c>
      <c r="P2600">
        <f t="shared" si="161"/>
        <v>-1830</v>
      </c>
      <c r="Q2600" s="7" t="s">
        <v>8355</v>
      </c>
      <c r="R2600" s="7" t="s">
        <v>8356</v>
      </c>
      <c r="S2600" s="11">
        <f t="shared" si="162"/>
        <v>42270.631956018515</v>
      </c>
      <c r="T2600" s="12">
        <f t="shared" si="163"/>
        <v>42240.631956018515</v>
      </c>
    </row>
    <row r="2601" spans="1:20" ht="28.8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>
        <f t="shared" si="160"/>
        <v>0.99546510341776351</v>
      </c>
      <c r="P2601">
        <f t="shared" si="161"/>
        <v>-8951</v>
      </c>
      <c r="Q2601" s="7" t="s">
        <v>8355</v>
      </c>
      <c r="R2601" s="7" t="s">
        <v>8356</v>
      </c>
      <c r="S2601" s="11">
        <f t="shared" si="162"/>
        <v>41854.545682870368</v>
      </c>
      <c r="T2601" s="12">
        <f t="shared" si="163"/>
        <v>41809.545682870368</v>
      </c>
    </row>
    <row r="2602" spans="1:20" ht="43.2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>
        <f t="shared" si="160"/>
        <v>6.9320000000000004</v>
      </c>
      <c r="P2602">
        <f t="shared" si="161"/>
        <v>-46534</v>
      </c>
      <c r="Q2602" s="7" t="s">
        <v>8355</v>
      </c>
      <c r="R2602" s="7" t="s">
        <v>8356</v>
      </c>
      <c r="S2602" s="11">
        <f t="shared" si="162"/>
        <v>42454.650462962956</v>
      </c>
      <c r="T2602" s="12">
        <f t="shared" si="163"/>
        <v>42394.692129629628</v>
      </c>
    </row>
    <row r="2603" spans="1:20" ht="57.6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>
        <f t="shared" si="160"/>
        <v>661.4</v>
      </c>
      <c r="P2603">
        <f t="shared" si="161"/>
        <v>2807</v>
      </c>
      <c r="Q2603" s="7" t="s">
        <v>8338</v>
      </c>
      <c r="R2603" s="7" t="s">
        <v>8374</v>
      </c>
      <c r="S2603" s="11">
        <f t="shared" si="162"/>
        <v>41164.957638888889</v>
      </c>
      <c r="T2603" s="12">
        <f t="shared" si="163"/>
        <v>41150.693854166668</v>
      </c>
    </row>
    <row r="2604" spans="1:20" ht="43.2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>
        <f t="shared" si="160"/>
        <v>326.0916666666667</v>
      </c>
      <c r="P2604">
        <f t="shared" si="161"/>
        <v>27131</v>
      </c>
      <c r="Q2604" s="7" t="s">
        <v>8338</v>
      </c>
      <c r="R2604" s="7" t="s">
        <v>8374</v>
      </c>
      <c r="S2604" s="11">
        <f t="shared" si="162"/>
        <v>41955.680555555555</v>
      </c>
      <c r="T2604" s="12">
        <f t="shared" si="163"/>
        <v>41915.538981481477</v>
      </c>
    </row>
    <row r="2605" spans="1:20" ht="28.8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>
        <f t="shared" si="160"/>
        <v>101.48571428571429</v>
      </c>
      <c r="P2605">
        <f t="shared" si="161"/>
        <v>26</v>
      </c>
      <c r="Q2605" s="7" t="s">
        <v>8338</v>
      </c>
      <c r="R2605" s="7" t="s">
        <v>8374</v>
      </c>
      <c r="S2605" s="11">
        <f t="shared" si="162"/>
        <v>41631.704328703701</v>
      </c>
      <c r="T2605" s="12">
        <f t="shared" si="163"/>
        <v>41617.704328703701</v>
      </c>
    </row>
    <row r="2606" spans="1:20" ht="43.2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>
        <f t="shared" si="160"/>
        <v>104.21799999999999</v>
      </c>
      <c r="P2606">
        <f t="shared" si="161"/>
        <v>843.59999999999854</v>
      </c>
      <c r="Q2606" s="7" t="s">
        <v>8338</v>
      </c>
      <c r="R2606" s="7" t="s">
        <v>8374</v>
      </c>
      <c r="S2606" s="11">
        <f t="shared" si="162"/>
        <v>41027.842858796292</v>
      </c>
      <c r="T2606" s="12">
        <f t="shared" si="163"/>
        <v>40997.842858796292</v>
      </c>
    </row>
    <row r="2607" spans="1:20" ht="43.2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>
        <f t="shared" si="160"/>
        <v>107.42157000000002</v>
      </c>
      <c r="P2607">
        <f t="shared" si="161"/>
        <v>7421.570000000007</v>
      </c>
      <c r="Q2607" s="7" t="s">
        <v>8338</v>
      </c>
      <c r="R2607" s="7" t="s">
        <v>8374</v>
      </c>
      <c r="S2607" s="11">
        <f t="shared" si="162"/>
        <v>42538.33321759259</v>
      </c>
      <c r="T2607" s="12">
        <f t="shared" si="163"/>
        <v>42508.33321759259</v>
      </c>
    </row>
    <row r="2608" spans="1:20" ht="57.6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>
        <f t="shared" si="160"/>
        <v>110.05454545454545</v>
      </c>
      <c r="P2608">
        <f t="shared" si="161"/>
        <v>1106</v>
      </c>
      <c r="Q2608" s="7" t="s">
        <v>8338</v>
      </c>
      <c r="R2608" s="7" t="s">
        <v>8374</v>
      </c>
      <c r="S2608" s="11">
        <f t="shared" si="162"/>
        <v>41758.504421296289</v>
      </c>
      <c r="T2608" s="12">
        <f t="shared" si="163"/>
        <v>41726.504421296289</v>
      </c>
    </row>
    <row r="2609" spans="1:20" ht="43.2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>
        <f t="shared" si="160"/>
        <v>407.7</v>
      </c>
      <c r="P2609">
        <f t="shared" si="161"/>
        <v>24616</v>
      </c>
      <c r="Q2609" s="7" t="s">
        <v>8338</v>
      </c>
      <c r="R2609" s="7" t="s">
        <v>8374</v>
      </c>
      <c r="S2609" s="11">
        <f t="shared" si="162"/>
        <v>42227.874999999993</v>
      </c>
      <c r="T2609" s="12">
        <f t="shared" si="163"/>
        <v>42184.666342592587</v>
      </c>
    </row>
    <row r="2610" spans="1:20" ht="43.2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>
        <f t="shared" si="160"/>
        <v>223.92500000000001</v>
      </c>
      <c r="P2610">
        <f t="shared" si="161"/>
        <v>9914</v>
      </c>
      <c r="Q2610" s="7" t="s">
        <v>8338</v>
      </c>
      <c r="R2610" s="7" t="s">
        <v>8374</v>
      </c>
      <c r="S2610" s="11">
        <f t="shared" si="162"/>
        <v>42808.791666666664</v>
      </c>
      <c r="T2610" s="12">
        <f t="shared" si="163"/>
        <v>42767.593379629623</v>
      </c>
    </row>
    <row r="2611" spans="1:20" ht="57.6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>
        <f t="shared" si="160"/>
        <v>303.80111428571428</v>
      </c>
      <c r="P2611">
        <f t="shared" si="161"/>
        <v>71330.39</v>
      </c>
      <c r="Q2611" s="7" t="s">
        <v>8338</v>
      </c>
      <c r="R2611" s="7" t="s">
        <v>8374</v>
      </c>
      <c r="S2611" s="11">
        <f t="shared" si="162"/>
        <v>41105.02952546296</v>
      </c>
      <c r="T2611" s="12">
        <f t="shared" si="163"/>
        <v>41075.02952546296</v>
      </c>
    </row>
    <row r="2612" spans="1:20" ht="43.2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>
        <f t="shared" si="160"/>
        <v>141.3251043268175</v>
      </c>
      <c r="P2612">
        <f t="shared" si="161"/>
        <v>9407.66</v>
      </c>
      <c r="Q2612" s="7" t="s">
        <v>8338</v>
      </c>
      <c r="R2612" s="7" t="s">
        <v>8374</v>
      </c>
      <c r="S2612" s="11">
        <f t="shared" si="162"/>
        <v>42604.082638888889</v>
      </c>
      <c r="T2612" s="12">
        <f t="shared" si="163"/>
        <v>42564.672743055555</v>
      </c>
    </row>
    <row r="2613" spans="1:20" ht="57.6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>
        <f t="shared" si="160"/>
        <v>2790.6363636363635</v>
      </c>
      <c r="P2613">
        <f t="shared" si="161"/>
        <v>295970</v>
      </c>
      <c r="Q2613" s="7" t="s">
        <v>8338</v>
      </c>
      <c r="R2613" s="7" t="s">
        <v>8374</v>
      </c>
      <c r="S2613" s="11">
        <f t="shared" si="162"/>
        <v>42737.749305555553</v>
      </c>
      <c r="T2613" s="12">
        <f t="shared" si="163"/>
        <v>42704.127476851849</v>
      </c>
    </row>
    <row r="2614" spans="1:20" ht="43.2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>
        <f t="shared" si="160"/>
        <v>171.76130000000001</v>
      </c>
      <c r="P2614">
        <f t="shared" si="161"/>
        <v>7176.130000000001</v>
      </c>
      <c r="Q2614" s="7" t="s">
        <v>8338</v>
      </c>
      <c r="R2614" s="7" t="s">
        <v>8374</v>
      </c>
      <c r="S2614" s="11">
        <f t="shared" si="162"/>
        <v>42012.934837962959</v>
      </c>
      <c r="T2614" s="12">
        <f t="shared" si="163"/>
        <v>41981.934837962959</v>
      </c>
    </row>
    <row r="2615" spans="1:20" ht="43.2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>
        <f t="shared" si="160"/>
        <v>101.01333333333334</v>
      </c>
      <c r="P2615">
        <f t="shared" si="161"/>
        <v>76</v>
      </c>
      <c r="Q2615" s="7" t="s">
        <v>8338</v>
      </c>
      <c r="R2615" s="7" t="s">
        <v>8374</v>
      </c>
      <c r="S2615" s="11">
        <f t="shared" si="162"/>
        <v>41173.609884259255</v>
      </c>
      <c r="T2615" s="12">
        <f t="shared" si="163"/>
        <v>41143.609884259255</v>
      </c>
    </row>
    <row r="2616" spans="1:20" ht="43.2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>
        <f t="shared" si="160"/>
        <v>102</v>
      </c>
      <c r="P2616">
        <f t="shared" si="161"/>
        <v>210</v>
      </c>
      <c r="Q2616" s="7" t="s">
        <v>8338</v>
      </c>
      <c r="R2616" s="7" t="s">
        <v>8374</v>
      </c>
      <c r="S2616" s="11">
        <f t="shared" si="162"/>
        <v>41759</v>
      </c>
      <c r="T2616" s="12">
        <f t="shared" si="163"/>
        <v>41730.500138888885</v>
      </c>
    </row>
    <row r="2617" spans="1:20" ht="43.2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>
        <f t="shared" si="160"/>
        <v>169.76511744127936</v>
      </c>
      <c r="P2617">
        <f t="shared" si="161"/>
        <v>1396</v>
      </c>
      <c r="Q2617" s="7" t="s">
        <v>8338</v>
      </c>
      <c r="R2617" s="7" t="s">
        <v>8374</v>
      </c>
      <c r="S2617" s="11">
        <f t="shared" si="162"/>
        <v>42490.291666666664</v>
      </c>
      <c r="T2617" s="12">
        <f t="shared" si="163"/>
        <v>42453.288935185185</v>
      </c>
    </row>
    <row r="2618" spans="1:20" ht="43.2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>
        <f t="shared" si="160"/>
        <v>114.53400000000001</v>
      </c>
      <c r="P2618">
        <f t="shared" si="161"/>
        <v>3633.5</v>
      </c>
      <c r="Q2618" s="7" t="s">
        <v>8338</v>
      </c>
      <c r="R2618" s="7" t="s">
        <v>8374</v>
      </c>
      <c r="S2618" s="11">
        <f t="shared" si="162"/>
        <v>42241.786215277774</v>
      </c>
      <c r="T2618" s="12">
        <f t="shared" si="163"/>
        <v>42211.786215277774</v>
      </c>
    </row>
    <row r="2619" spans="1:20" ht="43.2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>
        <f t="shared" si="160"/>
        <v>877.6</v>
      </c>
      <c r="P2619">
        <f t="shared" si="161"/>
        <v>3888</v>
      </c>
      <c r="Q2619" s="7" t="s">
        <v>8338</v>
      </c>
      <c r="R2619" s="7" t="s">
        <v>8374</v>
      </c>
      <c r="S2619" s="11">
        <f t="shared" si="162"/>
        <v>41932.666099537033</v>
      </c>
      <c r="T2619" s="12">
        <f t="shared" si="163"/>
        <v>41902.666099537033</v>
      </c>
    </row>
    <row r="2620" spans="1:20" ht="28.8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>
        <f t="shared" si="160"/>
        <v>105.38666666666667</v>
      </c>
      <c r="P2620">
        <f t="shared" si="161"/>
        <v>808</v>
      </c>
      <c r="Q2620" s="7" t="s">
        <v>8338</v>
      </c>
      <c r="R2620" s="7" t="s">
        <v>8374</v>
      </c>
      <c r="S2620" s="11">
        <f t="shared" si="162"/>
        <v>42339.625706018516</v>
      </c>
      <c r="T2620" s="12">
        <f t="shared" si="163"/>
        <v>42279.584039351852</v>
      </c>
    </row>
    <row r="2621" spans="1:20" ht="43.2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>
        <f t="shared" si="160"/>
        <v>188.39999999999998</v>
      </c>
      <c r="P2621">
        <f t="shared" si="161"/>
        <v>884</v>
      </c>
      <c r="Q2621" s="7" t="s">
        <v>8338</v>
      </c>
      <c r="R2621" s="7" t="s">
        <v>8374</v>
      </c>
      <c r="S2621" s="11">
        <f t="shared" si="162"/>
        <v>42300.249999999993</v>
      </c>
      <c r="T2621" s="12">
        <f t="shared" si="163"/>
        <v>42273.67597222222</v>
      </c>
    </row>
    <row r="2622" spans="1:20" ht="43.2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>
        <f t="shared" si="160"/>
        <v>143.65230769230772</v>
      </c>
      <c r="P2622">
        <f t="shared" si="161"/>
        <v>28374</v>
      </c>
      <c r="Q2622" s="7" t="s">
        <v>8338</v>
      </c>
      <c r="R2622" s="7" t="s">
        <v>8374</v>
      </c>
      <c r="S2622" s="11">
        <f t="shared" si="162"/>
        <v>42287.833333333336</v>
      </c>
      <c r="T2622" s="12">
        <f t="shared" si="163"/>
        <v>42250.958819444444</v>
      </c>
    </row>
    <row r="2623" spans="1:20" ht="43.2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>
        <f t="shared" si="160"/>
        <v>145.88</v>
      </c>
      <c r="P2623">
        <f t="shared" si="161"/>
        <v>6882</v>
      </c>
      <c r="Q2623" s="7" t="s">
        <v>8338</v>
      </c>
      <c r="R2623" s="7" t="s">
        <v>8374</v>
      </c>
      <c r="S2623" s="11">
        <f t="shared" si="162"/>
        <v>42145.539212962962</v>
      </c>
      <c r="T2623" s="12">
        <f t="shared" si="163"/>
        <v>42115.539212962962</v>
      </c>
    </row>
    <row r="2624" spans="1:20" ht="43.2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>
        <f t="shared" si="160"/>
        <v>131.184</v>
      </c>
      <c r="P2624">
        <f t="shared" si="161"/>
        <v>467.76</v>
      </c>
      <c r="Q2624" s="7" t="s">
        <v>8338</v>
      </c>
      <c r="R2624" s="7" t="s">
        <v>8374</v>
      </c>
      <c r="S2624" s="11">
        <f t="shared" si="162"/>
        <v>42734.534907407404</v>
      </c>
      <c r="T2624" s="12">
        <f t="shared" si="163"/>
        <v>42689.534907407404</v>
      </c>
    </row>
    <row r="2625" spans="1:20" ht="43.2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>
        <f t="shared" si="160"/>
        <v>113.99999999999999</v>
      </c>
      <c r="P2625">
        <f t="shared" si="161"/>
        <v>280</v>
      </c>
      <c r="Q2625" s="7" t="s">
        <v>8338</v>
      </c>
      <c r="R2625" s="7" t="s">
        <v>8374</v>
      </c>
      <c r="S2625" s="11">
        <f t="shared" si="162"/>
        <v>42706.048217592594</v>
      </c>
      <c r="T2625" s="12">
        <f t="shared" si="163"/>
        <v>42692.048217592594</v>
      </c>
    </row>
    <row r="2626" spans="1:20" ht="43.2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>
        <f t="shared" si="160"/>
        <v>1379.4206249999997</v>
      </c>
      <c r="P2626">
        <f t="shared" si="161"/>
        <v>102353.65</v>
      </c>
      <c r="Q2626" s="7" t="s">
        <v>8338</v>
      </c>
      <c r="R2626" s="7" t="s">
        <v>8374</v>
      </c>
      <c r="S2626" s="11">
        <f t="shared" si="162"/>
        <v>41165.213217592587</v>
      </c>
      <c r="T2626" s="12">
        <f t="shared" si="163"/>
        <v>41144.213217592587</v>
      </c>
    </row>
    <row r="2627" spans="1:20" ht="57.6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>
        <f t="shared" ref="O2627:O2690" si="164">(E2627/D2627*100)</f>
        <v>956</v>
      </c>
      <c r="P2627">
        <f t="shared" ref="P2627:P2690" si="165">AVERAGE(E2627-D2627)</f>
        <v>1284</v>
      </c>
      <c r="Q2627" s="7" t="s">
        <v>8338</v>
      </c>
      <c r="R2627" s="7" t="s">
        <v>8374</v>
      </c>
      <c r="S2627" s="11">
        <f t="shared" ref="S2627:S2690" si="166">(I2627/86400)+25569+(-5/24)</f>
        <v>42683.643611111103</v>
      </c>
      <c r="T2627" s="12">
        <f t="shared" ref="T2627:T2690" si="167">(J2627/86400)+25569+(-5/24)</f>
        <v>42658.601944444446</v>
      </c>
    </row>
    <row r="2628" spans="1:20" ht="43.2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>
        <f t="shared" si="164"/>
        <v>112.00000000000001</v>
      </c>
      <c r="P2628">
        <f t="shared" si="165"/>
        <v>300</v>
      </c>
      <c r="Q2628" s="7" t="s">
        <v>8338</v>
      </c>
      <c r="R2628" s="7" t="s">
        <v>8374</v>
      </c>
      <c r="S2628" s="11">
        <f t="shared" si="166"/>
        <v>42158.41978009259</v>
      </c>
      <c r="T2628" s="12">
        <f t="shared" si="167"/>
        <v>42128.41978009259</v>
      </c>
    </row>
    <row r="2629" spans="1:20" ht="43.2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>
        <f t="shared" si="164"/>
        <v>646.66666666666663</v>
      </c>
      <c r="P2629">
        <f t="shared" si="165"/>
        <v>820</v>
      </c>
      <c r="Q2629" s="7" t="s">
        <v>8338</v>
      </c>
      <c r="R2629" s="7" t="s">
        <v>8374</v>
      </c>
      <c r="S2629" s="11">
        <f t="shared" si="166"/>
        <v>42334.662743055553</v>
      </c>
      <c r="T2629" s="12">
        <f t="shared" si="167"/>
        <v>42304.621076388888</v>
      </c>
    </row>
    <row r="2630" spans="1:20" ht="43.2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>
        <f t="shared" si="164"/>
        <v>110.36948748510132</v>
      </c>
      <c r="P2630">
        <f t="shared" si="165"/>
        <v>87</v>
      </c>
      <c r="Q2630" s="7" t="s">
        <v>8338</v>
      </c>
      <c r="R2630" s="7" t="s">
        <v>8374</v>
      </c>
      <c r="S2630" s="11">
        <f t="shared" si="166"/>
        <v>41973.757719907408</v>
      </c>
      <c r="T2630" s="12">
        <f t="shared" si="167"/>
        <v>41953.757719907408</v>
      </c>
    </row>
    <row r="2631" spans="1:20" ht="28.8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>
        <f t="shared" si="164"/>
        <v>127.74000000000001</v>
      </c>
      <c r="P2631">
        <f t="shared" si="165"/>
        <v>1387</v>
      </c>
      <c r="Q2631" s="7" t="s">
        <v>8338</v>
      </c>
      <c r="R2631" s="7" t="s">
        <v>8374</v>
      </c>
      <c r="S2631" s="11">
        <f t="shared" si="166"/>
        <v>42138.330115740733</v>
      </c>
      <c r="T2631" s="12">
        <f t="shared" si="167"/>
        <v>42108.330115740733</v>
      </c>
    </row>
    <row r="2632" spans="1:20" ht="43.2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>
        <f t="shared" si="164"/>
        <v>157.9</v>
      </c>
      <c r="P2632">
        <f t="shared" si="165"/>
        <v>1158</v>
      </c>
      <c r="Q2632" s="7" t="s">
        <v>8338</v>
      </c>
      <c r="R2632" s="7" t="s">
        <v>8374</v>
      </c>
      <c r="S2632" s="11">
        <f t="shared" si="166"/>
        <v>42551.208333333336</v>
      </c>
      <c r="T2632" s="12">
        <f t="shared" si="167"/>
        <v>42523.897129629629</v>
      </c>
    </row>
    <row r="2633" spans="1:20" ht="43.2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>
        <f t="shared" si="164"/>
        <v>114.66525000000001</v>
      </c>
      <c r="P2633">
        <f t="shared" si="165"/>
        <v>2933.0499999999993</v>
      </c>
      <c r="Q2633" s="7" t="s">
        <v>8338</v>
      </c>
      <c r="R2633" s="7" t="s">
        <v>8374</v>
      </c>
      <c r="S2633" s="11">
        <f t="shared" si="166"/>
        <v>42245.960960648146</v>
      </c>
      <c r="T2633" s="12">
        <f t="shared" si="167"/>
        <v>42217.960960648146</v>
      </c>
    </row>
    <row r="2634" spans="1:20" ht="43.2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>
        <f t="shared" si="164"/>
        <v>137.00934579439252</v>
      </c>
      <c r="P2634">
        <f t="shared" si="165"/>
        <v>396</v>
      </c>
      <c r="Q2634" s="7" t="s">
        <v>8338</v>
      </c>
      <c r="R2634" s="7" t="s">
        <v>8374</v>
      </c>
      <c r="S2634" s="11">
        <f t="shared" si="166"/>
        <v>42518.853460648148</v>
      </c>
      <c r="T2634" s="12">
        <f t="shared" si="167"/>
        <v>42493.853460648148</v>
      </c>
    </row>
    <row r="2635" spans="1:20" ht="43.2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>
        <f t="shared" si="164"/>
        <v>354.62</v>
      </c>
      <c r="P2635">
        <f t="shared" si="165"/>
        <v>12731</v>
      </c>
      <c r="Q2635" s="7" t="s">
        <v>8338</v>
      </c>
      <c r="R2635" s="7" t="s">
        <v>8374</v>
      </c>
      <c r="S2635" s="11">
        <f t="shared" si="166"/>
        <v>41697.75</v>
      </c>
      <c r="T2635" s="12">
        <f t="shared" si="167"/>
        <v>41667.614953703705</v>
      </c>
    </row>
    <row r="2636" spans="1:20" ht="43.2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>
        <f t="shared" si="164"/>
        <v>106.02150537634409</v>
      </c>
      <c r="P2636">
        <f t="shared" si="165"/>
        <v>56</v>
      </c>
      <c r="Q2636" s="7" t="s">
        <v>8338</v>
      </c>
      <c r="R2636" s="7" t="s">
        <v>8374</v>
      </c>
      <c r="S2636" s="11">
        <f t="shared" si="166"/>
        <v>42642.448159722218</v>
      </c>
      <c r="T2636" s="12">
        <f t="shared" si="167"/>
        <v>42612.448159722218</v>
      </c>
    </row>
    <row r="2637" spans="1:20" ht="43.2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>
        <f t="shared" si="164"/>
        <v>100</v>
      </c>
      <c r="P2637">
        <f t="shared" si="165"/>
        <v>0</v>
      </c>
      <c r="Q2637" s="7" t="s">
        <v>8338</v>
      </c>
      <c r="R2637" s="7" t="s">
        <v>8374</v>
      </c>
      <c r="S2637" s="11">
        <f t="shared" si="166"/>
        <v>42072.700937499998</v>
      </c>
      <c r="T2637" s="12">
        <f t="shared" si="167"/>
        <v>42037.742604166669</v>
      </c>
    </row>
    <row r="2638" spans="1:20" ht="57.6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>
        <f t="shared" si="164"/>
        <v>187.3</v>
      </c>
      <c r="P2638">
        <f t="shared" si="165"/>
        <v>873</v>
      </c>
      <c r="Q2638" s="7" t="s">
        <v>8338</v>
      </c>
      <c r="R2638" s="7" t="s">
        <v>8374</v>
      </c>
      <c r="S2638" s="11">
        <f t="shared" si="166"/>
        <v>42658.833333333336</v>
      </c>
      <c r="T2638" s="12">
        <f t="shared" si="167"/>
        <v>42636.406412037039</v>
      </c>
    </row>
    <row r="2639" spans="1:20" ht="28.8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>
        <f t="shared" si="164"/>
        <v>166.2</v>
      </c>
      <c r="P2639">
        <f t="shared" si="165"/>
        <v>331</v>
      </c>
      <c r="Q2639" s="7" t="s">
        <v>8338</v>
      </c>
      <c r="R2639" s="7" t="s">
        <v>8374</v>
      </c>
      <c r="S2639" s="11">
        <f t="shared" si="166"/>
        <v>42655.341145833336</v>
      </c>
      <c r="T2639" s="12">
        <f t="shared" si="167"/>
        <v>42639.341145833336</v>
      </c>
    </row>
    <row r="2640" spans="1:20" ht="43.2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>
        <f t="shared" si="164"/>
        <v>101.72910662824208</v>
      </c>
      <c r="P2640">
        <f t="shared" si="165"/>
        <v>6</v>
      </c>
      <c r="Q2640" s="7" t="s">
        <v>8338</v>
      </c>
      <c r="R2640" s="7" t="s">
        <v>8374</v>
      </c>
      <c r="S2640" s="11">
        <f t="shared" si="166"/>
        <v>42019.70480324074</v>
      </c>
      <c r="T2640" s="12">
        <f t="shared" si="167"/>
        <v>41989.70480324074</v>
      </c>
    </row>
    <row r="2641" spans="1:20" ht="43.2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>
        <f t="shared" si="164"/>
        <v>164</v>
      </c>
      <c r="P2641">
        <f t="shared" si="165"/>
        <v>192</v>
      </c>
      <c r="Q2641" s="7" t="s">
        <v>8338</v>
      </c>
      <c r="R2641" s="7" t="s">
        <v>8374</v>
      </c>
      <c r="S2641" s="11">
        <f t="shared" si="166"/>
        <v>42054.656805555554</v>
      </c>
      <c r="T2641" s="12">
        <f t="shared" si="167"/>
        <v>42024.656805555554</v>
      </c>
    </row>
    <row r="2642" spans="1:20" ht="57.6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>
        <f t="shared" si="164"/>
        <v>105.66666666666666</v>
      </c>
      <c r="P2642">
        <f t="shared" si="165"/>
        <v>170</v>
      </c>
      <c r="Q2642" s="7" t="s">
        <v>8338</v>
      </c>
      <c r="R2642" s="7" t="s">
        <v>8374</v>
      </c>
      <c r="S2642" s="11">
        <f t="shared" si="166"/>
        <v>42162.952245370368</v>
      </c>
      <c r="T2642" s="12">
        <f t="shared" si="167"/>
        <v>42102.952245370368</v>
      </c>
    </row>
    <row r="2643" spans="1:20" ht="28.8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>
        <f t="shared" si="164"/>
        <v>1</v>
      </c>
      <c r="P2643">
        <f t="shared" si="165"/>
        <v>-1485</v>
      </c>
      <c r="Q2643" s="7" t="s">
        <v>8338</v>
      </c>
      <c r="R2643" s="7" t="s">
        <v>8374</v>
      </c>
      <c r="S2643" s="11">
        <f t="shared" si="166"/>
        <v>41897.631249999999</v>
      </c>
      <c r="T2643" s="12">
        <f t="shared" si="167"/>
        <v>41880.618784722217</v>
      </c>
    </row>
    <row r="2644" spans="1:20" ht="57.6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>
        <f t="shared" si="164"/>
        <v>0</v>
      </c>
      <c r="P2644">
        <f t="shared" si="165"/>
        <v>-500000</v>
      </c>
      <c r="Q2644" s="7" t="s">
        <v>8338</v>
      </c>
      <c r="R2644" s="7" t="s">
        <v>8374</v>
      </c>
      <c r="S2644" s="11">
        <f t="shared" si="166"/>
        <v>42566.081249999996</v>
      </c>
      <c r="T2644" s="12">
        <f t="shared" si="167"/>
        <v>42536.03828703703</v>
      </c>
    </row>
    <row r="2645" spans="1:20" ht="43.2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>
        <f t="shared" si="164"/>
        <v>33.559730999999999</v>
      </c>
      <c r="P2645">
        <f t="shared" si="165"/>
        <v>-664402.68999999994</v>
      </c>
      <c r="Q2645" s="7" t="s">
        <v>8338</v>
      </c>
      <c r="R2645" s="7" t="s">
        <v>8374</v>
      </c>
      <c r="S2645" s="11">
        <f t="shared" si="166"/>
        <v>42725.124305555553</v>
      </c>
      <c r="T2645" s="12">
        <f t="shared" si="167"/>
        <v>42689.374016203707</v>
      </c>
    </row>
    <row r="2646" spans="1:20" ht="43.2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>
        <f t="shared" si="164"/>
        <v>2.0529999999999999</v>
      </c>
      <c r="P2646">
        <f t="shared" si="165"/>
        <v>-97947</v>
      </c>
      <c r="Q2646" s="7" t="s">
        <v>8338</v>
      </c>
      <c r="R2646" s="7" t="s">
        <v>8374</v>
      </c>
      <c r="S2646" s="11">
        <f t="shared" si="166"/>
        <v>42804.583738425928</v>
      </c>
      <c r="T2646" s="12">
        <f t="shared" si="167"/>
        <v>42774.583738425928</v>
      </c>
    </row>
    <row r="2647" spans="1:20" ht="43.2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>
        <f t="shared" si="164"/>
        <v>10.5</v>
      </c>
      <c r="P2647">
        <f t="shared" si="165"/>
        <v>-17900</v>
      </c>
      <c r="Q2647" s="7" t="s">
        <v>8338</v>
      </c>
      <c r="R2647" s="7" t="s">
        <v>8374</v>
      </c>
      <c r="S2647" s="11">
        <f t="shared" si="166"/>
        <v>41951.675960648143</v>
      </c>
      <c r="T2647" s="12">
        <f t="shared" si="167"/>
        <v>41921.634293981479</v>
      </c>
    </row>
    <row r="2648" spans="1:20" ht="43.2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>
        <f t="shared" si="164"/>
        <v>8.4172840000000004</v>
      </c>
      <c r="P2648">
        <f t="shared" si="165"/>
        <v>-457913.58</v>
      </c>
      <c r="Q2648" s="7" t="s">
        <v>8338</v>
      </c>
      <c r="R2648" s="7" t="s">
        <v>8374</v>
      </c>
      <c r="S2648" s="11">
        <f t="shared" si="166"/>
        <v>42256.10496527778</v>
      </c>
      <c r="T2648" s="12">
        <f t="shared" si="167"/>
        <v>42226.10496527778</v>
      </c>
    </row>
    <row r="2649" spans="1:20" ht="43.2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>
        <f t="shared" si="164"/>
        <v>1.44</v>
      </c>
      <c r="P2649">
        <f t="shared" si="165"/>
        <v>-2464</v>
      </c>
      <c r="Q2649" s="7" t="s">
        <v>8338</v>
      </c>
      <c r="R2649" s="7" t="s">
        <v>8374</v>
      </c>
      <c r="S2649" s="11">
        <f t="shared" si="166"/>
        <v>42230.053460648145</v>
      </c>
      <c r="T2649" s="12">
        <f t="shared" si="167"/>
        <v>42200.053460648145</v>
      </c>
    </row>
    <row r="2650" spans="1:20" ht="57.6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>
        <f t="shared" si="164"/>
        <v>0.88333333333333341</v>
      </c>
      <c r="P2650">
        <f t="shared" si="165"/>
        <v>-11894</v>
      </c>
      <c r="Q2650" s="7" t="s">
        <v>8338</v>
      </c>
      <c r="R2650" s="7" t="s">
        <v>8374</v>
      </c>
      <c r="S2650" s="11">
        <f t="shared" si="166"/>
        <v>42438.506481481476</v>
      </c>
      <c r="T2650" s="12">
        <f t="shared" si="167"/>
        <v>42408.506481481476</v>
      </c>
    </row>
    <row r="2651" spans="1:20" ht="28.8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>
        <f t="shared" si="164"/>
        <v>9.920000000000001E-2</v>
      </c>
      <c r="P2651">
        <f t="shared" si="165"/>
        <v>-124876</v>
      </c>
      <c r="Q2651" s="7" t="s">
        <v>8338</v>
      </c>
      <c r="R2651" s="7" t="s">
        <v>8374</v>
      </c>
      <c r="S2651" s="11">
        <f t="shared" si="166"/>
        <v>42401.788668981484</v>
      </c>
      <c r="T2651" s="12">
        <f t="shared" si="167"/>
        <v>42341.788668981484</v>
      </c>
    </row>
    <row r="2652" spans="1:20" ht="57.6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>
        <f t="shared" si="164"/>
        <v>0.59666666666666668</v>
      </c>
      <c r="P2652">
        <f t="shared" si="165"/>
        <v>-59642</v>
      </c>
      <c r="Q2652" s="7" t="s">
        <v>8338</v>
      </c>
      <c r="R2652" s="7" t="s">
        <v>8374</v>
      </c>
      <c r="S2652" s="11">
        <f t="shared" si="166"/>
        <v>42725.416006944441</v>
      </c>
      <c r="T2652" s="12">
        <f t="shared" si="167"/>
        <v>42695.416006944441</v>
      </c>
    </row>
    <row r="2653" spans="1:20" ht="43.2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>
        <f t="shared" si="164"/>
        <v>1.8689285714285715</v>
      </c>
      <c r="P2653">
        <f t="shared" si="165"/>
        <v>-274767</v>
      </c>
      <c r="Q2653" s="7" t="s">
        <v>8338</v>
      </c>
      <c r="R2653" s="7" t="s">
        <v>8374</v>
      </c>
      <c r="S2653" s="11">
        <f t="shared" si="166"/>
        <v>42355.597326388888</v>
      </c>
      <c r="T2653" s="12">
        <f t="shared" si="167"/>
        <v>42327.597326388888</v>
      </c>
    </row>
    <row r="2654" spans="1:20" ht="43.2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>
        <f t="shared" si="164"/>
        <v>0.88500000000000001</v>
      </c>
      <c r="P2654">
        <f t="shared" si="165"/>
        <v>-99115</v>
      </c>
      <c r="Q2654" s="7" t="s">
        <v>8338</v>
      </c>
      <c r="R2654" s="7" t="s">
        <v>8374</v>
      </c>
      <c r="S2654" s="11">
        <f t="shared" si="166"/>
        <v>41982.950520833336</v>
      </c>
      <c r="T2654" s="12">
        <f t="shared" si="167"/>
        <v>41952.950520833336</v>
      </c>
    </row>
    <row r="2655" spans="1:20" ht="43.2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>
        <f t="shared" si="164"/>
        <v>11.52156862745098</v>
      </c>
      <c r="P2655">
        <f t="shared" si="165"/>
        <v>-45124</v>
      </c>
      <c r="Q2655" s="7" t="s">
        <v>8338</v>
      </c>
      <c r="R2655" s="7" t="s">
        <v>8374</v>
      </c>
      <c r="S2655" s="11">
        <f t="shared" si="166"/>
        <v>41802.958333333328</v>
      </c>
      <c r="T2655" s="12">
        <f t="shared" si="167"/>
        <v>41771.443599537037</v>
      </c>
    </row>
    <row r="2656" spans="1:20" ht="43.2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>
        <f t="shared" si="164"/>
        <v>5.1000000000000004E-2</v>
      </c>
      <c r="P2656">
        <f t="shared" si="165"/>
        <v>-99949</v>
      </c>
      <c r="Q2656" s="7" t="s">
        <v>8338</v>
      </c>
      <c r="R2656" s="7" t="s">
        <v>8374</v>
      </c>
      <c r="S2656" s="11">
        <f t="shared" si="166"/>
        <v>42115.350995370369</v>
      </c>
      <c r="T2656" s="12">
        <f t="shared" si="167"/>
        <v>42055.392662037033</v>
      </c>
    </row>
    <row r="2657" spans="1:20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>
        <f t="shared" si="164"/>
        <v>21.033333333333335</v>
      </c>
      <c r="P2657">
        <f t="shared" si="165"/>
        <v>-11845</v>
      </c>
      <c r="Q2657" s="7" t="s">
        <v>8338</v>
      </c>
      <c r="R2657" s="7" t="s">
        <v>8374</v>
      </c>
      <c r="S2657" s="11">
        <f t="shared" si="166"/>
        <v>42409.624999999993</v>
      </c>
      <c r="T2657" s="12">
        <f t="shared" si="167"/>
        <v>42381.657951388886</v>
      </c>
    </row>
    <row r="2658" spans="1:20" ht="28.8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>
        <f t="shared" si="164"/>
        <v>11.436666666666667</v>
      </c>
      <c r="P2658">
        <f t="shared" si="165"/>
        <v>-132845</v>
      </c>
      <c r="Q2658" s="7" t="s">
        <v>8338</v>
      </c>
      <c r="R2658" s="7" t="s">
        <v>8374</v>
      </c>
      <c r="S2658" s="11">
        <f t="shared" si="166"/>
        <v>42806.583333333336</v>
      </c>
      <c r="T2658" s="12">
        <f t="shared" si="167"/>
        <v>42767.480185185188</v>
      </c>
    </row>
    <row r="2659" spans="1:20" ht="43.2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>
        <f t="shared" si="164"/>
        <v>18.737933333333334</v>
      </c>
      <c r="P2659">
        <f t="shared" si="165"/>
        <v>-24378.62</v>
      </c>
      <c r="Q2659" s="7" t="s">
        <v>8338</v>
      </c>
      <c r="R2659" s="7" t="s">
        <v>8374</v>
      </c>
      <c r="S2659" s="11">
        <f t="shared" si="166"/>
        <v>42584.854166666664</v>
      </c>
      <c r="T2659" s="12">
        <f t="shared" si="167"/>
        <v>42551.720520833333</v>
      </c>
    </row>
    <row r="2660" spans="1:20" ht="43.2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>
        <f t="shared" si="164"/>
        <v>9.285714285714286E-2</v>
      </c>
      <c r="P2660">
        <f t="shared" si="165"/>
        <v>-97909</v>
      </c>
      <c r="Q2660" s="7" t="s">
        <v>8338</v>
      </c>
      <c r="R2660" s="7" t="s">
        <v>8374</v>
      </c>
      <c r="S2660" s="11">
        <f t="shared" si="166"/>
        <v>42581.675856481474</v>
      </c>
      <c r="T2660" s="12">
        <f t="shared" si="167"/>
        <v>42551.675856481474</v>
      </c>
    </row>
    <row r="2661" spans="1:20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>
        <f t="shared" si="164"/>
        <v>2.7204081632653061</v>
      </c>
      <c r="P2661">
        <f t="shared" si="165"/>
        <v>-47667</v>
      </c>
      <c r="Q2661" s="7" t="s">
        <v>8338</v>
      </c>
      <c r="R2661" s="7" t="s">
        <v>8374</v>
      </c>
      <c r="S2661" s="11">
        <f t="shared" si="166"/>
        <v>42111.861226851848</v>
      </c>
      <c r="T2661" s="12">
        <f t="shared" si="167"/>
        <v>42081.861226851848</v>
      </c>
    </row>
    <row r="2662" spans="1:20" ht="57.6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>
        <f t="shared" si="164"/>
        <v>9.5000000000000001E-2</v>
      </c>
      <c r="P2662">
        <f t="shared" si="165"/>
        <v>-19981</v>
      </c>
      <c r="Q2662" s="7" t="s">
        <v>8338</v>
      </c>
      <c r="R2662" s="7" t="s">
        <v>8374</v>
      </c>
      <c r="S2662" s="11">
        <f t="shared" si="166"/>
        <v>42332.546504629623</v>
      </c>
      <c r="T2662" s="12">
        <f t="shared" si="167"/>
        <v>42272.504837962959</v>
      </c>
    </row>
    <row r="2663" spans="1:20" ht="43.2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>
        <f t="shared" si="164"/>
        <v>102.89999999999999</v>
      </c>
      <c r="P2663">
        <f t="shared" si="165"/>
        <v>145</v>
      </c>
      <c r="Q2663" s="7" t="s">
        <v>8338</v>
      </c>
      <c r="R2663" s="7" t="s">
        <v>8375</v>
      </c>
      <c r="S2663" s="11">
        <f t="shared" si="166"/>
        <v>41572.750115740739</v>
      </c>
      <c r="T2663" s="12">
        <f t="shared" si="167"/>
        <v>41542.750115740739</v>
      </c>
    </row>
    <row r="2664" spans="1:20" ht="43.2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>
        <f t="shared" si="164"/>
        <v>106.80000000000001</v>
      </c>
      <c r="P2664">
        <f t="shared" si="165"/>
        <v>1360</v>
      </c>
      <c r="Q2664" s="7" t="s">
        <v>8338</v>
      </c>
      <c r="R2664" s="7" t="s">
        <v>8375</v>
      </c>
      <c r="S2664" s="11">
        <f t="shared" si="166"/>
        <v>42237.538344907407</v>
      </c>
      <c r="T2664" s="12">
        <f t="shared" si="167"/>
        <v>42207.538344907407</v>
      </c>
    </row>
    <row r="2665" spans="1:20" ht="43.2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>
        <f t="shared" si="164"/>
        <v>104.59625</v>
      </c>
      <c r="P2665">
        <f t="shared" si="165"/>
        <v>919.25</v>
      </c>
      <c r="Q2665" s="7" t="s">
        <v>8338</v>
      </c>
      <c r="R2665" s="7" t="s">
        <v>8375</v>
      </c>
      <c r="S2665" s="11">
        <f t="shared" si="166"/>
        <v>42251.416666666664</v>
      </c>
      <c r="T2665" s="12">
        <f t="shared" si="167"/>
        <v>42222.41443287037</v>
      </c>
    </row>
    <row r="2666" spans="1:20" ht="43.2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>
        <f t="shared" si="164"/>
        <v>103.42857142857143</v>
      </c>
      <c r="P2666">
        <f t="shared" si="165"/>
        <v>600</v>
      </c>
      <c r="Q2666" s="7" t="s">
        <v>8338</v>
      </c>
      <c r="R2666" s="7" t="s">
        <v>8375</v>
      </c>
      <c r="S2666" s="11">
        <f t="shared" si="166"/>
        <v>42347.082638888889</v>
      </c>
      <c r="T2666" s="12">
        <f t="shared" si="167"/>
        <v>42312.817094907405</v>
      </c>
    </row>
    <row r="2667" spans="1:20" ht="43.2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>
        <f t="shared" si="164"/>
        <v>123.14285714285715</v>
      </c>
      <c r="P2667">
        <f t="shared" si="165"/>
        <v>810</v>
      </c>
      <c r="Q2667" s="7" t="s">
        <v>8338</v>
      </c>
      <c r="R2667" s="7" t="s">
        <v>8375</v>
      </c>
      <c r="S2667" s="11">
        <f t="shared" si="166"/>
        <v>42128.687199074069</v>
      </c>
      <c r="T2667" s="12">
        <f t="shared" si="167"/>
        <v>42083.687199074069</v>
      </c>
    </row>
    <row r="2668" spans="1:20" ht="43.2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>
        <f t="shared" si="164"/>
        <v>159.29509999999999</v>
      </c>
      <c r="P2668">
        <f t="shared" si="165"/>
        <v>5929.51</v>
      </c>
      <c r="Q2668" s="7" t="s">
        <v>8338</v>
      </c>
      <c r="R2668" s="7" t="s">
        <v>8375</v>
      </c>
      <c r="S2668" s="11">
        <f t="shared" si="166"/>
        <v>42272.666666666664</v>
      </c>
      <c r="T2668" s="12">
        <f t="shared" si="167"/>
        <v>42235.55600694444</v>
      </c>
    </row>
    <row r="2669" spans="1:20" ht="57.6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>
        <f t="shared" si="164"/>
        <v>110.66666666666667</v>
      </c>
      <c r="P2669">
        <f t="shared" si="165"/>
        <v>160</v>
      </c>
      <c r="Q2669" s="7" t="s">
        <v>8338</v>
      </c>
      <c r="R2669" s="7" t="s">
        <v>8375</v>
      </c>
      <c r="S2669" s="11">
        <f t="shared" si="166"/>
        <v>42410.717777777776</v>
      </c>
      <c r="T2669" s="12">
        <f t="shared" si="167"/>
        <v>42380.717777777776</v>
      </c>
    </row>
    <row r="2670" spans="1:20" ht="28.8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>
        <f t="shared" si="164"/>
        <v>170.70000000000002</v>
      </c>
      <c r="P2670">
        <f t="shared" si="165"/>
        <v>707</v>
      </c>
      <c r="Q2670" s="7" t="s">
        <v>8338</v>
      </c>
      <c r="R2670" s="7" t="s">
        <v>8375</v>
      </c>
      <c r="S2670" s="11">
        <f t="shared" si="166"/>
        <v>42317.397222222215</v>
      </c>
      <c r="T2670" s="12">
        <f t="shared" si="167"/>
        <v>42275.380381944444</v>
      </c>
    </row>
    <row r="2671" spans="1:20" ht="43.2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>
        <f t="shared" si="164"/>
        <v>125.125</v>
      </c>
      <c r="P2671">
        <f t="shared" si="165"/>
        <v>201</v>
      </c>
      <c r="Q2671" s="7" t="s">
        <v>8338</v>
      </c>
      <c r="R2671" s="7" t="s">
        <v>8375</v>
      </c>
      <c r="S2671" s="11">
        <f t="shared" si="166"/>
        <v>42378.827499999992</v>
      </c>
      <c r="T2671" s="12">
        <f t="shared" si="167"/>
        <v>42318.827499999992</v>
      </c>
    </row>
    <row r="2672" spans="1:20" ht="43.2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>
        <f t="shared" si="164"/>
        <v>6.4158609339642041</v>
      </c>
      <c r="P2672">
        <f t="shared" si="165"/>
        <v>-36393</v>
      </c>
      <c r="Q2672" s="7" t="s">
        <v>8338</v>
      </c>
      <c r="R2672" s="7" t="s">
        <v>8375</v>
      </c>
      <c r="S2672" s="11">
        <f t="shared" si="166"/>
        <v>41848.812268518515</v>
      </c>
      <c r="T2672" s="12">
        <f t="shared" si="167"/>
        <v>41820.812268518515</v>
      </c>
    </row>
    <row r="2673" spans="1:20" ht="43.2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>
        <f t="shared" si="164"/>
        <v>11.343999999999999</v>
      </c>
      <c r="P2673">
        <f t="shared" si="165"/>
        <v>-22164</v>
      </c>
      <c r="Q2673" s="7" t="s">
        <v>8338</v>
      </c>
      <c r="R2673" s="7" t="s">
        <v>8375</v>
      </c>
      <c r="S2673" s="11">
        <f t="shared" si="166"/>
        <v>41992.609722222223</v>
      </c>
      <c r="T2673" s="12">
        <f t="shared" si="167"/>
        <v>41962.54069444444</v>
      </c>
    </row>
    <row r="2674" spans="1:20" ht="43.2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>
        <f t="shared" si="164"/>
        <v>33.19</v>
      </c>
      <c r="P2674">
        <f t="shared" si="165"/>
        <v>-6681</v>
      </c>
      <c r="Q2674" s="7" t="s">
        <v>8338</v>
      </c>
      <c r="R2674" s="7" t="s">
        <v>8375</v>
      </c>
      <c r="S2674" s="11">
        <f t="shared" si="166"/>
        <v>42366.041666666664</v>
      </c>
      <c r="T2674" s="12">
        <f t="shared" si="167"/>
        <v>42344.675810185181</v>
      </c>
    </row>
    <row r="2675" spans="1:20" ht="43.2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>
        <f t="shared" si="164"/>
        <v>27.58</v>
      </c>
      <c r="P2675">
        <f t="shared" si="165"/>
        <v>-28968</v>
      </c>
      <c r="Q2675" s="7" t="s">
        <v>8338</v>
      </c>
      <c r="R2675" s="7" t="s">
        <v>8375</v>
      </c>
      <c r="S2675" s="11">
        <f t="shared" si="166"/>
        <v>41941.739583333328</v>
      </c>
      <c r="T2675" s="12">
        <f t="shared" si="167"/>
        <v>41912.333321759259</v>
      </c>
    </row>
    <row r="2676" spans="1:20" ht="57.6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>
        <f t="shared" si="164"/>
        <v>62.839999999999996</v>
      </c>
      <c r="P2676">
        <f t="shared" si="165"/>
        <v>-13006</v>
      </c>
      <c r="Q2676" s="7" t="s">
        <v>8338</v>
      </c>
      <c r="R2676" s="7" t="s">
        <v>8375</v>
      </c>
      <c r="S2676" s="11">
        <f t="shared" si="166"/>
        <v>42555.999305555553</v>
      </c>
      <c r="T2676" s="12">
        <f t="shared" si="167"/>
        <v>42529.424421296295</v>
      </c>
    </row>
    <row r="2677" spans="1:20" ht="57.6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>
        <f t="shared" si="164"/>
        <v>7.5880000000000001</v>
      </c>
      <c r="P2677">
        <f t="shared" si="165"/>
        <v>-23103</v>
      </c>
      <c r="Q2677" s="7" t="s">
        <v>8338</v>
      </c>
      <c r="R2677" s="7" t="s">
        <v>8375</v>
      </c>
      <c r="S2677" s="11">
        <f t="shared" si="166"/>
        <v>41953.690844907404</v>
      </c>
      <c r="T2677" s="12">
        <f t="shared" si="167"/>
        <v>41923.649178240739</v>
      </c>
    </row>
    <row r="2678" spans="1:20" ht="43.2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>
        <f t="shared" si="164"/>
        <v>50.38095238095238</v>
      </c>
      <c r="P2678">
        <f t="shared" si="165"/>
        <v>-1042</v>
      </c>
      <c r="Q2678" s="7" t="s">
        <v>8338</v>
      </c>
      <c r="R2678" s="7" t="s">
        <v>8375</v>
      </c>
      <c r="S2678" s="11">
        <f t="shared" si="166"/>
        <v>42512.416365740741</v>
      </c>
      <c r="T2678" s="12">
        <f t="shared" si="167"/>
        <v>42482.416365740741</v>
      </c>
    </row>
    <row r="2679" spans="1:20" ht="43.2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>
        <f t="shared" si="164"/>
        <v>17.512820512820511</v>
      </c>
      <c r="P2679">
        <f t="shared" si="165"/>
        <v>-16085</v>
      </c>
      <c r="Q2679" s="7" t="s">
        <v>8338</v>
      </c>
      <c r="R2679" s="7" t="s">
        <v>8375</v>
      </c>
      <c r="S2679" s="11">
        <f t="shared" si="166"/>
        <v>41822.821099537039</v>
      </c>
      <c r="T2679" s="12">
        <f t="shared" si="167"/>
        <v>41792.821099537039</v>
      </c>
    </row>
    <row r="2680" spans="1:20" ht="43.2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>
        <f t="shared" si="164"/>
        <v>1.375E-2</v>
      </c>
      <c r="P2680">
        <f t="shared" si="165"/>
        <v>-7998900</v>
      </c>
      <c r="Q2680" s="7" t="s">
        <v>8338</v>
      </c>
      <c r="R2680" s="7" t="s">
        <v>8375</v>
      </c>
      <c r="S2680" s="11">
        <f t="shared" si="166"/>
        <v>42271.589872685181</v>
      </c>
      <c r="T2680" s="12">
        <f t="shared" si="167"/>
        <v>42241.589872685181</v>
      </c>
    </row>
    <row r="2681" spans="1:20" ht="57.6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>
        <f t="shared" si="164"/>
        <v>0.33</v>
      </c>
      <c r="P2681">
        <f t="shared" si="165"/>
        <v>-39868</v>
      </c>
      <c r="Q2681" s="7" t="s">
        <v>8338</v>
      </c>
      <c r="R2681" s="7" t="s">
        <v>8375</v>
      </c>
      <c r="S2681" s="11">
        <f t="shared" si="166"/>
        <v>42062.792754629627</v>
      </c>
      <c r="T2681" s="12">
        <f t="shared" si="167"/>
        <v>42032.792754629627</v>
      </c>
    </row>
    <row r="2682" spans="1:20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>
        <f t="shared" si="164"/>
        <v>0.86250000000000004</v>
      </c>
      <c r="P2682">
        <f t="shared" si="165"/>
        <v>-31724</v>
      </c>
      <c r="Q2682" s="7" t="s">
        <v>8338</v>
      </c>
      <c r="R2682" s="7" t="s">
        <v>8375</v>
      </c>
      <c r="S2682" s="11">
        <f t="shared" si="166"/>
        <v>42465.961701388886</v>
      </c>
      <c r="T2682" s="12">
        <f t="shared" si="167"/>
        <v>42436.003368055557</v>
      </c>
    </row>
    <row r="2683" spans="1:20" ht="43.2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>
        <f t="shared" si="164"/>
        <v>0.6875</v>
      </c>
      <c r="P2683">
        <f t="shared" si="165"/>
        <v>-7945</v>
      </c>
      <c r="Q2683" s="7" t="s">
        <v>8355</v>
      </c>
      <c r="R2683" s="7" t="s">
        <v>8356</v>
      </c>
      <c r="S2683" s="11">
        <f t="shared" si="166"/>
        <v>41830.686921296292</v>
      </c>
      <c r="T2683" s="12">
        <f t="shared" si="167"/>
        <v>41805.686921296292</v>
      </c>
    </row>
    <row r="2684" spans="1:20" ht="43.2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>
        <f t="shared" si="164"/>
        <v>28.299999999999997</v>
      </c>
      <c r="P2684">
        <f t="shared" si="165"/>
        <v>-4302</v>
      </c>
      <c r="Q2684" s="7" t="s">
        <v>8355</v>
      </c>
      <c r="R2684" s="7" t="s">
        <v>8356</v>
      </c>
      <c r="S2684" s="11">
        <f t="shared" si="166"/>
        <v>41965.040972222218</v>
      </c>
      <c r="T2684" s="12">
        <f t="shared" si="167"/>
        <v>41932.663657407407</v>
      </c>
    </row>
    <row r="2685" spans="1:20" ht="43.2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>
        <f t="shared" si="164"/>
        <v>0.24</v>
      </c>
      <c r="P2685">
        <f t="shared" si="165"/>
        <v>-14964</v>
      </c>
      <c r="Q2685" s="7" t="s">
        <v>8355</v>
      </c>
      <c r="R2685" s="7" t="s">
        <v>8356</v>
      </c>
      <c r="S2685" s="11">
        <f t="shared" si="166"/>
        <v>42064.546759259254</v>
      </c>
      <c r="T2685" s="12">
        <f t="shared" si="167"/>
        <v>42034.546759259254</v>
      </c>
    </row>
    <row r="2686" spans="1:20" ht="43.2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>
        <f t="shared" si="164"/>
        <v>1.1428571428571428</v>
      </c>
      <c r="P2686">
        <f t="shared" si="165"/>
        <v>-69200</v>
      </c>
      <c r="Q2686" s="7" t="s">
        <v>8355</v>
      </c>
      <c r="R2686" s="7" t="s">
        <v>8356</v>
      </c>
      <c r="S2686" s="11">
        <f t="shared" si="166"/>
        <v>41860.706307870372</v>
      </c>
      <c r="T2686" s="12">
        <f t="shared" si="167"/>
        <v>41820.706307870372</v>
      </c>
    </row>
    <row r="2687" spans="1:20" ht="43.2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>
        <f t="shared" si="164"/>
        <v>0.02</v>
      </c>
      <c r="P2687">
        <f t="shared" si="165"/>
        <v>-49990</v>
      </c>
      <c r="Q2687" s="7" t="s">
        <v>8355</v>
      </c>
      <c r="R2687" s="7" t="s">
        <v>8356</v>
      </c>
      <c r="S2687" s="11">
        <f t="shared" si="166"/>
        <v>42121.44594907407</v>
      </c>
      <c r="T2687" s="12">
        <f t="shared" si="167"/>
        <v>42061.487615740734</v>
      </c>
    </row>
    <row r="2688" spans="1:20" ht="43.2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>
        <f t="shared" si="164"/>
        <v>0</v>
      </c>
      <c r="P2688">
        <f t="shared" si="165"/>
        <v>-30000</v>
      </c>
      <c r="Q2688" s="7" t="s">
        <v>8355</v>
      </c>
      <c r="R2688" s="7" t="s">
        <v>8356</v>
      </c>
      <c r="S2688" s="11">
        <f t="shared" si="166"/>
        <v>41912.766469907401</v>
      </c>
      <c r="T2688" s="12">
        <f t="shared" si="167"/>
        <v>41892.766469907401</v>
      </c>
    </row>
    <row r="2689" spans="1:20" ht="43.2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>
        <f t="shared" si="164"/>
        <v>0</v>
      </c>
      <c r="P2689">
        <f t="shared" si="165"/>
        <v>-15000</v>
      </c>
      <c r="Q2689" s="7" t="s">
        <v>8355</v>
      </c>
      <c r="R2689" s="7" t="s">
        <v>8356</v>
      </c>
      <c r="S2689" s="11">
        <f t="shared" si="166"/>
        <v>42184.431921296295</v>
      </c>
      <c r="T2689" s="12">
        <f t="shared" si="167"/>
        <v>42154.431921296295</v>
      </c>
    </row>
    <row r="2690" spans="1:20" ht="28.8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>
        <f t="shared" si="164"/>
        <v>0.14799999999999999</v>
      </c>
      <c r="P2690">
        <f t="shared" si="165"/>
        <v>-49926</v>
      </c>
      <c r="Q2690" s="7" t="s">
        <v>8355</v>
      </c>
      <c r="R2690" s="7" t="s">
        <v>8356</v>
      </c>
      <c r="S2690" s="11">
        <f t="shared" si="166"/>
        <v>42058.916666666664</v>
      </c>
      <c r="T2690" s="12">
        <f t="shared" si="167"/>
        <v>42027.910532407404</v>
      </c>
    </row>
    <row r="2691" spans="1:20" ht="43.2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>
        <f t="shared" ref="O2691:O2754" si="168">(E2691/D2691*100)</f>
        <v>2.8571428571428571E-3</v>
      </c>
      <c r="P2691">
        <f t="shared" ref="P2691:P2754" si="169">AVERAGE(E2691-D2691)</f>
        <v>-34999</v>
      </c>
      <c r="Q2691" s="7" t="s">
        <v>8355</v>
      </c>
      <c r="R2691" s="7" t="s">
        <v>8356</v>
      </c>
      <c r="S2691" s="11">
        <f t="shared" ref="S2691:S2754" si="170">(I2691/86400)+25569+(-5/24)</f>
        <v>42581.75335648148</v>
      </c>
      <c r="T2691" s="12">
        <f t="shared" ref="T2691:T2754" si="171">(J2691/86400)+25569+(-5/24)</f>
        <v>42551.75335648148</v>
      </c>
    </row>
    <row r="2692" spans="1:20" ht="57.6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>
        <f t="shared" si="168"/>
        <v>10.7325</v>
      </c>
      <c r="P2692">
        <f t="shared" si="169"/>
        <v>-71414</v>
      </c>
      <c r="Q2692" s="7" t="s">
        <v>8355</v>
      </c>
      <c r="R2692" s="7" t="s">
        <v>8356</v>
      </c>
      <c r="S2692" s="11">
        <f t="shared" si="170"/>
        <v>42157.89671296296</v>
      </c>
      <c r="T2692" s="12">
        <f t="shared" si="171"/>
        <v>42112.89671296296</v>
      </c>
    </row>
    <row r="2693" spans="1:20" ht="28.8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>
        <f t="shared" si="168"/>
        <v>5.3846153846153842E-2</v>
      </c>
      <c r="P2693">
        <f t="shared" si="169"/>
        <v>-64965</v>
      </c>
      <c r="Q2693" s="7" t="s">
        <v>8355</v>
      </c>
      <c r="R2693" s="7" t="s">
        <v>8356</v>
      </c>
      <c r="S2693" s="11">
        <f t="shared" si="170"/>
        <v>42134.515706018516</v>
      </c>
      <c r="T2693" s="12">
        <f t="shared" si="171"/>
        <v>42089.515706018516</v>
      </c>
    </row>
    <row r="2694" spans="1:20" ht="43.2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>
        <f t="shared" si="168"/>
        <v>0.7142857142857143</v>
      </c>
      <c r="P2694">
        <f t="shared" si="169"/>
        <v>-3475</v>
      </c>
      <c r="Q2694" s="7" t="s">
        <v>8355</v>
      </c>
      <c r="R2694" s="7" t="s">
        <v>8356</v>
      </c>
      <c r="S2694" s="11">
        <f t="shared" si="170"/>
        <v>42088.084027777775</v>
      </c>
      <c r="T2694" s="12">
        <f t="shared" si="171"/>
        <v>42058.125694444439</v>
      </c>
    </row>
    <row r="2695" spans="1:20" ht="43.2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>
        <f t="shared" si="168"/>
        <v>0.8</v>
      </c>
      <c r="P2695">
        <f t="shared" si="169"/>
        <v>-4960</v>
      </c>
      <c r="Q2695" s="7" t="s">
        <v>8355</v>
      </c>
      <c r="R2695" s="7" t="s">
        <v>8356</v>
      </c>
      <c r="S2695" s="11">
        <f t="shared" si="170"/>
        <v>41863.930162037032</v>
      </c>
      <c r="T2695" s="12">
        <f t="shared" si="171"/>
        <v>41833.930162037032</v>
      </c>
    </row>
    <row r="2696" spans="1:20" ht="57.6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>
        <f t="shared" si="168"/>
        <v>3.3333333333333335E-3</v>
      </c>
      <c r="P2696">
        <f t="shared" si="169"/>
        <v>-29999</v>
      </c>
      <c r="Q2696" s="7" t="s">
        <v>8355</v>
      </c>
      <c r="R2696" s="7" t="s">
        <v>8356</v>
      </c>
      <c r="S2696" s="11">
        <f t="shared" si="170"/>
        <v>41907.932164351849</v>
      </c>
      <c r="T2696" s="12">
        <f t="shared" si="171"/>
        <v>41877.932164351849</v>
      </c>
    </row>
    <row r="2697" spans="1:20" ht="43.2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>
        <f t="shared" si="168"/>
        <v>0.47333333333333333</v>
      </c>
      <c r="P2697">
        <f t="shared" si="169"/>
        <v>-14929</v>
      </c>
      <c r="Q2697" s="7" t="s">
        <v>8355</v>
      </c>
      <c r="R2697" s="7" t="s">
        <v>8356</v>
      </c>
      <c r="S2697" s="11">
        <f t="shared" si="170"/>
        <v>42107.931921296295</v>
      </c>
      <c r="T2697" s="12">
        <f t="shared" si="171"/>
        <v>42047.973587962959</v>
      </c>
    </row>
    <row r="2698" spans="1:20" ht="57.6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>
        <f t="shared" si="168"/>
        <v>5.65</v>
      </c>
      <c r="P2698">
        <f t="shared" si="169"/>
        <v>-56610</v>
      </c>
      <c r="Q2698" s="7" t="s">
        <v>8355</v>
      </c>
      <c r="R2698" s="7" t="s">
        <v>8356</v>
      </c>
      <c r="S2698" s="11">
        <f t="shared" si="170"/>
        <v>41998.636111111111</v>
      </c>
      <c r="T2698" s="12">
        <f t="shared" si="171"/>
        <v>41964.636111111111</v>
      </c>
    </row>
    <row r="2699" spans="1:20" ht="43.2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>
        <f t="shared" si="168"/>
        <v>26.35217391304348</v>
      </c>
      <c r="P2699">
        <f t="shared" si="169"/>
        <v>-16939</v>
      </c>
      <c r="Q2699" s="7" t="s">
        <v>8355</v>
      </c>
      <c r="R2699" s="7" t="s">
        <v>8356</v>
      </c>
      <c r="S2699" s="11">
        <f t="shared" si="170"/>
        <v>42218.708333333336</v>
      </c>
      <c r="T2699" s="12">
        <f t="shared" si="171"/>
        <v>42187.731747685182</v>
      </c>
    </row>
    <row r="2700" spans="1:20" ht="43.2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>
        <f t="shared" si="168"/>
        <v>0.325125</v>
      </c>
      <c r="P2700">
        <f t="shared" si="169"/>
        <v>-7973.99</v>
      </c>
      <c r="Q2700" s="7" t="s">
        <v>8355</v>
      </c>
      <c r="R2700" s="7" t="s">
        <v>8356</v>
      </c>
      <c r="S2700" s="11">
        <f t="shared" si="170"/>
        <v>41817.689907407403</v>
      </c>
      <c r="T2700" s="12">
        <f t="shared" si="171"/>
        <v>41787.689907407403</v>
      </c>
    </row>
    <row r="2701" spans="1:20" ht="43.2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>
        <f t="shared" si="168"/>
        <v>0</v>
      </c>
      <c r="P2701">
        <f t="shared" si="169"/>
        <v>-2</v>
      </c>
      <c r="Q2701" s="7" t="s">
        <v>8355</v>
      </c>
      <c r="R2701" s="7" t="s">
        <v>8356</v>
      </c>
      <c r="S2701" s="11">
        <f t="shared" si="170"/>
        <v>41859.688229166662</v>
      </c>
      <c r="T2701" s="12">
        <f t="shared" si="171"/>
        <v>41829.688229166662</v>
      </c>
    </row>
    <row r="2702" spans="1:20" ht="43.2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>
        <f t="shared" si="168"/>
        <v>0.7000700070007001</v>
      </c>
      <c r="P2702">
        <f t="shared" si="169"/>
        <v>-9929</v>
      </c>
      <c r="Q2702" s="7" t="s">
        <v>8355</v>
      </c>
      <c r="R2702" s="7" t="s">
        <v>8356</v>
      </c>
      <c r="S2702" s="11">
        <f t="shared" si="170"/>
        <v>41900.666342592587</v>
      </c>
      <c r="T2702" s="12">
        <f t="shared" si="171"/>
        <v>41870.666342592587</v>
      </c>
    </row>
    <row r="2703" spans="1:20" ht="43.2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>
        <f t="shared" si="168"/>
        <v>46.176470588235297</v>
      </c>
      <c r="P2703">
        <f t="shared" si="169"/>
        <v>-1830</v>
      </c>
      <c r="Q2703" s="7" t="s">
        <v>8336</v>
      </c>
      <c r="R2703" s="7" t="s">
        <v>8376</v>
      </c>
      <c r="S2703" s="11">
        <f t="shared" si="170"/>
        <v>42832.524699074071</v>
      </c>
      <c r="T2703" s="12">
        <f t="shared" si="171"/>
        <v>42801.566365740735</v>
      </c>
    </row>
    <row r="2704" spans="1:20" ht="43.2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>
        <f t="shared" si="168"/>
        <v>34.410000000000004</v>
      </c>
      <c r="P2704">
        <f t="shared" si="169"/>
        <v>-6559</v>
      </c>
      <c r="Q2704" s="7" t="s">
        <v>8336</v>
      </c>
      <c r="R2704" s="7" t="s">
        <v>8376</v>
      </c>
      <c r="S2704" s="11">
        <f t="shared" si="170"/>
        <v>42830.551817129628</v>
      </c>
      <c r="T2704" s="12">
        <f t="shared" si="171"/>
        <v>42800.593483796292</v>
      </c>
    </row>
    <row r="2705" spans="1:20" ht="28.8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>
        <f t="shared" si="168"/>
        <v>103.75000000000001</v>
      </c>
      <c r="P2705">
        <f t="shared" si="169"/>
        <v>1500</v>
      </c>
      <c r="Q2705" s="7" t="s">
        <v>8336</v>
      </c>
      <c r="R2705" s="7" t="s">
        <v>8376</v>
      </c>
      <c r="S2705" s="11">
        <f t="shared" si="170"/>
        <v>42816.440162037034</v>
      </c>
      <c r="T2705" s="12">
        <f t="shared" si="171"/>
        <v>42756.481828703698</v>
      </c>
    </row>
    <row r="2706" spans="1:20" ht="43.2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>
        <f t="shared" si="168"/>
        <v>6.0263157894736841</v>
      </c>
      <c r="P2706">
        <f t="shared" si="169"/>
        <v>-17855</v>
      </c>
      <c r="Q2706" s="7" t="s">
        <v>8336</v>
      </c>
      <c r="R2706" s="7" t="s">
        <v>8376</v>
      </c>
      <c r="S2706" s="11">
        <f t="shared" si="170"/>
        <v>42830.61243055555</v>
      </c>
      <c r="T2706" s="12">
        <f t="shared" si="171"/>
        <v>42787.654097222221</v>
      </c>
    </row>
    <row r="2707" spans="1:20" ht="28.8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>
        <f t="shared" si="168"/>
        <v>10.539393939393939</v>
      </c>
      <c r="P2707">
        <f t="shared" si="169"/>
        <v>-14761</v>
      </c>
      <c r="Q2707" s="7" t="s">
        <v>8336</v>
      </c>
      <c r="R2707" s="7" t="s">
        <v>8376</v>
      </c>
      <c r="S2707" s="11">
        <f t="shared" si="170"/>
        <v>42818.666180555556</v>
      </c>
      <c r="T2707" s="12">
        <f t="shared" si="171"/>
        <v>42773.70784722222</v>
      </c>
    </row>
    <row r="2708" spans="1:20" ht="43.2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>
        <f t="shared" si="168"/>
        <v>112.29714285714284</v>
      </c>
      <c r="P2708">
        <f t="shared" si="169"/>
        <v>4304</v>
      </c>
      <c r="Q2708" s="7" t="s">
        <v>8336</v>
      </c>
      <c r="R2708" s="7" t="s">
        <v>8376</v>
      </c>
      <c r="S2708" s="11">
        <f t="shared" si="170"/>
        <v>41928.082638888889</v>
      </c>
      <c r="T2708" s="12">
        <f t="shared" si="171"/>
        <v>41899.086608796293</v>
      </c>
    </row>
    <row r="2709" spans="1:20" ht="43.2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>
        <f t="shared" si="168"/>
        <v>350.84462500000001</v>
      </c>
      <c r="P2709">
        <f t="shared" si="169"/>
        <v>20067.57</v>
      </c>
      <c r="Q2709" s="7" t="s">
        <v>8336</v>
      </c>
      <c r="R2709" s="7" t="s">
        <v>8376</v>
      </c>
      <c r="S2709" s="11">
        <f t="shared" si="170"/>
        <v>41421.082638888889</v>
      </c>
      <c r="T2709" s="12">
        <f t="shared" si="171"/>
        <v>41391.574571759258</v>
      </c>
    </row>
    <row r="2710" spans="1:20" ht="43.2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>
        <f t="shared" si="168"/>
        <v>233.21535</v>
      </c>
      <c r="P2710">
        <f t="shared" si="169"/>
        <v>26643.07</v>
      </c>
      <c r="Q2710" s="7" t="s">
        <v>8336</v>
      </c>
      <c r="R2710" s="7" t="s">
        <v>8376</v>
      </c>
      <c r="S2710" s="11">
        <f t="shared" si="170"/>
        <v>42572.489884259259</v>
      </c>
      <c r="T2710" s="12">
        <f t="shared" si="171"/>
        <v>42512.489884259259</v>
      </c>
    </row>
    <row r="2711" spans="1:20" ht="43.2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>
        <f t="shared" si="168"/>
        <v>101.60599999999999</v>
      </c>
      <c r="P2711">
        <f t="shared" si="169"/>
        <v>803</v>
      </c>
      <c r="Q2711" s="7" t="s">
        <v>8336</v>
      </c>
      <c r="R2711" s="7" t="s">
        <v>8376</v>
      </c>
      <c r="S2711" s="11">
        <f t="shared" si="170"/>
        <v>42646.957638888889</v>
      </c>
      <c r="T2711" s="12">
        <f t="shared" si="171"/>
        <v>42611.941446759258</v>
      </c>
    </row>
    <row r="2712" spans="1:20" ht="28.8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>
        <f t="shared" si="168"/>
        <v>153.90035000000003</v>
      </c>
      <c r="P2712">
        <f t="shared" si="169"/>
        <v>32340.210000000006</v>
      </c>
      <c r="Q2712" s="7" t="s">
        <v>8336</v>
      </c>
      <c r="R2712" s="7" t="s">
        <v>8376</v>
      </c>
      <c r="S2712" s="11">
        <f t="shared" si="170"/>
        <v>41859.875</v>
      </c>
      <c r="T2712" s="12">
        <f t="shared" si="171"/>
        <v>41828.021157407406</v>
      </c>
    </row>
    <row r="2713" spans="1:20" ht="43.2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>
        <f t="shared" si="168"/>
        <v>100.7161125319693</v>
      </c>
      <c r="P2713">
        <f t="shared" si="169"/>
        <v>28</v>
      </c>
      <c r="Q2713" s="7" t="s">
        <v>8336</v>
      </c>
      <c r="R2713" s="7" t="s">
        <v>8376</v>
      </c>
      <c r="S2713" s="11">
        <f t="shared" si="170"/>
        <v>41810.709027777775</v>
      </c>
      <c r="T2713" s="12">
        <f t="shared" si="171"/>
        <v>41780.536921296291</v>
      </c>
    </row>
    <row r="2714" spans="1:20" ht="43.2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>
        <f t="shared" si="168"/>
        <v>131.38181818181818</v>
      </c>
      <c r="P2714">
        <f t="shared" si="169"/>
        <v>1726</v>
      </c>
      <c r="Q2714" s="7" t="s">
        <v>8336</v>
      </c>
      <c r="R2714" s="7" t="s">
        <v>8376</v>
      </c>
      <c r="S2714" s="11">
        <f t="shared" si="170"/>
        <v>41468.541666666664</v>
      </c>
      <c r="T2714" s="12">
        <f t="shared" si="171"/>
        <v>41431.853703703702</v>
      </c>
    </row>
    <row r="2715" spans="1:20" ht="43.2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>
        <f t="shared" si="168"/>
        <v>102.24133333333334</v>
      </c>
      <c r="P2715">
        <f t="shared" si="169"/>
        <v>3362</v>
      </c>
      <c r="Q2715" s="7" t="s">
        <v>8336</v>
      </c>
      <c r="R2715" s="7" t="s">
        <v>8376</v>
      </c>
      <c r="S2715" s="11">
        <f t="shared" si="170"/>
        <v>42362.445416666662</v>
      </c>
      <c r="T2715" s="12">
        <f t="shared" si="171"/>
        <v>42322.445416666662</v>
      </c>
    </row>
    <row r="2716" spans="1:20" ht="28.8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>
        <f t="shared" si="168"/>
        <v>116.35599999999999</v>
      </c>
      <c r="P2716">
        <f t="shared" si="169"/>
        <v>4089</v>
      </c>
      <c r="Q2716" s="7" t="s">
        <v>8336</v>
      </c>
      <c r="R2716" s="7" t="s">
        <v>8376</v>
      </c>
      <c r="S2716" s="11">
        <f t="shared" si="170"/>
        <v>42657.749999999993</v>
      </c>
      <c r="T2716" s="12">
        <f t="shared" si="171"/>
        <v>42629.446712962956</v>
      </c>
    </row>
    <row r="2717" spans="1:20" ht="43.2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>
        <f t="shared" si="168"/>
        <v>264.62241666666665</v>
      </c>
      <c r="P2717">
        <f t="shared" si="169"/>
        <v>19754.689999999999</v>
      </c>
      <c r="Q2717" s="7" t="s">
        <v>8336</v>
      </c>
      <c r="R2717" s="7" t="s">
        <v>8376</v>
      </c>
      <c r="S2717" s="11">
        <f t="shared" si="170"/>
        <v>42421.190138888887</v>
      </c>
      <c r="T2717" s="12">
        <f t="shared" si="171"/>
        <v>42387.190138888887</v>
      </c>
    </row>
    <row r="2718" spans="1:20" ht="72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>
        <f t="shared" si="168"/>
        <v>119.98010000000001</v>
      </c>
      <c r="P2718">
        <f t="shared" si="169"/>
        <v>1998.0100000000002</v>
      </c>
      <c r="Q2718" s="7" t="s">
        <v>8336</v>
      </c>
      <c r="R2718" s="7" t="s">
        <v>8376</v>
      </c>
      <c r="S2718" s="11">
        <f t="shared" si="170"/>
        <v>42285.124918981477</v>
      </c>
      <c r="T2718" s="12">
        <f t="shared" si="171"/>
        <v>42255.124918981477</v>
      </c>
    </row>
    <row r="2719" spans="1:20" ht="43.2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>
        <f t="shared" si="168"/>
        <v>120.10400000000001</v>
      </c>
      <c r="P2719">
        <f t="shared" si="169"/>
        <v>5026</v>
      </c>
      <c r="Q2719" s="7" t="s">
        <v>8336</v>
      </c>
      <c r="R2719" s="7" t="s">
        <v>8376</v>
      </c>
      <c r="S2719" s="11">
        <f t="shared" si="170"/>
        <v>41979.748252314814</v>
      </c>
      <c r="T2719" s="12">
        <f t="shared" si="171"/>
        <v>41934.706585648142</v>
      </c>
    </row>
    <row r="2720" spans="1:20" ht="43.2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>
        <f t="shared" si="168"/>
        <v>103.58333333333334</v>
      </c>
      <c r="P2720">
        <f t="shared" si="169"/>
        <v>645</v>
      </c>
      <c r="Q2720" s="7" t="s">
        <v>8336</v>
      </c>
      <c r="R2720" s="7" t="s">
        <v>8376</v>
      </c>
      <c r="S2720" s="11">
        <f t="shared" si="170"/>
        <v>42493.749999999993</v>
      </c>
      <c r="T2720" s="12">
        <f t="shared" si="171"/>
        <v>42465.388252314813</v>
      </c>
    </row>
    <row r="2721" spans="1:20" ht="43.2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>
        <f t="shared" si="168"/>
        <v>108.83333333333334</v>
      </c>
      <c r="P2721">
        <f t="shared" si="169"/>
        <v>530</v>
      </c>
      <c r="Q2721" s="7" t="s">
        <v>8336</v>
      </c>
      <c r="R2721" s="7" t="s">
        <v>8376</v>
      </c>
      <c r="S2721" s="11">
        <f t="shared" si="170"/>
        <v>42477.781180555554</v>
      </c>
      <c r="T2721" s="12">
        <f t="shared" si="171"/>
        <v>42417.822847222218</v>
      </c>
    </row>
    <row r="2722" spans="1:20" ht="43.2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>
        <f t="shared" si="168"/>
        <v>118.12400000000001</v>
      </c>
      <c r="P2722">
        <f t="shared" si="169"/>
        <v>4531</v>
      </c>
      <c r="Q2722" s="7" t="s">
        <v>8336</v>
      </c>
      <c r="R2722" s="7" t="s">
        <v>8376</v>
      </c>
      <c r="S2722" s="11">
        <f t="shared" si="170"/>
        <v>42685.299224537033</v>
      </c>
      <c r="T2722" s="12">
        <f t="shared" si="171"/>
        <v>42655.257557870369</v>
      </c>
    </row>
    <row r="2723" spans="1:20" ht="43.2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>
        <f t="shared" si="168"/>
        <v>1462</v>
      </c>
      <c r="P2723">
        <f t="shared" si="169"/>
        <v>10215</v>
      </c>
      <c r="Q2723" s="7" t="s">
        <v>8338</v>
      </c>
      <c r="R2723" s="7" t="s">
        <v>8368</v>
      </c>
      <c r="S2723" s="11">
        <f t="shared" si="170"/>
        <v>41523.583333333328</v>
      </c>
      <c r="T2723" s="12">
        <f t="shared" si="171"/>
        <v>41493.335625</v>
      </c>
    </row>
    <row r="2724" spans="1:20" ht="43.2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>
        <f t="shared" si="168"/>
        <v>252.54</v>
      </c>
      <c r="P2724">
        <f t="shared" si="169"/>
        <v>7627</v>
      </c>
      <c r="Q2724" s="7" t="s">
        <v>8338</v>
      </c>
      <c r="R2724" s="7" t="s">
        <v>8368</v>
      </c>
      <c r="S2724" s="11">
        <f t="shared" si="170"/>
        <v>42764.64876157407</v>
      </c>
      <c r="T2724" s="12">
        <f t="shared" si="171"/>
        <v>42704.64876157407</v>
      </c>
    </row>
    <row r="2725" spans="1:20" ht="43.2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>
        <f t="shared" si="168"/>
        <v>140.05000000000001</v>
      </c>
      <c r="P2725">
        <f t="shared" si="169"/>
        <v>4806</v>
      </c>
      <c r="Q2725" s="7" t="s">
        <v>8338</v>
      </c>
      <c r="R2725" s="7" t="s">
        <v>8368</v>
      </c>
      <c r="S2725" s="11">
        <f t="shared" si="170"/>
        <v>42004.672314814808</v>
      </c>
      <c r="T2725" s="12">
        <f t="shared" si="171"/>
        <v>41944.630648148144</v>
      </c>
    </row>
    <row r="2726" spans="1:20" ht="43.2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>
        <f t="shared" si="168"/>
        <v>296.87520259319291</v>
      </c>
      <c r="P2726">
        <f t="shared" si="169"/>
        <v>4858.88</v>
      </c>
      <c r="Q2726" s="7" t="s">
        <v>8338</v>
      </c>
      <c r="R2726" s="7" t="s">
        <v>8368</v>
      </c>
      <c r="S2726" s="11">
        <f t="shared" si="170"/>
        <v>42231.118738425925</v>
      </c>
      <c r="T2726" s="12">
        <f t="shared" si="171"/>
        <v>42199.118738425925</v>
      </c>
    </row>
    <row r="2727" spans="1:20" ht="43.2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>
        <f t="shared" si="168"/>
        <v>144.54249999999999</v>
      </c>
      <c r="P2727">
        <f t="shared" si="169"/>
        <v>17817</v>
      </c>
      <c r="Q2727" s="7" t="s">
        <v>8338</v>
      </c>
      <c r="R2727" s="7" t="s">
        <v>8368</v>
      </c>
      <c r="S2727" s="11">
        <f t="shared" si="170"/>
        <v>42795.53628472222</v>
      </c>
      <c r="T2727" s="12">
        <f t="shared" si="171"/>
        <v>42745.53628472222</v>
      </c>
    </row>
    <row r="2728" spans="1:20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>
        <f t="shared" si="168"/>
        <v>105.745</v>
      </c>
      <c r="P2728">
        <f t="shared" si="169"/>
        <v>5745</v>
      </c>
      <c r="Q2728" s="7" t="s">
        <v>8338</v>
      </c>
      <c r="R2728" s="7" t="s">
        <v>8368</v>
      </c>
      <c r="S2728" s="11">
        <f t="shared" si="170"/>
        <v>42482.371655092589</v>
      </c>
      <c r="T2728" s="12">
        <f t="shared" si="171"/>
        <v>42452.371655092589</v>
      </c>
    </row>
    <row r="2729" spans="1:20" ht="43.2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>
        <f t="shared" si="168"/>
        <v>493.21000000000004</v>
      </c>
      <c r="P2729">
        <f t="shared" si="169"/>
        <v>39321</v>
      </c>
      <c r="Q2729" s="7" t="s">
        <v>8338</v>
      </c>
      <c r="R2729" s="7" t="s">
        <v>8368</v>
      </c>
      <c r="S2729" s="11">
        <f t="shared" si="170"/>
        <v>42223.468321759261</v>
      </c>
      <c r="T2729" s="12">
        <f t="shared" si="171"/>
        <v>42198.468321759261</v>
      </c>
    </row>
    <row r="2730" spans="1:20" ht="28.8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>
        <f t="shared" si="168"/>
        <v>201.82666666666668</v>
      </c>
      <c r="P2730">
        <f t="shared" si="169"/>
        <v>15274</v>
      </c>
      <c r="Q2730" s="7" t="s">
        <v>8338</v>
      </c>
      <c r="R2730" s="7" t="s">
        <v>8368</v>
      </c>
      <c r="S2730" s="11">
        <f t="shared" si="170"/>
        <v>42368.391597222224</v>
      </c>
      <c r="T2730" s="12">
        <f t="shared" si="171"/>
        <v>42333.391597222224</v>
      </c>
    </row>
    <row r="2731" spans="1:20" ht="28.8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>
        <f t="shared" si="168"/>
        <v>104.44</v>
      </c>
      <c r="P2731">
        <f t="shared" si="169"/>
        <v>333</v>
      </c>
      <c r="Q2731" s="7" t="s">
        <v>8338</v>
      </c>
      <c r="R2731" s="7" t="s">
        <v>8368</v>
      </c>
      <c r="S2731" s="11">
        <f t="shared" si="170"/>
        <v>42125.032372685186</v>
      </c>
      <c r="T2731" s="12">
        <f t="shared" si="171"/>
        <v>42095.032372685186</v>
      </c>
    </row>
    <row r="2732" spans="1:20" ht="43.2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>
        <f t="shared" si="168"/>
        <v>170.29262962962963</v>
      </c>
      <c r="P2732">
        <f t="shared" si="169"/>
        <v>18979.010000000002</v>
      </c>
      <c r="Q2732" s="7" t="s">
        <v>8338</v>
      </c>
      <c r="R2732" s="7" t="s">
        <v>8368</v>
      </c>
      <c r="S2732" s="11">
        <f t="shared" si="170"/>
        <v>41386.333043981482</v>
      </c>
      <c r="T2732" s="12">
        <f t="shared" si="171"/>
        <v>41351.333043981482</v>
      </c>
    </row>
    <row r="2733" spans="1:20" ht="57.6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>
        <f t="shared" si="168"/>
        <v>104.30333333333333</v>
      </c>
      <c r="P2733">
        <f t="shared" si="169"/>
        <v>1291</v>
      </c>
      <c r="Q2733" s="7" t="s">
        <v>8338</v>
      </c>
      <c r="R2733" s="7" t="s">
        <v>8368</v>
      </c>
      <c r="S2733" s="11">
        <f t="shared" si="170"/>
        <v>41929.958333333328</v>
      </c>
      <c r="T2733" s="12">
        <f t="shared" si="171"/>
        <v>41872.317384259259</v>
      </c>
    </row>
    <row r="2734" spans="1:20" ht="43.2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>
        <f t="shared" si="168"/>
        <v>118.25000000000001</v>
      </c>
      <c r="P2734">
        <f t="shared" si="169"/>
        <v>2190</v>
      </c>
      <c r="Q2734" s="7" t="s">
        <v>8338</v>
      </c>
      <c r="R2734" s="7" t="s">
        <v>8368</v>
      </c>
      <c r="S2734" s="11">
        <f t="shared" si="170"/>
        <v>41421.791666666664</v>
      </c>
      <c r="T2734" s="12">
        <f t="shared" si="171"/>
        <v>41389.599861111106</v>
      </c>
    </row>
    <row r="2735" spans="1:20" ht="43.2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>
        <f t="shared" si="168"/>
        <v>107.538</v>
      </c>
      <c r="P2735">
        <f t="shared" si="169"/>
        <v>3769</v>
      </c>
      <c r="Q2735" s="7" t="s">
        <v>8338</v>
      </c>
      <c r="R2735" s="7" t="s">
        <v>8368</v>
      </c>
      <c r="S2735" s="11">
        <f t="shared" si="170"/>
        <v>42104.022847222215</v>
      </c>
      <c r="T2735" s="12">
        <f t="shared" si="171"/>
        <v>42044.064513888887</v>
      </c>
    </row>
    <row r="2736" spans="1:20" ht="43.2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>
        <f t="shared" si="168"/>
        <v>2260300</v>
      </c>
      <c r="P2736">
        <f t="shared" si="169"/>
        <v>22602</v>
      </c>
      <c r="Q2736" s="7" t="s">
        <v>8338</v>
      </c>
      <c r="R2736" s="7" t="s">
        <v>8368</v>
      </c>
      <c r="S2736" s="11">
        <f t="shared" si="170"/>
        <v>42656.707638888889</v>
      </c>
      <c r="T2736" s="12">
        <f t="shared" si="171"/>
        <v>42626.460555555554</v>
      </c>
    </row>
    <row r="2737" spans="1:20" ht="43.2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>
        <f t="shared" si="168"/>
        <v>978.13466666666682</v>
      </c>
      <c r="P2737">
        <f t="shared" si="169"/>
        <v>6586.01</v>
      </c>
      <c r="Q2737" s="7" t="s">
        <v>8338</v>
      </c>
      <c r="R2737" s="7" t="s">
        <v>8368</v>
      </c>
      <c r="S2737" s="11">
        <f t="shared" si="170"/>
        <v>41346.625</v>
      </c>
      <c r="T2737" s="12">
        <f t="shared" si="171"/>
        <v>41315.912615740737</v>
      </c>
    </row>
    <row r="2738" spans="1:20" ht="57.6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>
        <f t="shared" si="168"/>
        <v>122.9</v>
      </c>
      <c r="P2738">
        <f t="shared" si="169"/>
        <v>1832</v>
      </c>
      <c r="Q2738" s="7" t="s">
        <v>8338</v>
      </c>
      <c r="R2738" s="7" t="s">
        <v>8368</v>
      </c>
      <c r="S2738" s="11">
        <f t="shared" si="170"/>
        <v>41752.458020833328</v>
      </c>
      <c r="T2738" s="12">
        <f t="shared" si="171"/>
        <v>41722.458020833328</v>
      </c>
    </row>
    <row r="2739" spans="1:20" ht="43.2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>
        <f t="shared" si="168"/>
        <v>246.0608</v>
      </c>
      <c r="P2739">
        <f t="shared" si="169"/>
        <v>43818.240000000005</v>
      </c>
      <c r="Q2739" s="7" t="s">
        <v>8338</v>
      </c>
      <c r="R2739" s="7" t="s">
        <v>8368</v>
      </c>
      <c r="S2739" s="11">
        <f t="shared" si="170"/>
        <v>41654.583333333328</v>
      </c>
      <c r="T2739" s="12">
        <f t="shared" si="171"/>
        <v>41611.709340277775</v>
      </c>
    </row>
    <row r="2740" spans="1:20" ht="43.2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>
        <f t="shared" si="168"/>
        <v>147.94</v>
      </c>
      <c r="P2740">
        <f t="shared" si="169"/>
        <v>2397</v>
      </c>
      <c r="Q2740" s="7" t="s">
        <v>8338</v>
      </c>
      <c r="R2740" s="7" t="s">
        <v>8368</v>
      </c>
      <c r="S2740" s="11">
        <f t="shared" si="170"/>
        <v>42679.935231481482</v>
      </c>
      <c r="T2740" s="12">
        <f t="shared" si="171"/>
        <v>42619.935231481482</v>
      </c>
    </row>
    <row r="2741" spans="1:20" ht="43.2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>
        <f t="shared" si="168"/>
        <v>384.09090909090907</v>
      </c>
      <c r="P2741">
        <f t="shared" si="169"/>
        <v>3125</v>
      </c>
      <c r="Q2741" s="7" t="s">
        <v>8338</v>
      </c>
      <c r="R2741" s="7" t="s">
        <v>8368</v>
      </c>
      <c r="S2741" s="11">
        <f t="shared" si="170"/>
        <v>41764.679594907408</v>
      </c>
      <c r="T2741" s="12">
        <f t="shared" si="171"/>
        <v>41719.679594907408</v>
      </c>
    </row>
    <row r="2742" spans="1:20" ht="43.2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>
        <f t="shared" si="168"/>
        <v>103.33333333333334</v>
      </c>
      <c r="P2742">
        <f t="shared" si="169"/>
        <v>10</v>
      </c>
      <c r="Q2742" s="7" t="s">
        <v>8338</v>
      </c>
      <c r="R2742" s="7" t="s">
        <v>8368</v>
      </c>
      <c r="S2742" s="11">
        <f t="shared" si="170"/>
        <v>42074.781851851854</v>
      </c>
      <c r="T2742" s="12">
        <f t="shared" si="171"/>
        <v>42044.823518518511</v>
      </c>
    </row>
    <row r="2743" spans="1:20" ht="28.8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>
        <f t="shared" si="168"/>
        <v>0.43750000000000006</v>
      </c>
      <c r="P2743">
        <f t="shared" si="169"/>
        <v>-7965</v>
      </c>
      <c r="Q2743" s="7" t="s">
        <v>8341</v>
      </c>
      <c r="R2743" s="7" t="s">
        <v>8377</v>
      </c>
      <c r="S2743" s="11">
        <f t="shared" si="170"/>
        <v>41931.879861111105</v>
      </c>
      <c r="T2743" s="12">
        <f t="shared" si="171"/>
        <v>41911.449097222219</v>
      </c>
    </row>
    <row r="2744" spans="1:20" ht="43.2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>
        <f t="shared" si="168"/>
        <v>29.24</v>
      </c>
      <c r="P2744">
        <f t="shared" si="169"/>
        <v>-1769</v>
      </c>
      <c r="Q2744" s="7" t="s">
        <v>8341</v>
      </c>
      <c r="R2744" s="7" t="s">
        <v>8377</v>
      </c>
      <c r="S2744" s="11">
        <f t="shared" si="170"/>
        <v>41044.511423611111</v>
      </c>
      <c r="T2744" s="12">
        <f t="shared" si="171"/>
        <v>41030.511423611111</v>
      </c>
    </row>
    <row r="2745" spans="1:20" ht="57.6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>
        <f t="shared" si="168"/>
        <v>0</v>
      </c>
      <c r="P2745">
        <f t="shared" si="169"/>
        <v>-5999</v>
      </c>
      <c r="Q2745" s="7" t="s">
        <v>8341</v>
      </c>
      <c r="R2745" s="7" t="s">
        <v>8377</v>
      </c>
      <c r="S2745" s="11">
        <f t="shared" si="170"/>
        <v>42662.120451388888</v>
      </c>
      <c r="T2745" s="12">
        <f t="shared" si="171"/>
        <v>42632.120451388888</v>
      </c>
    </row>
    <row r="2746" spans="1:20" ht="43.2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>
        <f t="shared" si="168"/>
        <v>5.21875</v>
      </c>
      <c r="P2746">
        <f t="shared" si="169"/>
        <v>-15165</v>
      </c>
      <c r="Q2746" s="7" t="s">
        <v>8341</v>
      </c>
      <c r="R2746" s="7" t="s">
        <v>8377</v>
      </c>
      <c r="S2746" s="11">
        <f t="shared" si="170"/>
        <v>40967.854143518518</v>
      </c>
      <c r="T2746" s="12">
        <f t="shared" si="171"/>
        <v>40937.854143518518</v>
      </c>
    </row>
    <row r="2747" spans="1:20" ht="43.2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>
        <f t="shared" si="168"/>
        <v>21.887499999999999</v>
      </c>
      <c r="P2747">
        <f t="shared" si="169"/>
        <v>-6249</v>
      </c>
      <c r="Q2747" s="7" t="s">
        <v>8341</v>
      </c>
      <c r="R2747" s="7" t="s">
        <v>8377</v>
      </c>
      <c r="S2747" s="11">
        <f t="shared" si="170"/>
        <v>41104.779722222222</v>
      </c>
      <c r="T2747" s="12">
        <f t="shared" si="171"/>
        <v>41044.779722222222</v>
      </c>
    </row>
    <row r="2748" spans="1:20" ht="43.2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>
        <f t="shared" si="168"/>
        <v>26.700000000000003</v>
      </c>
      <c r="P2748">
        <f t="shared" si="169"/>
        <v>-2199</v>
      </c>
      <c r="Q2748" s="7" t="s">
        <v>8341</v>
      </c>
      <c r="R2748" s="7" t="s">
        <v>8377</v>
      </c>
      <c r="S2748" s="11">
        <f t="shared" si="170"/>
        <v>41880.57304398148</v>
      </c>
      <c r="T2748" s="12">
        <f t="shared" si="171"/>
        <v>41850.57304398148</v>
      </c>
    </row>
    <row r="2749" spans="1:20" ht="43.2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>
        <f t="shared" si="168"/>
        <v>28.000000000000004</v>
      </c>
      <c r="P2749">
        <f t="shared" si="169"/>
        <v>-360</v>
      </c>
      <c r="Q2749" s="7" t="s">
        <v>8341</v>
      </c>
      <c r="R2749" s="7" t="s">
        <v>8377</v>
      </c>
      <c r="S2749" s="11">
        <f t="shared" si="170"/>
        <v>41075.923611111109</v>
      </c>
      <c r="T2749" s="12">
        <f t="shared" si="171"/>
        <v>41044.439780092587</v>
      </c>
    </row>
    <row r="2750" spans="1:20" ht="43.2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>
        <f t="shared" si="168"/>
        <v>1.06</v>
      </c>
      <c r="P2750">
        <f t="shared" si="169"/>
        <v>-4947</v>
      </c>
      <c r="Q2750" s="7" t="s">
        <v>8341</v>
      </c>
      <c r="R2750" s="7" t="s">
        <v>8377</v>
      </c>
      <c r="S2750" s="11">
        <f t="shared" si="170"/>
        <v>42615.502337962964</v>
      </c>
      <c r="T2750" s="12">
        <f t="shared" si="171"/>
        <v>42585.502337962964</v>
      </c>
    </row>
    <row r="2751" spans="1:20" ht="28.8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>
        <f t="shared" si="168"/>
        <v>1.0999999999999999</v>
      </c>
      <c r="P2751">
        <f t="shared" si="169"/>
        <v>-9890</v>
      </c>
      <c r="Q2751" s="7" t="s">
        <v>8341</v>
      </c>
      <c r="R2751" s="7" t="s">
        <v>8377</v>
      </c>
      <c r="S2751" s="11">
        <f t="shared" si="170"/>
        <v>42098.549039351848</v>
      </c>
      <c r="T2751" s="12">
        <f t="shared" si="171"/>
        <v>42068.59070601852</v>
      </c>
    </row>
    <row r="2752" spans="1:20" ht="43.2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>
        <f t="shared" si="168"/>
        <v>0</v>
      </c>
      <c r="P2752">
        <f t="shared" si="169"/>
        <v>-1999</v>
      </c>
      <c r="Q2752" s="7" t="s">
        <v>8341</v>
      </c>
      <c r="R2752" s="7" t="s">
        <v>8377</v>
      </c>
      <c r="S2752" s="11">
        <f t="shared" si="170"/>
        <v>41090.625</v>
      </c>
      <c r="T2752" s="12">
        <f t="shared" si="171"/>
        <v>41078.691493055558</v>
      </c>
    </row>
    <row r="2753" spans="1:20" ht="43.2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>
        <f t="shared" si="168"/>
        <v>0</v>
      </c>
      <c r="P2753">
        <f t="shared" si="169"/>
        <v>-3274</v>
      </c>
      <c r="Q2753" s="7" t="s">
        <v>8341</v>
      </c>
      <c r="R2753" s="7" t="s">
        <v>8377</v>
      </c>
      <c r="S2753" s="11">
        <f t="shared" si="170"/>
        <v>41807.678726851846</v>
      </c>
      <c r="T2753" s="12">
        <f t="shared" si="171"/>
        <v>41747.678726851846</v>
      </c>
    </row>
    <row r="2754" spans="1:20" ht="43.2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>
        <f t="shared" si="168"/>
        <v>11.458333333333332</v>
      </c>
      <c r="P2754">
        <f t="shared" si="169"/>
        <v>-4250</v>
      </c>
      <c r="Q2754" s="7" t="s">
        <v>8341</v>
      </c>
      <c r="R2754" s="7" t="s">
        <v>8377</v>
      </c>
      <c r="S2754" s="11">
        <f t="shared" si="170"/>
        <v>40895.556759259256</v>
      </c>
      <c r="T2754" s="12">
        <f t="shared" si="171"/>
        <v>40855.556759259256</v>
      </c>
    </row>
    <row r="2755" spans="1:20" ht="43.2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>
        <f t="shared" ref="O2755:O2818" si="172">(E2755/D2755*100)</f>
        <v>19</v>
      </c>
      <c r="P2755">
        <f t="shared" ref="P2755:P2818" si="173">AVERAGE(E2755-D2755)</f>
        <v>-1620</v>
      </c>
      <c r="Q2755" s="7" t="s">
        <v>8341</v>
      </c>
      <c r="R2755" s="7" t="s">
        <v>8377</v>
      </c>
      <c r="S2755" s="11">
        <f t="shared" ref="S2755:S2818" si="174">(I2755/86400)+25569+(-5/24)</f>
        <v>41147.692395833328</v>
      </c>
      <c r="T2755" s="12">
        <f t="shared" ref="T2755:T2818" si="175">(J2755/86400)+25569+(-5/24)</f>
        <v>41117.692395833328</v>
      </c>
    </row>
    <row r="2756" spans="1:20" ht="43.2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>
        <f t="shared" si="172"/>
        <v>0</v>
      </c>
      <c r="P2756">
        <f t="shared" si="173"/>
        <v>-10000</v>
      </c>
      <c r="Q2756" s="7" t="s">
        <v>8341</v>
      </c>
      <c r="R2756" s="7" t="s">
        <v>8377</v>
      </c>
      <c r="S2756" s="11">
        <f t="shared" si="174"/>
        <v>41893.427673611106</v>
      </c>
      <c r="T2756" s="12">
        <f t="shared" si="175"/>
        <v>41863.427673611106</v>
      </c>
    </row>
    <row r="2757" spans="1:20" ht="43.2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>
        <f t="shared" si="172"/>
        <v>52</v>
      </c>
      <c r="P2757">
        <f t="shared" si="173"/>
        <v>-240</v>
      </c>
      <c r="Q2757" s="7" t="s">
        <v>8341</v>
      </c>
      <c r="R2757" s="7" t="s">
        <v>8377</v>
      </c>
      <c r="S2757" s="11">
        <f t="shared" si="174"/>
        <v>42102.582488425927</v>
      </c>
      <c r="T2757" s="12">
        <f t="shared" si="175"/>
        <v>42072.582488425927</v>
      </c>
    </row>
    <row r="2758" spans="1:20" ht="43.2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>
        <f t="shared" si="172"/>
        <v>10.48</v>
      </c>
      <c r="P2758">
        <f t="shared" si="173"/>
        <v>-8952</v>
      </c>
      <c r="Q2758" s="7" t="s">
        <v>8341</v>
      </c>
      <c r="R2758" s="7" t="s">
        <v>8377</v>
      </c>
      <c r="S2758" s="11">
        <f t="shared" si="174"/>
        <v>41650.692141203697</v>
      </c>
      <c r="T2758" s="12">
        <f t="shared" si="175"/>
        <v>41620.692141203697</v>
      </c>
    </row>
    <row r="2759" spans="1:20" ht="28.8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>
        <f t="shared" si="172"/>
        <v>0.66666666666666674</v>
      </c>
      <c r="P2759">
        <f t="shared" si="173"/>
        <v>-1490</v>
      </c>
      <c r="Q2759" s="7" t="s">
        <v>8341</v>
      </c>
      <c r="R2759" s="7" t="s">
        <v>8377</v>
      </c>
      <c r="S2759" s="11">
        <f t="shared" si="174"/>
        <v>42588.448287037034</v>
      </c>
      <c r="T2759" s="12">
        <f t="shared" si="175"/>
        <v>42573.448287037034</v>
      </c>
    </row>
    <row r="2760" spans="1:20" ht="57.6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>
        <f t="shared" si="172"/>
        <v>11.700000000000001</v>
      </c>
      <c r="P2760">
        <f t="shared" si="173"/>
        <v>-1766</v>
      </c>
      <c r="Q2760" s="7" t="s">
        <v>8341</v>
      </c>
      <c r="R2760" s="7" t="s">
        <v>8377</v>
      </c>
      <c r="S2760" s="11">
        <f t="shared" si="174"/>
        <v>42653.23359953703</v>
      </c>
      <c r="T2760" s="12">
        <f t="shared" si="175"/>
        <v>42639.23359953703</v>
      </c>
    </row>
    <row r="2761" spans="1:20" ht="43.2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>
        <f t="shared" si="172"/>
        <v>10.5</v>
      </c>
      <c r="P2761">
        <f t="shared" si="173"/>
        <v>-895</v>
      </c>
      <c r="Q2761" s="7" t="s">
        <v>8341</v>
      </c>
      <c r="R2761" s="7" t="s">
        <v>8377</v>
      </c>
      <c r="S2761" s="11">
        <f t="shared" si="174"/>
        <v>42567.158171296294</v>
      </c>
      <c r="T2761" s="12">
        <f t="shared" si="175"/>
        <v>42524.158171296294</v>
      </c>
    </row>
    <row r="2762" spans="1:20" ht="43.2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>
        <f t="shared" si="172"/>
        <v>0</v>
      </c>
      <c r="P2762">
        <f t="shared" si="173"/>
        <v>-5000</v>
      </c>
      <c r="Q2762" s="7" t="s">
        <v>8341</v>
      </c>
      <c r="R2762" s="7" t="s">
        <v>8377</v>
      </c>
      <c r="S2762" s="11">
        <f t="shared" si="174"/>
        <v>41445.252986111111</v>
      </c>
      <c r="T2762" s="12">
        <f t="shared" si="175"/>
        <v>41415.252986111111</v>
      </c>
    </row>
    <row r="2763" spans="1:20" ht="28.8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>
        <f t="shared" si="172"/>
        <v>0.72</v>
      </c>
      <c r="P2763">
        <f t="shared" si="173"/>
        <v>-4964</v>
      </c>
      <c r="Q2763" s="7" t="s">
        <v>8341</v>
      </c>
      <c r="R2763" s="7" t="s">
        <v>8377</v>
      </c>
      <c r="S2763" s="11">
        <f t="shared" si="174"/>
        <v>41276.85524305555</v>
      </c>
      <c r="T2763" s="12">
        <f t="shared" si="175"/>
        <v>41246.85524305555</v>
      </c>
    </row>
    <row r="2764" spans="1:20" ht="43.2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>
        <f t="shared" si="172"/>
        <v>0.76923076923076927</v>
      </c>
      <c r="P2764">
        <f t="shared" si="173"/>
        <v>-3225</v>
      </c>
      <c r="Q2764" s="7" t="s">
        <v>8341</v>
      </c>
      <c r="R2764" s="7" t="s">
        <v>8377</v>
      </c>
      <c r="S2764" s="11">
        <f t="shared" si="174"/>
        <v>40986.786979166667</v>
      </c>
      <c r="T2764" s="12">
        <f t="shared" si="175"/>
        <v>40926.828645833331</v>
      </c>
    </row>
    <row r="2765" spans="1:20" ht="28.8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>
        <f t="shared" si="172"/>
        <v>0.22842639593908631</v>
      </c>
      <c r="P2765">
        <f t="shared" si="173"/>
        <v>-39310</v>
      </c>
      <c r="Q2765" s="7" t="s">
        <v>8341</v>
      </c>
      <c r="R2765" s="7" t="s">
        <v>8377</v>
      </c>
      <c r="S2765" s="11">
        <f t="shared" si="174"/>
        <v>41418.371342592589</v>
      </c>
      <c r="T2765" s="12">
        <f t="shared" si="175"/>
        <v>41373.371342592589</v>
      </c>
    </row>
    <row r="2766" spans="1:20" ht="43.2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>
        <f t="shared" si="172"/>
        <v>1.125</v>
      </c>
      <c r="P2766">
        <f t="shared" si="173"/>
        <v>-3955</v>
      </c>
      <c r="Q2766" s="7" t="s">
        <v>8341</v>
      </c>
      <c r="R2766" s="7" t="s">
        <v>8377</v>
      </c>
      <c r="S2766" s="11">
        <f t="shared" si="174"/>
        <v>41059.583333333328</v>
      </c>
      <c r="T2766" s="12">
        <f t="shared" si="175"/>
        <v>41030.083692129629</v>
      </c>
    </row>
    <row r="2767" spans="1:20" ht="43.2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>
        <f t="shared" si="172"/>
        <v>0</v>
      </c>
      <c r="P2767">
        <f t="shared" si="173"/>
        <v>-4000</v>
      </c>
      <c r="Q2767" s="7" t="s">
        <v>8341</v>
      </c>
      <c r="R2767" s="7" t="s">
        <v>8377</v>
      </c>
      <c r="S2767" s="11">
        <f t="shared" si="174"/>
        <v>41210.370694444442</v>
      </c>
      <c r="T2767" s="12">
        <f t="shared" si="175"/>
        <v>41194.370694444442</v>
      </c>
    </row>
    <row r="2768" spans="1:20" ht="43.2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>
        <f t="shared" si="172"/>
        <v>2</v>
      </c>
      <c r="P2768">
        <f t="shared" si="173"/>
        <v>-4900</v>
      </c>
      <c r="Q2768" s="7" t="s">
        <v>8341</v>
      </c>
      <c r="R2768" s="7" t="s">
        <v>8377</v>
      </c>
      <c r="S2768" s="11">
        <f t="shared" si="174"/>
        <v>40766.459699074076</v>
      </c>
      <c r="T2768" s="12">
        <f t="shared" si="175"/>
        <v>40736.459699074076</v>
      </c>
    </row>
    <row r="2769" spans="1:20" ht="43.2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>
        <f t="shared" si="172"/>
        <v>0.85000000000000009</v>
      </c>
      <c r="P2769">
        <f t="shared" si="173"/>
        <v>-3966</v>
      </c>
      <c r="Q2769" s="7" t="s">
        <v>8341</v>
      </c>
      <c r="R2769" s="7" t="s">
        <v>8377</v>
      </c>
      <c r="S2769" s="11">
        <f t="shared" si="174"/>
        <v>42232.750578703701</v>
      </c>
      <c r="T2769" s="12">
        <f t="shared" si="175"/>
        <v>42172.750578703701</v>
      </c>
    </row>
    <row r="2770" spans="1:20" ht="43.2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>
        <f t="shared" si="172"/>
        <v>14.314285714285715</v>
      </c>
      <c r="P2770">
        <f t="shared" si="173"/>
        <v>-5998</v>
      </c>
      <c r="Q2770" s="7" t="s">
        <v>8341</v>
      </c>
      <c r="R2770" s="7" t="s">
        <v>8377</v>
      </c>
      <c r="S2770" s="11">
        <f t="shared" si="174"/>
        <v>40997.364849537036</v>
      </c>
      <c r="T2770" s="12">
        <f t="shared" si="175"/>
        <v>40967.4065162037</v>
      </c>
    </row>
    <row r="2771" spans="1:20" ht="43.2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>
        <f t="shared" si="172"/>
        <v>0.25</v>
      </c>
      <c r="P2771">
        <f t="shared" si="173"/>
        <v>-798</v>
      </c>
      <c r="Q2771" s="7" t="s">
        <v>8341</v>
      </c>
      <c r="R2771" s="7" t="s">
        <v>8377</v>
      </c>
      <c r="S2771" s="11">
        <f t="shared" si="174"/>
        <v>41795.617939814816</v>
      </c>
      <c r="T2771" s="12">
        <f t="shared" si="175"/>
        <v>41745.617939814816</v>
      </c>
    </row>
    <row r="2772" spans="1:20" ht="43.2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>
        <f t="shared" si="172"/>
        <v>10.411249999999999</v>
      </c>
      <c r="P2772">
        <f t="shared" si="173"/>
        <v>-17917.75</v>
      </c>
      <c r="Q2772" s="7" t="s">
        <v>8341</v>
      </c>
      <c r="R2772" s="7" t="s">
        <v>8377</v>
      </c>
      <c r="S2772" s="11">
        <f t="shared" si="174"/>
        <v>41716.455208333333</v>
      </c>
      <c r="T2772" s="12">
        <f t="shared" si="175"/>
        <v>41686.496874999997</v>
      </c>
    </row>
    <row r="2773" spans="1:20" ht="43.2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>
        <f t="shared" si="172"/>
        <v>0</v>
      </c>
      <c r="P2773">
        <f t="shared" si="173"/>
        <v>-19980</v>
      </c>
      <c r="Q2773" s="7" t="s">
        <v>8341</v>
      </c>
      <c r="R2773" s="7" t="s">
        <v>8377</v>
      </c>
      <c r="S2773" s="11">
        <f t="shared" si="174"/>
        <v>41306.5</v>
      </c>
      <c r="T2773" s="12">
        <f t="shared" si="175"/>
        <v>41257.323379629626</v>
      </c>
    </row>
    <row r="2774" spans="1:20" ht="43.2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>
        <f t="shared" si="172"/>
        <v>0</v>
      </c>
      <c r="P2774">
        <f t="shared" si="173"/>
        <v>-8000</v>
      </c>
      <c r="Q2774" s="7" t="s">
        <v>8341</v>
      </c>
      <c r="R2774" s="7" t="s">
        <v>8377</v>
      </c>
      <c r="S2774" s="11">
        <f t="shared" si="174"/>
        <v>41552.660810185182</v>
      </c>
      <c r="T2774" s="12">
        <f t="shared" si="175"/>
        <v>41537.660810185182</v>
      </c>
    </row>
    <row r="2775" spans="1:20" ht="43.2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>
        <f t="shared" si="172"/>
        <v>0.18867924528301888</v>
      </c>
      <c r="P2775">
        <f t="shared" si="173"/>
        <v>-529</v>
      </c>
      <c r="Q2775" s="7" t="s">
        <v>8341</v>
      </c>
      <c r="R2775" s="7" t="s">
        <v>8377</v>
      </c>
      <c r="S2775" s="11">
        <f t="shared" si="174"/>
        <v>42484.656493055554</v>
      </c>
      <c r="T2775" s="12">
        <f t="shared" si="175"/>
        <v>42474.656493055554</v>
      </c>
    </row>
    <row r="2776" spans="1:20" ht="43.2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>
        <f t="shared" si="172"/>
        <v>14.249999999999998</v>
      </c>
      <c r="P2776">
        <f t="shared" si="173"/>
        <v>-3430</v>
      </c>
      <c r="Q2776" s="7" t="s">
        <v>8341</v>
      </c>
      <c r="R2776" s="7" t="s">
        <v>8377</v>
      </c>
      <c r="S2776" s="11">
        <f t="shared" si="174"/>
        <v>41340.918148148143</v>
      </c>
      <c r="T2776" s="12">
        <f t="shared" si="175"/>
        <v>41310.918148148143</v>
      </c>
    </row>
    <row r="2777" spans="1:20" ht="43.2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>
        <f t="shared" si="172"/>
        <v>3</v>
      </c>
      <c r="P2777">
        <f t="shared" si="173"/>
        <v>-4850</v>
      </c>
      <c r="Q2777" s="7" t="s">
        <v>8341</v>
      </c>
      <c r="R2777" s="7" t="s">
        <v>8377</v>
      </c>
      <c r="S2777" s="11">
        <f t="shared" si="174"/>
        <v>40892.805023148147</v>
      </c>
      <c r="T2777" s="12">
        <f t="shared" si="175"/>
        <v>40862.805023148147</v>
      </c>
    </row>
    <row r="2778" spans="1:20" ht="57.6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>
        <f t="shared" si="172"/>
        <v>7.8809523809523814</v>
      </c>
      <c r="P2778">
        <f t="shared" si="173"/>
        <v>-19345</v>
      </c>
      <c r="Q2778" s="7" t="s">
        <v>8341</v>
      </c>
      <c r="R2778" s="7" t="s">
        <v>8377</v>
      </c>
      <c r="S2778" s="11">
        <f t="shared" si="174"/>
        <v>42167.088842592588</v>
      </c>
      <c r="T2778" s="12">
        <f t="shared" si="175"/>
        <v>42136.088842592588</v>
      </c>
    </row>
    <row r="2779" spans="1:20" ht="43.2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>
        <f t="shared" si="172"/>
        <v>0.33333333333333337</v>
      </c>
      <c r="P2779">
        <f t="shared" si="173"/>
        <v>-2990</v>
      </c>
      <c r="Q2779" s="7" t="s">
        <v>8341</v>
      </c>
      <c r="R2779" s="7" t="s">
        <v>8377</v>
      </c>
      <c r="S2779" s="11">
        <f t="shared" si="174"/>
        <v>42202.460694444446</v>
      </c>
      <c r="T2779" s="12">
        <f t="shared" si="175"/>
        <v>42172.460694444446</v>
      </c>
    </row>
    <row r="2780" spans="1:20" ht="57.6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>
        <f t="shared" si="172"/>
        <v>25.545454545454543</v>
      </c>
      <c r="P2780">
        <f t="shared" si="173"/>
        <v>-4095</v>
      </c>
      <c r="Q2780" s="7" t="s">
        <v>8341</v>
      </c>
      <c r="R2780" s="7" t="s">
        <v>8377</v>
      </c>
      <c r="S2780" s="11">
        <f t="shared" si="174"/>
        <v>41876.769745370366</v>
      </c>
      <c r="T2780" s="12">
        <f t="shared" si="175"/>
        <v>41846.769745370366</v>
      </c>
    </row>
    <row r="2781" spans="1:20" ht="43.2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>
        <f t="shared" si="172"/>
        <v>2.12</v>
      </c>
      <c r="P2781">
        <f t="shared" si="173"/>
        <v>-2447</v>
      </c>
      <c r="Q2781" s="7" t="s">
        <v>8341</v>
      </c>
      <c r="R2781" s="7" t="s">
        <v>8377</v>
      </c>
      <c r="S2781" s="11">
        <f t="shared" si="174"/>
        <v>42330.419224537036</v>
      </c>
      <c r="T2781" s="12">
        <f t="shared" si="175"/>
        <v>42300.377557870372</v>
      </c>
    </row>
    <row r="2782" spans="1:20" ht="28.8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>
        <f t="shared" si="172"/>
        <v>0</v>
      </c>
      <c r="P2782">
        <f t="shared" si="173"/>
        <v>-100000</v>
      </c>
      <c r="Q2782" s="7" t="s">
        <v>8341</v>
      </c>
      <c r="R2782" s="7" t="s">
        <v>8377</v>
      </c>
      <c r="S2782" s="11">
        <f t="shared" si="174"/>
        <v>42804.239444444444</v>
      </c>
      <c r="T2782" s="12">
        <f t="shared" si="175"/>
        <v>42774.239444444444</v>
      </c>
    </row>
    <row r="2783" spans="1:20" ht="43.2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>
        <f t="shared" si="172"/>
        <v>105.28</v>
      </c>
      <c r="P2783">
        <f t="shared" si="173"/>
        <v>66</v>
      </c>
      <c r="Q2783" s="7" t="s">
        <v>8336</v>
      </c>
      <c r="R2783" s="7" t="s">
        <v>8337</v>
      </c>
      <c r="S2783" s="11">
        <f t="shared" si="174"/>
        <v>42047.083333333336</v>
      </c>
      <c r="T2783" s="12">
        <f t="shared" si="175"/>
        <v>42018.733263888884</v>
      </c>
    </row>
    <row r="2784" spans="1:20" ht="28.8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>
        <f t="shared" si="172"/>
        <v>120</v>
      </c>
      <c r="P2784">
        <f t="shared" si="173"/>
        <v>200</v>
      </c>
      <c r="Q2784" s="7" t="s">
        <v>8336</v>
      </c>
      <c r="R2784" s="7" t="s">
        <v>8337</v>
      </c>
      <c r="S2784" s="11">
        <f t="shared" si="174"/>
        <v>42051.999305555553</v>
      </c>
      <c r="T2784" s="12">
        <f t="shared" si="175"/>
        <v>42026.716643518514</v>
      </c>
    </row>
    <row r="2785" spans="1:20" ht="43.2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>
        <f t="shared" si="172"/>
        <v>114.5</v>
      </c>
      <c r="P2785">
        <f t="shared" si="173"/>
        <v>145</v>
      </c>
      <c r="Q2785" s="7" t="s">
        <v>8336</v>
      </c>
      <c r="R2785" s="7" t="s">
        <v>8337</v>
      </c>
      <c r="S2785" s="11">
        <f t="shared" si="174"/>
        <v>42117.326921296299</v>
      </c>
      <c r="T2785" s="12">
        <f t="shared" si="175"/>
        <v>42103.326921296299</v>
      </c>
    </row>
    <row r="2786" spans="1:20" ht="43.2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>
        <f t="shared" si="172"/>
        <v>119</v>
      </c>
      <c r="P2786">
        <f t="shared" si="173"/>
        <v>1140</v>
      </c>
      <c r="Q2786" s="7" t="s">
        <v>8336</v>
      </c>
      <c r="R2786" s="7" t="s">
        <v>8337</v>
      </c>
      <c r="S2786" s="11">
        <f t="shared" si="174"/>
        <v>41941.579201388886</v>
      </c>
      <c r="T2786" s="12">
        <f t="shared" si="175"/>
        <v>41920.579201388886</v>
      </c>
    </row>
    <row r="2787" spans="1:20" ht="43.2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>
        <f t="shared" si="172"/>
        <v>104.67999999999999</v>
      </c>
      <c r="P2787">
        <f t="shared" si="173"/>
        <v>234</v>
      </c>
      <c r="Q2787" s="7" t="s">
        <v>8336</v>
      </c>
      <c r="R2787" s="7" t="s">
        <v>8337</v>
      </c>
      <c r="S2787" s="11">
        <f t="shared" si="174"/>
        <v>42587.666666666664</v>
      </c>
      <c r="T2787" s="12">
        <f t="shared" si="175"/>
        <v>42557.981099537035</v>
      </c>
    </row>
    <row r="2788" spans="1:20" ht="28.8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>
        <f t="shared" si="172"/>
        <v>117.83999999999999</v>
      </c>
      <c r="P2788">
        <f t="shared" si="173"/>
        <v>446</v>
      </c>
      <c r="Q2788" s="7" t="s">
        <v>8336</v>
      </c>
      <c r="R2788" s="7" t="s">
        <v>8337</v>
      </c>
      <c r="S2788" s="11">
        <f t="shared" si="174"/>
        <v>41829.360879629625</v>
      </c>
      <c r="T2788" s="12">
        <f t="shared" si="175"/>
        <v>41815.360879629625</v>
      </c>
    </row>
    <row r="2789" spans="1:20" ht="43.2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>
        <f t="shared" si="172"/>
        <v>119.7</v>
      </c>
      <c r="P2789">
        <f t="shared" si="173"/>
        <v>197</v>
      </c>
      <c r="Q2789" s="7" t="s">
        <v>8336</v>
      </c>
      <c r="R2789" s="7" t="s">
        <v>8337</v>
      </c>
      <c r="S2789" s="11">
        <f t="shared" si="174"/>
        <v>41837.990185185183</v>
      </c>
      <c r="T2789" s="12">
        <f t="shared" si="175"/>
        <v>41807.990185185183</v>
      </c>
    </row>
    <row r="2790" spans="1:20" ht="43.2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>
        <f t="shared" si="172"/>
        <v>102.49999999999999</v>
      </c>
      <c r="P2790">
        <f t="shared" si="173"/>
        <v>50</v>
      </c>
      <c r="Q2790" s="7" t="s">
        <v>8336</v>
      </c>
      <c r="R2790" s="7" t="s">
        <v>8337</v>
      </c>
      <c r="S2790" s="11">
        <f t="shared" si="174"/>
        <v>42580.49355324074</v>
      </c>
      <c r="T2790" s="12">
        <f t="shared" si="175"/>
        <v>42550.49355324074</v>
      </c>
    </row>
    <row r="2791" spans="1:20" ht="28.8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>
        <f t="shared" si="172"/>
        <v>101.16666666666667</v>
      </c>
      <c r="P2791">
        <f t="shared" si="173"/>
        <v>35</v>
      </c>
      <c r="Q2791" s="7" t="s">
        <v>8336</v>
      </c>
      <c r="R2791" s="7" t="s">
        <v>8337</v>
      </c>
      <c r="S2791" s="11">
        <f t="shared" si="174"/>
        <v>42074.958333333336</v>
      </c>
      <c r="T2791" s="12">
        <f t="shared" si="175"/>
        <v>42055.804791666662</v>
      </c>
    </row>
    <row r="2792" spans="1:20" ht="43.2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>
        <f t="shared" si="172"/>
        <v>105.33333333333333</v>
      </c>
      <c r="P2792">
        <f t="shared" si="173"/>
        <v>160</v>
      </c>
      <c r="Q2792" s="7" t="s">
        <v>8336</v>
      </c>
      <c r="R2792" s="7" t="s">
        <v>8337</v>
      </c>
      <c r="S2792" s="11">
        <f t="shared" si="174"/>
        <v>42046.730358796289</v>
      </c>
      <c r="T2792" s="12">
        <f t="shared" si="175"/>
        <v>42016.730358796289</v>
      </c>
    </row>
    <row r="2793" spans="1:20" ht="43.2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>
        <f t="shared" si="172"/>
        <v>102.49999999999999</v>
      </c>
      <c r="P2793">
        <f t="shared" si="173"/>
        <v>50</v>
      </c>
      <c r="Q2793" s="7" t="s">
        <v>8336</v>
      </c>
      <c r="R2793" s="7" t="s">
        <v>8337</v>
      </c>
      <c r="S2793" s="11">
        <f t="shared" si="174"/>
        <v>42621.958333333336</v>
      </c>
      <c r="T2793" s="12">
        <f t="shared" si="175"/>
        <v>42591.691655092589</v>
      </c>
    </row>
    <row r="2794" spans="1:20" ht="43.2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>
        <f t="shared" si="172"/>
        <v>107.60000000000001</v>
      </c>
      <c r="P2794">
        <f t="shared" si="173"/>
        <v>152</v>
      </c>
      <c r="Q2794" s="7" t="s">
        <v>8336</v>
      </c>
      <c r="R2794" s="7" t="s">
        <v>8337</v>
      </c>
      <c r="S2794" s="11">
        <f t="shared" si="174"/>
        <v>42228.022673611107</v>
      </c>
      <c r="T2794" s="12">
        <f t="shared" si="175"/>
        <v>42183.022673611107</v>
      </c>
    </row>
    <row r="2795" spans="1:20" ht="57.6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>
        <f t="shared" si="172"/>
        <v>110.5675</v>
      </c>
      <c r="P2795">
        <f t="shared" si="173"/>
        <v>1056.75</v>
      </c>
      <c r="Q2795" s="7" t="s">
        <v>8336</v>
      </c>
      <c r="R2795" s="7" t="s">
        <v>8337</v>
      </c>
      <c r="S2795" s="11">
        <f t="shared" si="174"/>
        <v>42206.210706018515</v>
      </c>
      <c r="T2795" s="12">
        <f t="shared" si="175"/>
        <v>42176.210706018515</v>
      </c>
    </row>
    <row r="2796" spans="1:20" ht="57.6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>
        <f t="shared" si="172"/>
        <v>150</v>
      </c>
      <c r="P2796">
        <f t="shared" si="173"/>
        <v>25</v>
      </c>
      <c r="Q2796" s="7" t="s">
        <v>8336</v>
      </c>
      <c r="R2796" s="7" t="s">
        <v>8337</v>
      </c>
      <c r="S2796" s="11">
        <f t="shared" si="174"/>
        <v>42432.583333333336</v>
      </c>
      <c r="T2796" s="12">
        <f t="shared" si="175"/>
        <v>42416.48332175926</v>
      </c>
    </row>
    <row r="2797" spans="1:20" ht="43.2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>
        <f t="shared" si="172"/>
        <v>104.28571428571429</v>
      </c>
      <c r="P2797">
        <f t="shared" si="173"/>
        <v>30</v>
      </c>
      <c r="Q2797" s="7" t="s">
        <v>8336</v>
      </c>
      <c r="R2797" s="7" t="s">
        <v>8337</v>
      </c>
      <c r="S2797" s="11">
        <f t="shared" si="174"/>
        <v>41796.75</v>
      </c>
      <c r="T2797" s="12">
        <f t="shared" si="175"/>
        <v>41780.317604166667</v>
      </c>
    </row>
    <row r="2798" spans="1:20" ht="43.2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>
        <f t="shared" si="172"/>
        <v>115.5</v>
      </c>
      <c r="P2798">
        <f t="shared" si="173"/>
        <v>124</v>
      </c>
      <c r="Q2798" s="7" t="s">
        <v>8336</v>
      </c>
      <c r="R2798" s="7" t="s">
        <v>8337</v>
      </c>
      <c r="S2798" s="11">
        <f t="shared" si="174"/>
        <v>41825.319768518515</v>
      </c>
      <c r="T2798" s="12">
        <f t="shared" si="175"/>
        <v>41795.319768518515</v>
      </c>
    </row>
    <row r="2799" spans="1:20" ht="43.2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>
        <f t="shared" si="172"/>
        <v>102.64512500000001</v>
      </c>
      <c r="P2799">
        <f t="shared" si="173"/>
        <v>211.61000000000058</v>
      </c>
      <c r="Q2799" s="7" t="s">
        <v>8336</v>
      </c>
      <c r="R2799" s="7" t="s">
        <v>8337</v>
      </c>
      <c r="S2799" s="11">
        <f t="shared" si="174"/>
        <v>41828.731944444444</v>
      </c>
      <c r="T2799" s="12">
        <f t="shared" si="175"/>
        <v>41798.731944444444</v>
      </c>
    </row>
    <row r="2800" spans="1:20" ht="43.2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>
        <f t="shared" si="172"/>
        <v>101.4</v>
      </c>
      <c r="P2800">
        <f t="shared" si="173"/>
        <v>70</v>
      </c>
      <c r="Q2800" s="7" t="s">
        <v>8336</v>
      </c>
      <c r="R2800" s="7" t="s">
        <v>8337</v>
      </c>
      <c r="S2800" s="11">
        <f t="shared" si="174"/>
        <v>42216.458333333336</v>
      </c>
      <c r="T2800" s="12">
        <f t="shared" si="175"/>
        <v>42201.466678240737</v>
      </c>
    </row>
    <row r="2801" spans="1:20" ht="43.2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>
        <f t="shared" si="172"/>
        <v>116.6348</v>
      </c>
      <c r="P2801">
        <f t="shared" si="173"/>
        <v>831.73999999999978</v>
      </c>
      <c r="Q2801" s="7" t="s">
        <v>8336</v>
      </c>
      <c r="R2801" s="7" t="s">
        <v>8337</v>
      </c>
      <c r="S2801" s="11">
        <f t="shared" si="174"/>
        <v>42538.458333333336</v>
      </c>
      <c r="T2801" s="12">
        <f t="shared" si="175"/>
        <v>42507.05636574074</v>
      </c>
    </row>
    <row r="2802" spans="1:20" ht="43.2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>
        <f t="shared" si="172"/>
        <v>133</v>
      </c>
      <c r="P2802">
        <f t="shared" si="173"/>
        <v>330</v>
      </c>
      <c r="Q2802" s="7" t="s">
        <v>8336</v>
      </c>
      <c r="R2802" s="7" t="s">
        <v>8337</v>
      </c>
      <c r="S2802" s="11">
        <f t="shared" si="174"/>
        <v>42008.344513888886</v>
      </c>
      <c r="T2802" s="12">
        <f t="shared" si="175"/>
        <v>41948.344513888886</v>
      </c>
    </row>
    <row r="2803" spans="1:20" ht="43.2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>
        <f t="shared" si="172"/>
        <v>133.20000000000002</v>
      </c>
      <c r="P2803">
        <f t="shared" si="173"/>
        <v>166</v>
      </c>
      <c r="Q2803" s="7" t="s">
        <v>8336</v>
      </c>
      <c r="R2803" s="7" t="s">
        <v>8337</v>
      </c>
      <c r="S2803" s="11">
        <f t="shared" si="174"/>
        <v>41922.25</v>
      </c>
      <c r="T2803" s="12">
        <f t="shared" si="175"/>
        <v>41900.034826388888</v>
      </c>
    </row>
    <row r="2804" spans="1:20" ht="43.2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>
        <f t="shared" si="172"/>
        <v>101.83333333333333</v>
      </c>
      <c r="P2804">
        <f t="shared" si="173"/>
        <v>55</v>
      </c>
      <c r="Q2804" s="7" t="s">
        <v>8336</v>
      </c>
      <c r="R2804" s="7" t="s">
        <v>8337</v>
      </c>
      <c r="S2804" s="11">
        <f t="shared" si="174"/>
        <v>42222.438738425924</v>
      </c>
      <c r="T2804" s="12">
        <f t="shared" si="175"/>
        <v>42192.438738425924</v>
      </c>
    </row>
    <row r="2805" spans="1:20" ht="43.2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>
        <f t="shared" si="172"/>
        <v>127.95</v>
      </c>
      <c r="P2805">
        <f t="shared" si="173"/>
        <v>2795</v>
      </c>
      <c r="Q2805" s="7" t="s">
        <v>8336</v>
      </c>
      <c r="R2805" s="7" t="s">
        <v>8337</v>
      </c>
      <c r="S2805" s="11">
        <f t="shared" si="174"/>
        <v>42200.791666666664</v>
      </c>
      <c r="T2805" s="12">
        <f t="shared" si="175"/>
        <v>42157.857361111113</v>
      </c>
    </row>
    <row r="2806" spans="1:20" ht="43.2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>
        <f t="shared" si="172"/>
        <v>114.99999999999999</v>
      </c>
      <c r="P2806">
        <f t="shared" si="173"/>
        <v>150</v>
      </c>
      <c r="Q2806" s="7" t="s">
        <v>8336</v>
      </c>
      <c r="R2806" s="7" t="s">
        <v>8337</v>
      </c>
      <c r="S2806" s="11">
        <f t="shared" si="174"/>
        <v>41911.245254629626</v>
      </c>
      <c r="T2806" s="12">
        <f t="shared" si="175"/>
        <v>41881.245254629626</v>
      </c>
    </row>
    <row r="2807" spans="1:20" ht="57.6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>
        <f t="shared" si="172"/>
        <v>110.00000000000001</v>
      </c>
      <c r="P2807">
        <f t="shared" si="173"/>
        <v>40</v>
      </c>
      <c r="Q2807" s="7" t="s">
        <v>8336</v>
      </c>
      <c r="R2807" s="7" t="s">
        <v>8337</v>
      </c>
      <c r="S2807" s="11">
        <f t="shared" si="174"/>
        <v>42238.2971412037</v>
      </c>
      <c r="T2807" s="12">
        <f t="shared" si="175"/>
        <v>42213.2971412037</v>
      </c>
    </row>
    <row r="2808" spans="1:20" ht="43.2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>
        <f t="shared" si="172"/>
        <v>112.1</v>
      </c>
      <c r="P2808">
        <f t="shared" si="173"/>
        <v>363</v>
      </c>
      <c r="Q2808" s="7" t="s">
        <v>8336</v>
      </c>
      <c r="R2808" s="7" t="s">
        <v>8337</v>
      </c>
      <c r="S2808" s="11">
        <f t="shared" si="174"/>
        <v>42221.249999999993</v>
      </c>
      <c r="T2808" s="12">
        <f t="shared" si="175"/>
        <v>42185.058912037035</v>
      </c>
    </row>
    <row r="2809" spans="1:20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>
        <f t="shared" si="172"/>
        <v>126</v>
      </c>
      <c r="P2809">
        <f t="shared" si="173"/>
        <v>1300</v>
      </c>
      <c r="Q2809" s="7" t="s">
        <v>8336</v>
      </c>
      <c r="R2809" s="7" t="s">
        <v>8337</v>
      </c>
      <c r="S2809" s="11">
        <f t="shared" si="174"/>
        <v>42184.664791666662</v>
      </c>
      <c r="T2809" s="12">
        <f t="shared" si="175"/>
        <v>42154.664791666662</v>
      </c>
    </row>
    <row r="2810" spans="1:20" ht="43.2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>
        <f t="shared" si="172"/>
        <v>100.24444444444444</v>
      </c>
      <c r="P2810">
        <f t="shared" si="173"/>
        <v>11</v>
      </c>
      <c r="Q2810" s="7" t="s">
        <v>8336</v>
      </c>
      <c r="R2810" s="7" t="s">
        <v>8337</v>
      </c>
      <c r="S2810" s="11">
        <f t="shared" si="174"/>
        <v>42238.638136574074</v>
      </c>
      <c r="T2810" s="12">
        <f t="shared" si="175"/>
        <v>42208.638136574074</v>
      </c>
    </row>
    <row r="2811" spans="1:20" ht="43.2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>
        <f t="shared" si="172"/>
        <v>102.4</v>
      </c>
      <c r="P2811">
        <f t="shared" si="173"/>
        <v>60</v>
      </c>
      <c r="Q2811" s="7" t="s">
        <v>8336</v>
      </c>
      <c r="R2811" s="7" t="s">
        <v>8337</v>
      </c>
      <c r="S2811" s="11">
        <f t="shared" si="174"/>
        <v>42459.402083333327</v>
      </c>
      <c r="T2811" s="12">
        <f t="shared" si="175"/>
        <v>42451.288483796299</v>
      </c>
    </row>
    <row r="2812" spans="1:20" ht="43.2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>
        <f t="shared" si="172"/>
        <v>108.2</v>
      </c>
      <c r="P2812">
        <f t="shared" si="173"/>
        <v>205</v>
      </c>
      <c r="Q2812" s="7" t="s">
        <v>8336</v>
      </c>
      <c r="R2812" s="7" t="s">
        <v>8337</v>
      </c>
      <c r="S2812" s="11">
        <f t="shared" si="174"/>
        <v>41790.957638888889</v>
      </c>
      <c r="T2812" s="12">
        <f t="shared" si="175"/>
        <v>41758.931296296294</v>
      </c>
    </row>
    <row r="2813" spans="1:20" ht="43.2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>
        <f t="shared" si="172"/>
        <v>100.27</v>
      </c>
      <c r="P2813">
        <f t="shared" si="173"/>
        <v>27</v>
      </c>
      <c r="Q2813" s="7" t="s">
        <v>8336</v>
      </c>
      <c r="R2813" s="7" t="s">
        <v>8337</v>
      </c>
      <c r="S2813" s="11">
        <f t="shared" si="174"/>
        <v>42058.288229166668</v>
      </c>
      <c r="T2813" s="12">
        <f t="shared" si="175"/>
        <v>42028.288229166668</v>
      </c>
    </row>
    <row r="2814" spans="1:20" ht="43.2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>
        <f t="shared" si="172"/>
        <v>113.3</v>
      </c>
      <c r="P2814">
        <f t="shared" si="173"/>
        <v>665</v>
      </c>
      <c r="Q2814" s="7" t="s">
        <v>8336</v>
      </c>
      <c r="R2814" s="7" t="s">
        <v>8337</v>
      </c>
      <c r="S2814" s="11">
        <f t="shared" si="174"/>
        <v>42099.958333333336</v>
      </c>
      <c r="T2814" s="12">
        <f t="shared" si="175"/>
        <v>42054.535856481474</v>
      </c>
    </row>
    <row r="2815" spans="1:20" ht="43.2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>
        <f t="shared" si="172"/>
        <v>127.57571428571428</v>
      </c>
      <c r="P2815">
        <f t="shared" si="173"/>
        <v>772.11999999999989</v>
      </c>
      <c r="Q2815" s="7" t="s">
        <v>8336</v>
      </c>
      <c r="R2815" s="7" t="s">
        <v>8337</v>
      </c>
      <c r="S2815" s="11">
        <f t="shared" si="174"/>
        <v>42718.534270833326</v>
      </c>
      <c r="T2815" s="12">
        <f t="shared" si="175"/>
        <v>42693.534270833326</v>
      </c>
    </row>
    <row r="2816" spans="1:20" ht="43.2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>
        <f t="shared" si="172"/>
        <v>107.73333333333332</v>
      </c>
      <c r="P2816">
        <f t="shared" si="173"/>
        <v>116</v>
      </c>
      <c r="Q2816" s="7" t="s">
        <v>8336</v>
      </c>
      <c r="R2816" s="7" t="s">
        <v>8337</v>
      </c>
      <c r="S2816" s="11">
        <f t="shared" si="174"/>
        <v>42133.191145833327</v>
      </c>
      <c r="T2816" s="12">
        <f t="shared" si="175"/>
        <v>42103.191145833327</v>
      </c>
    </row>
    <row r="2817" spans="1:20" ht="43.2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>
        <f t="shared" si="172"/>
        <v>242</v>
      </c>
      <c r="P2817">
        <f t="shared" si="173"/>
        <v>355</v>
      </c>
      <c r="Q2817" s="7" t="s">
        <v>8336</v>
      </c>
      <c r="R2817" s="7" t="s">
        <v>8337</v>
      </c>
      <c r="S2817" s="11">
        <f t="shared" si="174"/>
        <v>42589.568391203698</v>
      </c>
      <c r="T2817" s="12">
        <f t="shared" si="175"/>
        <v>42559.568391203698</v>
      </c>
    </row>
    <row r="2818" spans="1:20" ht="43.2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>
        <f t="shared" si="172"/>
        <v>141.56666666666666</v>
      </c>
      <c r="P2818">
        <f t="shared" si="173"/>
        <v>1247</v>
      </c>
      <c r="Q2818" s="7" t="s">
        <v>8336</v>
      </c>
      <c r="R2818" s="7" t="s">
        <v>8337</v>
      </c>
      <c r="S2818" s="11">
        <f t="shared" si="174"/>
        <v>42218.458333333336</v>
      </c>
      <c r="T2818" s="12">
        <f t="shared" si="175"/>
        <v>42188.259166666663</v>
      </c>
    </row>
    <row r="2819" spans="1:20" ht="43.2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>
        <f t="shared" ref="O2819:O2882" si="176">(E2819/D2819*100)</f>
        <v>130</v>
      </c>
      <c r="P2819">
        <f t="shared" ref="P2819:P2882" si="177">AVERAGE(E2819-D2819)</f>
        <v>180</v>
      </c>
      <c r="Q2819" s="7" t="s">
        <v>8336</v>
      </c>
      <c r="R2819" s="7" t="s">
        <v>8337</v>
      </c>
      <c r="S2819" s="11">
        <f t="shared" ref="S2819:S2882" si="178">(I2819/86400)+25569+(-5/24)</f>
        <v>42063.42664351852</v>
      </c>
      <c r="T2819" s="12">
        <f t="shared" ref="T2819:T2882" si="179">(J2819/86400)+25569+(-5/24)</f>
        <v>42023.42664351852</v>
      </c>
    </row>
    <row r="2820" spans="1:20" ht="43.2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>
        <f t="shared" si="176"/>
        <v>106.03</v>
      </c>
      <c r="P2820">
        <f t="shared" si="177"/>
        <v>603</v>
      </c>
      <c r="Q2820" s="7" t="s">
        <v>8336</v>
      </c>
      <c r="R2820" s="7" t="s">
        <v>8337</v>
      </c>
      <c r="S2820" s="11">
        <f t="shared" si="178"/>
        <v>42270.389884259253</v>
      </c>
      <c r="T2820" s="12">
        <f t="shared" si="179"/>
        <v>42250.389884259253</v>
      </c>
    </row>
    <row r="2821" spans="1:20" ht="43.2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>
        <f t="shared" si="176"/>
        <v>104.80000000000001</v>
      </c>
      <c r="P2821">
        <f t="shared" si="177"/>
        <v>240</v>
      </c>
      <c r="Q2821" s="7" t="s">
        <v>8336</v>
      </c>
      <c r="R2821" s="7" t="s">
        <v>8337</v>
      </c>
      <c r="S2821" s="11">
        <f t="shared" si="178"/>
        <v>42169.317233796297</v>
      </c>
      <c r="T2821" s="12">
        <f t="shared" si="179"/>
        <v>42139.317233796297</v>
      </c>
    </row>
    <row r="2822" spans="1:20" ht="43.2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>
        <f t="shared" si="176"/>
        <v>136</v>
      </c>
      <c r="P2822">
        <f t="shared" si="177"/>
        <v>72</v>
      </c>
      <c r="Q2822" s="7" t="s">
        <v>8336</v>
      </c>
      <c r="R2822" s="7" t="s">
        <v>8337</v>
      </c>
      <c r="S2822" s="11">
        <f t="shared" si="178"/>
        <v>42425.791666666664</v>
      </c>
      <c r="T2822" s="12">
        <f t="shared" si="179"/>
        <v>42401.402650462966</v>
      </c>
    </row>
    <row r="2823" spans="1:20" ht="57.6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>
        <f t="shared" si="176"/>
        <v>100</v>
      </c>
      <c r="P2823">
        <f t="shared" si="177"/>
        <v>0</v>
      </c>
      <c r="Q2823" s="7" t="s">
        <v>8336</v>
      </c>
      <c r="R2823" s="7" t="s">
        <v>8337</v>
      </c>
      <c r="S2823" s="11">
        <f t="shared" si="178"/>
        <v>41905.714525462965</v>
      </c>
      <c r="T2823" s="12">
        <f t="shared" si="179"/>
        <v>41875.714525462965</v>
      </c>
    </row>
    <row r="2824" spans="1:20" ht="57.6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>
        <f t="shared" si="176"/>
        <v>100</v>
      </c>
      <c r="P2824">
        <f t="shared" si="177"/>
        <v>0</v>
      </c>
      <c r="Q2824" s="7" t="s">
        <v>8336</v>
      </c>
      <c r="R2824" s="7" t="s">
        <v>8337</v>
      </c>
      <c r="S2824" s="11">
        <f t="shared" si="178"/>
        <v>42090.433935185181</v>
      </c>
      <c r="T2824" s="12">
        <f t="shared" si="179"/>
        <v>42060.475601851846</v>
      </c>
    </row>
    <row r="2825" spans="1:20" ht="57.6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>
        <f t="shared" si="176"/>
        <v>124</v>
      </c>
      <c r="P2825">
        <f t="shared" si="177"/>
        <v>24</v>
      </c>
      <c r="Q2825" s="7" t="s">
        <v>8336</v>
      </c>
      <c r="R2825" s="7" t="s">
        <v>8337</v>
      </c>
      <c r="S2825" s="11">
        <f t="shared" si="178"/>
        <v>42094.749305555553</v>
      </c>
      <c r="T2825" s="12">
        <f t="shared" si="179"/>
        <v>42066.803310185183</v>
      </c>
    </row>
    <row r="2826" spans="1:20" ht="43.2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>
        <f t="shared" si="176"/>
        <v>116.92307692307693</v>
      </c>
      <c r="P2826">
        <f t="shared" si="177"/>
        <v>110</v>
      </c>
      <c r="Q2826" s="7" t="s">
        <v>8336</v>
      </c>
      <c r="R2826" s="7" t="s">
        <v>8337</v>
      </c>
      <c r="S2826" s="11">
        <f t="shared" si="178"/>
        <v>42167.863194444442</v>
      </c>
      <c r="T2826" s="12">
        <f t="shared" si="179"/>
        <v>42136.0624537037</v>
      </c>
    </row>
    <row r="2827" spans="1:20" ht="57.6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>
        <f t="shared" si="176"/>
        <v>103.33333333333334</v>
      </c>
      <c r="P2827">
        <f t="shared" si="177"/>
        <v>100</v>
      </c>
      <c r="Q2827" s="7" t="s">
        <v>8336</v>
      </c>
      <c r="R2827" s="7" t="s">
        <v>8337</v>
      </c>
      <c r="S2827" s="11">
        <f t="shared" si="178"/>
        <v>42342.584328703706</v>
      </c>
      <c r="T2827" s="12">
        <f t="shared" si="179"/>
        <v>42312.584328703706</v>
      </c>
    </row>
    <row r="2828" spans="1:20" ht="57.6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>
        <f t="shared" si="176"/>
        <v>107.74999999999999</v>
      </c>
      <c r="P2828">
        <f t="shared" si="177"/>
        <v>155</v>
      </c>
      <c r="Q2828" s="7" t="s">
        <v>8336</v>
      </c>
      <c r="R2828" s="7" t="s">
        <v>8337</v>
      </c>
      <c r="S2828" s="11">
        <f t="shared" si="178"/>
        <v>42195.083333333336</v>
      </c>
      <c r="T2828" s="12">
        <f t="shared" si="179"/>
        <v>42170.826527777775</v>
      </c>
    </row>
    <row r="2829" spans="1:20" ht="57.6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>
        <f t="shared" si="176"/>
        <v>120.24999999999999</v>
      </c>
      <c r="P2829">
        <f t="shared" si="177"/>
        <v>405</v>
      </c>
      <c r="Q2829" s="7" t="s">
        <v>8336</v>
      </c>
      <c r="R2829" s="7" t="s">
        <v>8337</v>
      </c>
      <c r="S2829" s="11">
        <f t="shared" si="178"/>
        <v>42524.479166666664</v>
      </c>
      <c r="T2829" s="12">
        <f t="shared" si="179"/>
        <v>42494.475300925922</v>
      </c>
    </row>
    <row r="2830" spans="1:20" ht="43.2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>
        <f t="shared" si="176"/>
        <v>100.37894736842105</v>
      </c>
      <c r="P2830">
        <f t="shared" si="177"/>
        <v>36</v>
      </c>
      <c r="Q2830" s="7" t="s">
        <v>8336</v>
      </c>
      <c r="R2830" s="7" t="s">
        <v>8337</v>
      </c>
      <c r="S2830" s="11">
        <f t="shared" si="178"/>
        <v>42279.749999999993</v>
      </c>
      <c r="T2830" s="12">
        <f t="shared" si="179"/>
        <v>42254.056354166663</v>
      </c>
    </row>
    <row r="2831" spans="1:20" ht="43.2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>
        <f t="shared" si="176"/>
        <v>106.52</v>
      </c>
      <c r="P2831">
        <f t="shared" si="177"/>
        <v>163</v>
      </c>
      <c r="Q2831" s="7" t="s">
        <v>8336</v>
      </c>
      <c r="R2831" s="7" t="s">
        <v>8337</v>
      </c>
      <c r="S2831" s="11">
        <f t="shared" si="178"/>
        <v>42523.225902777776</v>
      </c>
      <c r="T2831" s="12">
        <f t="shared" si="179"/>
        <v>42495.225902777776</v>
      </c>
    </row>
    <row r="2832" spans="1:20" ht="28.8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>
        <f t="shared" si="176"/>
        <v>100</v>
      </c>
      <c r="P2832">
        <f t="shared" si="177"/>
        <v>0</v>
      </c>
      <c r="Q2832" s="7" t="s">
        <v>8336</v>
      </c>
      <c r="R2832" s="7" t="s">
        <v>8337</v>
      </c>
      <c r="S2832" s="11">
        <f t="shared" si="178"/>
        <v>41770.957638888889</v>
      </c>
      <c r="T2832" s="12">
        <f t="shared" si="179"/>
        <v>41758.631342592591</v>
      </c>
    </row>
    <row r="2833" spans="1:20" ht="43.2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>
        <f t="shared" si="176"/>
        <v>110.66666666666667</v>
      </c>
      <c r="P2833">
        <f t="shared" si="177"/>
        <v>320</v>
      </c>
      <c r="Q2833" s="7" t="s">
        <v>8336</v>
      </c>
      <c r="R2833" s="7" t="s">
        <v>8337</v>
      </c>
      <c r="S2833" s="11">
        <f t="shared" si="178"/>
        <v>42201.616550925923</v>
      </c>
      <c r="T2833" s="12">
        <f t="shared" si="179"/>
        <v>42171.616550925923</v>
      </c>
    </row>
    <row r="2834" spans="1:20" ht="43.2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>
        <f t="shared" si="176"/>
        <v>114.71959999999999</v>
      </c>
      <c r="P2834">
        <f t="shared" si="177"/>
        <v>367.98999999999978</v>
      </c>
      <c r="Q2834" s="7" t="s">
        <v>8336</v>
      </c>
      <c r="R2834" s="7" t="s">
        <v>8337</v>
      </c>
      <c r="S2834" s="11">
        <f t="shared" si="178"/>
        <v>41966.708333333336</v>
      </c>
      <c r="T2834" s="12">
        <f t="shared" si="179"/>
        <v>41938.501087962963</v>
      </c>
    </row>
    <row r="2835" spans="1:20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>
        <f t="shared" si="176"/>
        <v>108.25925925925925</v>
      </c>
      <c r="P2835">
        <f t="shared" si="177"/>
        <v>223</v>
      </c>
      <c r="Q2835" s="7" t="s">
        <v>8336</v>
      </c>
      <c r="R2835" s="7" t="s">
        <v>8337</v>
      </c>
      <c r="S2835" s="11">
        <f t="shared" si="178"/>
        <v>42287.874999999993</v>
      </c>
      <c r="T2835" s="12">
        <f t="shared" si="179"/>
        <v>42267.919363425921</v>
      </c>
    </row>
    <row r="2836" spans="1:20" ht="43.2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>
        <f t="shared" si="176"/>
        <v>170</v>
      </c>
      <c r="P2836">
        <f t="shared" si="177"/>
        <v>560</v>
      </c>
      <c r="Q2836" s="7" t="s">
        <v>8336</v>
      </c>
      <c r="R2836" s="7" t="s">
        <v>8337</v>
      </c>
      <c r="S2836" s="11">
        <f t="shared" si="178"/>
        <v>42034.751504629625</v>
      </c>
      <c r="T2836" s="12">
        <f t="shared" si="179"/>
        <v>42019.751504629625</v>
      </c>
    </row>
    <row r="2837" spans="1:20" ht="43.2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>
        <f t="shared" si="176"/>
        <v>187.09899999999999</v>
      </c>
      <c r="P2837">
        <f t="shared" si="177"/>
        <v>870.99</v>
      </c>
      <c r="Q2837" s="7" t="s">
        <v>8336</v>
      </c>
      <c r="R2837" s="7" t="s">
        <v>8337</v>
      </c>
      <c r="S2837" s="11">
        <f t="shared" si="178"/>
        <v>42342.791666666664</v>
      </c>
      <c r="T2837" s="12">
        <f t="shared" si="179"/>
        <v>42313.495567129627</v>
      </c>
    </row>
    <row r="2838" spans="1:20" ht="57.6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>
        <f t="shared" si="176"/>
        <v>107.77777777777777</v>
      </c>
      <c r="P2838">
        <f t="shared" si="177"/>
        <v>35</v>
      </c>
      <c r="Q2838" s="7" t="s">
        <v>8336</v>
      </c>
      <c r="R2838" s="7" t="s">
        <v>8337</v>
      </c>
      <c r="S2838" s="11">
        <f t="shared" si="178"/>
        <v>42783.999305555553</v>
      </c>
      <c r="T2838" s="12">
        <f t="shared" si="179"/>
        <v>42746.053449074076</v>
      </c>
    </row>
    <row r="2839" spans="1:20" ht="57.6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>
        <f t="shared" si="176"/>
        <v>100</v>
      </c>
      <c r="P2839">
        <f t="shared" si="177"/>
        <v>0</v>
      </c>
      <c r="Q2839" s="7" t="s">
        <v>8336</v>
      </c>
      <c r="R2839" s="7" t="s">
        <v>8337</v>
      </c>
      <c r="S2839" s="11">
        <f t="shared" si="178"/>
        <v>42347.741712962961</v>
      </c>
      <c r="T2839" s="12">
        <f t="shared" si="179"/>
        <v>42307.700046296297</v>
      </c>
    </row>
    <row r="2840" spans="1:20" ht="43.2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>
        <f t="shared" si="176"/>
        <v>120.24999999999999</v>
      </c>
      <c r="P2840">
        <f t="shared" si="177"/>
        <v>405</v>
      </c>
      <c r="Q2840" s="7" t="s">
        <v>8336</v>
      </c>
      <c r="R2840" s="7" t="s">
        <v>8337</v>
      </c>
      <c r="S2840" s="11">
        <f t="shared" si="178"/>
        <v>41864.708333333328</v>
      </c>
      <c r="T2840" s="12">
        <f t="shared" si="179"/>
        <v>41842.399259259255</v>
      </c>
    </row>
    <row r="2841" spans="1:20" ht="43.2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>
        <f t="shared" si="176"/>
        <v>111.42857142857143</v>
      </c>
      <c r="P2841">
        <f t="shared" si="177"/>
        <v>400</v>
      </c>
      <c r="Q2841" s="7" t="s">
        <v>8336</v>
      </c>
      <c r="R2841" s="7" t="s">
        <v>8337</v>
      </c>
      <c r="S2841" s="11">
        <f t="shared" si="178"/>
        <v>41875.999305555553</v>
      </c>
      <c r="T2841" s="12">
        <f t="shared" si="179"/>
        <v>41853.031874999993</v>
      </c>
    </row>
    <row r="2842" spans="1:20" ht="57.6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>
        <f t="shared" si="176"/>
        <v>104</v>
      </c>
      <c r="P2842">
        <f t="shared" si="177"/>
        <v>100</v>
      </c>
      <c r="Q2842" s="7" t="s">
        <v>8336</v>
      </c>
      <c r="R2842" s="7" t="s">
        <v>8337</v>
      </c>
      <c r="S2842" s="11">
        <f t="shared" si="178"/>
        <v>42081.499999999993</v>
      </c>
      <c r="T2842" s="12">
        <f t="shared" si="179"/>
        <v>42059.827303240738</v>
      </c>
    </row>
    <row r="2843" spans="1:20" ht="43.2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>
        <f t="shared" si="176"/>
        <v>1</v>
      </c>
      <c r="P2843">
        <f t="shared" si="177"/>
        <v>-990</v>
      </c>
      <c r="Q2843" s="7" t="s">
        <v>8336</v>
      </c>
      <c r="R2843" s="7" t="s">
        <v>8337</v>
      </c>
      <c r="S2843" s="11">
        <f t="shared" si="178"/>
        <v>42351.572881944441</v>
      </c>
      <c r="T2843" s="12">
        <f t="shared" si="179"/>
        <v>42291.531215277777</v>
      </c>
    </row>
    <row r="2844" spans="1:20" ht="43.2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>
        <f t="shared" si="176"/>
        <v>0</v>
      </c>
      <c r="P2844">
        <f t="shared" si="177"/>
        <v>-1500</v>
      </c>
      <c r="Q2844" s="7" t="s">
        <v>8336</v>
      </c>
      <c r="R2844" s="7" t="s">
        <v>8337</v>
      </c>
      <c r="S2844" s="11">
        <f t="shared" si="178"/>
        <v>41811.25</v>
      </c>
      <c r="T2844" s="12">
        <f t="shared" si="179"/>
        <v>41784.744155092594</v>
      </c>
    </row>
    <row r="2845" spans="1:20" ht="43.2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>
        <f t="shared" si="176"/>
        <v>0</v>
      </c>
      <c r="P2845">
        <f t="shared" si="177"/>
        <v>-1200</v>
      </c>
      <c r="Q2845" s="7" t="s">
        <v>8336</v>
      </c>
      <c r="R2845" s="7" t="s">
        <v>8337</v>
      </c>
      <c r="S2845" s="11">
        <f t="shared" si="178"/>
        <v>42533.958333333336</v>
      </c>
      <c r="T2845" s="12">
        <f t="shared" si="179"/>
        <v>42492.529513888883</v>
      </c>
    </row>
    <row r="2846" spans="1:20" ht="43.2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>
        <f t="shared" si="176"/>
        <v>5.4545454545454541</v>
      </c>
      <c r="P2846">
        <f t="shared" si="177"/>
        <v>-520</v>
      </c>
      <c r="Q2846" s="7" t="s">
        <v>8336</v>
      </c>
      <c r="R2846" s="7" t="s">
        <v>8337</v>
      </c>
      <c r="S2846" s="11">
        <f t="shared" si="178"/>
        <v>42739.337731481479</v>
      </c>
      <c r="T2846" s="12">
        <f t="shared" si="179"/>
        <v>42709.337731481479</v>
      </c>
    </row>
    <row r="2847" spans="1:20" ht="43.2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>
        <f t="shared" si="176"/>
        <v>31.546666666666667</v>
      </c>
      <c r="P2847">
        <f t="shared" si="177"/>
        <v>-5134</v>
      </c>
      <c r="Q2847" s="7" t="s">
        <v>8336</v>
      </c>
      <c r="R2847" s="7" t="s">
        <v>8337</v>
      </c>
      <c r="S2847" s="11">
        <f t="shared" si="178"/>
        <v>42162.808252314811</v>
      </c>
      <c r="T2847" s="12">
        <f t="shared" si="179"/>
        <v>42102.808252314811</v>
      </c>
    </row>
    <row r="2848" spans="1:20" ht="57.6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>
        <f t="shared" si="176"/>
        <v>0</v>
      </c>
      <c r="P2848">
        <f t="shared" si="177"/>
        <v>-8000</v>
      </c>
      <c r="Q2848" s="7" t="s">
        <v>8336</v>
      </c>
      <c r="R2848" s="7" t="s">
        <v>8337</v>
      </c>
      <c r="S2848" s="11">
        <f t="shared" si="178"/>
        <v>42153.483726851853</v>
      </c>
      <c r="T2848" s="12">
        <f t="shared" si="179"/>
        <v>42108.483726851853</v>
      </c>
    </row>
    <row r="2849" spans="1:20" ht="43.2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>
        <f t="shared" si="176"/>
        <v>0</v>
      </c>
      <c r="P2849">
        <f t="shared" si="177"/>
        <v>-2000</v>
      </c>
      <c r="Q2849" s="7" t="s">
        <v>8336</v>
      </c>
      <c r="R2849" s="7" t="s">
        <v>8337</v>
      </c>
      <c r="S2849" s="11">
        <f t="shared" si="178"/>
        <v>42513.597974537035</v>
      </c>
      <c r="T2849" s="12">
        <f t="shared" si="179"/>
        <v>42453.597974537035</v>
      </c>
    </row>
    <row r="2850" spans="1:20" ht="57.6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>
        <f t="shared" si="176"/>
        <v>0.2</v>
      </c>
      <c r="P2850">
        <f t="shared" si="177"/>
        <v>-34930</v>
      </c>
      <c r="Q2850" s="7" t="s">
        <v>8336</v>
      </c>
      <c r="R2850" s="7" t="s">
        <v>8337</v>
      </c>
      <c r="S2850" s="11">
        <f t="shared" si="178"/>
        <v>42153.440497685187</v>
      </c>
      <c r="T2850" s="12">
        <f t="shared" si="179"/>
        <v>42123.440497685187</v>
      </c>
    </row>
    <row r="2851" spans="1:20" ht="43.2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>
        <f t="shared" si="176"/>
        <v>1</v>
      </c>
      <c r="P2851">
        <f t="shared" si="177"/>
        <v>-495</v>
      </c>
      <c r="Q2851" s="7" t="s">
        <v>8336</v>
      </c>
      <c r="R2851" s="7" t="s">
        <v>8337</v>
      </c>
      <c r="S2851" s="11">
        <f t="shared" si="178"/>
        <v>42483.219907407409</v>
      </c>
      <c r="T2851" s="12">
        <f t="shared" si="179"/>
        <v>42453.219907407409</v>
      </c>
    </row>
    <row r="2852" spans="1:20" ht="43.2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>
        <f t="shared" si="176"/>
        <v>3.8875000000000002</v>
      </c>
      <c r="P2852">
        <f t="shared" si="177"/>
        <v>-7689</v>
      </c>
      <c r="Q2852" s="7" t="s">
        <v>8336</v>
      </c>
      <c r="R2852" s="7" t="s">
        <v>8337</v>
      </c>
      <c r="S2852" s="11">
        <f t="shared" si="178"/>
        <v>41887.798738425925</v>
      </c>
      <c r="T2852" s="12">
        <f t="shared" si="179"/>
        <v>41857.798738425925</v>
      </c>
    </row>
    <row r="2853" spans="1:20" ht="43.2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>
        <f t="shared" si="176"/>
        <v>0</v>
      </c>
      <c r="P2853">
        <f t="shared" si="177"/>
        <v>-4500</v>
      </c>
      <c r="Q2853" s="7" t="s">
        <v>8336</v>
      </c>
      <c r="R2853" s="7" t="s">
        <v>8337</v>
      </c>
      <c r="S2853" s="11">
        <f t="shared" si="178"/>
        <v>42398.761805555558</v>
      </c>
      <c r="T2853" s="12">
        <f t="shared" si="179"/>
        <v>42389.794317129628</v>
      </c>
    </row>
    <row r="2854" spans="1:20" ht="43.2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>
        <f t="shared" si="176"/>
        <v>1.9</v>
      </c>
      <c r="P2854">
        <f t="shared" si="177"/>
        <v>-4905</v>
      </c>
      <c r="Q2854" s="7" t="s">
        <v>8336</v>
      </c>
      <c r="R2854" s="7" t="s">
        <v>8337</v>
      </c>
      <c r="S2854" s="11">
        <f t="shared" si="178"/>
        <v>41810.836840277778</v>
      </c>
      <c r="T2854" s="12">
        <f t="shared" si="179"/>
        <v>41780.836840277778</v>
      </c>
    </row>
    <row r="2855" spans="1:20" ht="43.2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>
        <f t="shared" si="176"/>
        <v>0</v>
      </c>
      <c r="P2855">
        <f t="shared" si="177"/>
        <v>-9500</v>
      </c>
      <c r="Q2855" s="7" t="s">
        <v>8336</v>
      </c>
      <c r="R2855" s="7" t="s">
        <v>8337</v>
      </c>
      <c r="S2855" s="11">
        <f t="shared" si="178"/>
        <v>41895.98260416666</v>
      </c>
      <c r="T2855" s="12">
        <f t="shared" si="179"/>
        <v>41835.98260416666</v>
      </c>
    </row>
    <row r="2856" spans="1:20" ht="43.2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>
        <f t="shared" si="176"/>
        <v>41.699999999999996</v>
      </c>
      <c r="P2856">
        <f t="shared" si="177"/>
        <v>-583</v>
      </c>
      <c r="Q2856" s="7" t="s">
        <v>8336</v>
      </c>
      <c r="R2856" s="7" t="s">
        <v>8337</v>
      </c>
      <c r="S2856" s="11">
        <f t="shared" si="178"/>
        <v>42131.508321759255</v>
      </c>
      <c r="T2856" s="12">
        <f t="shared" si="179"/>
        <v>42111.508321759255</v>
      </c>
    </row>
    <row r="2857" spans="1:20" ht="57.6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>
        <f t="shared" si="176"/>
        <v>50</v>
      </c>
      <c r="P2857">
        <f t="shared" si="177"/>
        <v>-300</v>
      </c>
      <c r="Q2857" s="7" t="s">
        <v>8336</v>
      </c>
      <c r="R2857" s="7" t="s">
        <v>8337</v>
      </c>
      <c r="S2857" s="11">
        <f t="shared" si="178"/>
        <v>42398.773611111108</v>
      </c>
      <c r="T2857" s="12">
        <f t="shared" si="179"/>
        <v>42369.799432870372</v>
      </c>
    </row>
    <row r="2858" spans="1:20" ht="43.2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>
        <f t="shared" si="176"/>
        <v>4.8666666666666663</v>
      </c>
      <c r="P2858">
        <f t="shared" si="177"/>
        <v>-2854</v>
      </c>
      <c r="Q2858" s="7" t="s">
        <v>8336</v>
      </c>
      <c r="R2858" s="7" t="s">
        <v>8337</v>
      </c>
      <c r="S2858" s="11">
        <f t="shared" si="178"/>
        <v>42224.69027777778</v>
      </c>
      <c r="T2858" s="12">
        <f t="shared" si="179"/>
        <v>42164.829247685186</v>
      </c>
    </row>
    <row r="2859" spans="1:20" ht="57.6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>
        <f t="shared" si="176"/>
        <v>19.736842105263158</v>
      </c>
      <c r="P2859">
        <f t="shared" si="177"/>
        <v>-30500</v>
      </c>
      <c r="Q2859" s="7" t="s">
        <v>8336</v>
      </c>
      <c r="R2859" s="7" t="s">
        <v>8337</v>
      </c>
      <c r="S2859" s="11">
        <f t="shared" si="178"/>
        <v>42786.541666666664</v>
      </c>
      <c r="T2859" s="12">
        <f t="shared" si="179"/>
        <v>42726.711747685178</v>
      </c>
    </row>
    <row r="2860" spans="1:20" ht="43.2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>
        <f t="shared" si="176"/>
        <v>0</v>
      </c>
      <c r="P2860">
        <f t="shared" si="177"/>
        <v>-1000</v>
      </c>
      <c r="Q2860" s="7" t="s">
        <v>8336</v>
      </c>
      <c r="R2860" s="7" t="s">
        <v>8337</v>
      </c>
      <c r="S2860" s="11">
        <f t="shared" si="178"/>
        <v>41978.269444444442</v>
      </c>
      <c r="T2860" s="12">
        <f t="shared" si="179"/>
        <v>41954.336747685178</v>
      </c>
    </row>
    <row r="2861" spans="1:20" ht="43.2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>
        <f t="shared" si="176"/>
        <v>1.7500000000000002</v>
      </c>
      <c r="P2861">
        <f t="shared" si="177"/>
        <v>-1965</v>
      </c>
      <c r="Q2861" s="7" t="s">
        <v>8336</v>
      </c>
      <c r="R2861" s="7" t="s">
        <v>8337</v>
      </c>
      <c r="S2861" s="11">
        <f t="shared" si="178"/>
        <v>42293.153981481482</v>
      </c>
      <c r="T2861" s="12">
        <f t="shared" si="179"/>
        <v>42233.153981481482</v>
      </c>
    </row>
    <row r="2862" spans="1:20" ht="57.6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>
        <f t="shared" si="176"/>
        <v>6.65</v>
      </c>
      <c r="P2862">
        <f t="shared" si="177"/>
        <v>-3734</v>
      </c>
      <c r="Q2862" s="7" t="s">
        <v>8336</v>
      </c>
      <c r="R2862" s="7" t="s">
        <v>8337</v>
      </c>
      <c r="S2862" s="11">
        <f t="shared" si="178"/>
        <v>42540.592314814814</v>
      </c>
      <c r="T2862" s="12">
        <f t="shared" si="179"/>
        <v>42480.592314814814</v>
      </c>
    </row>
    <row r="2863" spans="1:20" ht="43.2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>
        <f t="shared" si="176"/>
        <v>32</v>
      </c>
      <c r="P2863">
        <f t="shared" si="177"/>
        <v>-170</v>
      </c>
      <c r="Q2863" s="7" t="s">
        <v>8336</v>
      </c>
      <c r="R2863" s="7" t="s">
        <v>8337</v>
      </c>
      <c r="S2863" s="11">
        <f t="shared" si="178"/>
        <v>42271.3825</v>
      </c>
      <c r="T2863" s="12">
        <f t="shared" si="179"/>
        <v>42257.3825</v>
      </c>
    </row>
    <row r="2864" spans="1:20" ht="43.2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>
        <f t="shared" si="176"/>
        <v>0.43307086614173229</v>
      </c>
      <c r="P2864">
        <f t="shared" si="177"/>
        <v>-12645</v>
      </c>
      <c r="Q2864" s="7" t="s">
        <v>8336</v>
      </c>
      <c r="R2864" s="7" t="s">
        <v>8337</v>
      </c>
      <c r="S2864" s="11">
        <f t="shared" si="178"/>
        <v>41814.581354166665</v>
      </c>
      <c r="T2864" s="12">
        <f t="shared" si="179"/>
        <v>41784.581354166665</v>
      </c>
    </row>
    <row r="2865" spans="1:20" ht="43.2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>
        <f t="shared" si="176"/>
        <v>0.04</v>
      </c>
      <c r="P2865">
        <f t="shared" si="177"/>
        <v>-49980</v>
      </c>
      <c r="Q2865" s="7" t="s">
        <v>8336</v>
      </c>
      <c r="R2865" s="7" t="s">
        <v>8337</v>
      </c>
      <c r="S2865" s="11">
        <f t="shared" si="178"/>
        <v>41891.46670138889</v>
      </c>
      <c r="T2865" s="12">
        <f t="shared" si="179"/>
        <v>41831.46670138889</v>
      </c>
    </row>
    <row r="2866" spans="1:20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>
        <f t="shared" si="176"/>
        <v>1.6</v>
      </c>
      <c r="P2866">
        <f t="shared" si="177"/>
        <v>-2460</v>
      </c>
      <c r="Q2866" s="7" t="s">
        <v>8336</v>
      </c>
      <c r="R2866" s="7" t="s">
        <v>8337</v>
      </c>
      <c r="S2866" s="11">
        <f t="shared" si="178"/>
        <v>42202.345833333333</v>
      </c>
      <c r="T2866" s="12">
        <f t="shared" si="179"/>
        <v>42172.405173611107</v>
      </c>
    </row>
    <row r="2867" spans="1:20" ht="43.2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>
        <f t="shared" si="176"/>
        <v>0</v>
      </c>
      <c r="P2867">
        <f t="shared" si="177"/>
        <v>-2888</v>
      </c>
      <c r="Q2867" s="7" t="s">
        <v>8336</v>
      </c>
      <c r="R2867" s="7" t="s">
        <v>8337</v>
      </c>
      <c r="S2867" s="11">
        <f t="shared" si="178"/>
        <v>42009.905775462961</v>
      </c>
      <c r="T2867" s="12">
        <f t="shared" si="179"/>
        <v>41949.905775462961</v>
      </c>
    </row>
    <row r="2868" spans="1:20" ht="43.2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>
        <f t="shared" si="176"/>
        <v>0.89999999999999991</v>
      </c>
      <c r="P2868">
        <f t="shared" si="177"/>
        <v>-4955</v>
      </c>
      <c r="Q2868" s="7" t="s">
        <v>8336</v>
      </c>
      <c r="R2868" s="7" t="s">
        <v>8337</v>
      </c>
      <c r="S2868" s="11">
        <f t="shared" si="178"/>
        <v>42657.708333333336</v>
      </c>
      <c r="T2868" s="12">
        <f t="shared" si="179"/>
        <v>42627.746770833335</v>
      </c>
    </row>
    <row r="2869" spans="1:20" ht="57.6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>
        <f t="shared" si="176"/>
        <v>20.16</v>
      </c>
      <c r="P2869">
        <f t="shared" si="177"/>
        <v>-1996</v>
      </c>
      <c r="Q2869" s="7" t="s">
        <v>8336</v>
      </c>
      <c r="R2869" s="7" t="s">
        <v>8337</v>
      </c>
      <c r="S2869" s="11">
        <f t="shared" si="178"/>
        <v>42554.958333333336</v>
      </c>
      <c r="T2869" s="12">
        <f t="shared" si="179"/>
        <v>42530.986944444441</v>
      </c>
    </row>
    <row r="2870" spans="1:20" ht="57.6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>
        <f t="shared" si="176"/>
        <v>42.011733333333332</v>
      </c>
      <c r="P2870">
        <f t="shared" si="177"/>
        <v>-8698.24</v>
      </c>
      <c r="Q2870" s="7" t="s">
        <v>8336</v>
      </c>
      <c r="R2870" s="7" t="s">
        <v>8337</v>
      </c>
      <c r="S2870" s="11">
        <f t="shared" si="178"/>
        <v>42648.618680555555</v>
      </c>
      <c r="T2870" s="12">
        <f t="shared" si="179"/>
        <v>42618.618680555555</v>
      </c>
    </row>
    <row r="2871" spans="1:20" ht="57.6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>
        <f t="shared" si="176"/>
        <v>0.88500000000000001</v>
      </c>
      <c r="P2871">
        <f t="shared" si="177"/>
        <v>-19823</v>
      </c>
      <c r="Q2871" s="7" t="s">
        <v>8336</v>
      </c>
      <c r="R2871" s="7" t="s">
        <v>8337</v>
      </c>
      <c r="S2871" s="11">
        <f t="shared" si="178"/>
        <v>42570.385196759256</v>
      </c>
      <c r="T2871" s="12">
        <f t="shared" si="179"/>
        <v>42540.385196759256</v>
      </c>
    </row>
    <row r="2872" spans="1:20" ht="57.6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>
        <f t="shared" si="176"/>
        <v>15</v>
      </c>
      <c r="P2872">
        <f t="shared" si="177"/>
        <v>-4250</v>
      </c>
      <c r="Q2872" s="7" t="s">
        <v>8336</v>
      </c>
      <c r="R2872" s="7" t="s">
        <v>8337</v>
      </c>
      <c r="S2872" s="11">
        <f t="shared" si="178"/>
        <v>41775.981076388889</v>
      </c>
      <c r="T2872" s="12">
        <f t="shared" si="179"/>
        <v>41745.981076388889</v>
      </c>
    </row>
    <row r="2873" spans="1:20" ht="43.2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>
        <f t="shared" si="176"/>
        <v>4.67</v>
      </c>
      <c r="P2873">
        <f t="shared" si="177"/>
        <v>-9533</v>
      </c>
      <c r="Q2873" s="7" t="s">
        <v>8336</v>
      </c>
      <c r="R2873" s="7" t="s">
        <v>8337</v>
      </c>
      <c r="S2873" s="11">
        <f t="shared" si="178"/>
        <v>41994.530243055553</v>
      </c>
      <c r="T2873" s="12">
        <f t="shared" si="179"/>
        <v>41974.530243055553</v>
      </c>
    </row>
    <row r="2874" spans="1:20" ht="43.2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>
        <f t="shared" si="176"/>
        <v>0</v>
      </c>
      <c r="P2874">
        <f t="shared" si="177"/>
        <v>-3000</v>
      </c>
      <c r="Q2874" s="7" t="s">
        <v>8336</v>
      </c>
      <c r="R2874" s="7" t="s">
        <v>8337</v>
      </c>
      <c r="S2874" s="11">
        <f t="shared" si="178"/>
        <v>42174.907847222225</v>
      </c>
      <c r="T2874" s="12">
        <f t="shared" si="179"/>
        <v>42114.907847222225</v>
      </c>
    </row>
    <row r="2875" spans="1:20" ht="57.6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>
        <f t="shared" si="176"/>
        <v>38.119999999999997</v>
      </c>
      <c r="P2875">
        <f t="shared" si="177"/>
        <v>-1547</v>
      </c>
      <c r="Q2875" s="7" t="s">
        <v>8336</v>
      </c>
      <c r="R2875" s="7" t="s">
        <v>8337</v>
      </c>
      <c r="S2875" s="11">
        <f t="shared" si="178"/>
        <v>42032.609155092585</v>
      </c>
      <c r="T2875" s="12">
        <f t="shared" si="179"/>
        <v>42002.609155092585</v>
      </c>
    </row>
    <row r="2876" spans="1:20" ht="43.2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>
        <f t="shared" si="176"/>
        <v>5.42</v>
      </c>
      <c r="P2876">
        <f t="shared" si="177"/>
        <v>-4729</v>
      </c>
      <c r="Q2876" s="7" t="s">
        <v>8336</v>
      </c>
      <c r="R2876" s="7" t="s">
        <v>8337</v>
      </c>
      <c r="S2876" s="11">
        <f t="shared" si="178"/>
        <v>42752.636412037034</v>
      </c>
      <c r="T2876" s="12">
        <f t="shared" si="179"/>
        <v>42722.636412037034</v>
      </c>
    </row>
    <row r="2877" spans="1:20" ht="43.2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>
        <f t="shared" si="176"/>
        <v>3.4999999999999996E-2</v>
      </c>
      <c r="P2877">
        <f t="shared" si="177"/>
        <v>-19993</v>
      </c>
      <c r="Q2877" s="7" t="s">
        <v>8336</v>
      </c>
      <c r="R2877" s="7" t="s">
        <v>8337</v>
      </c>
      <c r="S2877" s="11">
        <f t="shared" si="178"/>
        <v>42494.920057870368</v>
      </c>
      <c r="T2877" s="12">
        <f t="shared" si="179"/>
        <v>42464.920057870368</v>
      </c>
    </row>
    <row r="2878" spans="1:20" ht="43.2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>
        <f t="shared" si="176"/>
        <v>0</v>
      </c>
      <c r="P2878">
        <f t="shared" si="177"/>
        <v>-150000</v>
      </c>
      <c r="Q2878" s="7" t="s">
        <v>8336</v>
      </c>
      <c r="R2878" s="7" t="s">
        <v>8337</v>
      </c>
      <c r="S2878" s="11">
        <f t="shared" si="178"/>
        <v>42201.535636574066</v>
      </c>
      <c r="T2878" s="12">
        <f t="shared" si="179"/>
        <v>42171.535636574066</v>
      </c>
    </row>
    <row r="2879" spans="1:20" ht="43.2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>
        <f t="shared" si="176"/>
        <v>10.833333333333334</v>
      </c>
      <c r="P2879">
        <f t="shared" si="177"/>
        <v>-5350</v>
      </c>
      <c r="Q2879" s="7" t="s">
        <v>8336</v>
      </c>
      <c r="R2879" s="7" t="s">
        <v>8337</v>
      </c>
      <c r="S2879" s="11">
        <f t="shared" si="178"/>
        <v>42704.499999999993</v>
      </c>
      <c r="T2879" s="12">
        <f t="shared" si="179"/>
        <v>42672.746805555558</v>
      </c>
    </row>
    <row r="2880" spans="1:20" ht="43.2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>
        <f t="shared" si="176"/>
        <v>2.1</v>
      </c>
      <c r="P2880">
        <f t="shared" si="177"/>
        <v>-2937</v>
      </c>
      <c r="Q2880" s="7" t="s">
        <v>8336</v>
      </c>
      <c r="R2880" s="7" t="s">
        <v>8337</v>
      </c>
      <c r="S2880" s="11">
        <f t="shared" si="178"/>
        <v>42188.407349537032</v>
      </c>
      <c r="T2880" s="12">
        <f t="shared" si="179"/>
        <v>42128.407349537032</v>
      </c>
    </row>
    <row r="2881" spans="1:20" ht="43.2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>
        <f t="shared" si="176"/>
        <v>0.2589285714285714</v>
      </c>
      <c r="P2881">
        <f t="shared" si="177"/>
        <v>-11171</v>
      </c>
      <c r="Q2881" s="7" t="s">
        <v>8336</v>
      </c>
      <c r="R2881" s="7" t="s">
        <v>8337</v>
      </c>
      <c r="S2881" s="11">
        <f t="shared" si="178"/>
        <v>42389.516909722217</v>
      </c>
      <c r="T2881" s="12">
        <f t="shared" si="179"/>
        <v>42359.516909722217</v>
      </c>
    </row>
    <row r="2882" spans="1:20" ht="43.2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>
        <f t="shared" si="176"/>
        <v>23.333333333333332</v>
      </c>
      <c r="P2882">
        <f t="shared" si="177"/>
        <v>-9200</v>
      </c>
      <c r="Q2882" s="7" t="s">
        <v>8336</v>
      </c>
      <c r="R2882" s="7" t="s">
        <v>8337</v>
      </c>
      <c r="S2882" s="11">
        <f t="shared" si="178"/>
        <v>42236.503472222219</v>
      </c>
      <c r="T2882" s="12">
        <f t="shared" si="179"/>
        <v>42192.69736111111</v>
      </c>
    </row>
    <row r="2883" spans="1:20" ht="43.2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>
        <f t="shared" ref="O2883:O2946" si="180">(E2883/D2883*100)</f>
        <v>0</v>
      </c>
      <c r="P2883">
        <f t="shared" ref="P2883:P2946" si="181">AVERAGE(E2883-D2883)</f>
        <v>-5500</v>
      </c>
      <c r="Q2883" s="7" t="s">
        <v>8336</v>
      </c>
      <c r="R2883" s="7" t="s">
        <v>8337</v>
      </c>
      <c r="S2883" s="11">
        <f t="shared" ref="S2883:S2946" si="182">(I2883/86400)+25569+(-5/24)</f>
        <v>41976.430972222217</v>
      </c>
      <c r="T2883" s="12">
        <f t="shared" ref="T2883:T2946" si="183">(J2883/86400)+25569+(-5/24)</f>
        <v>41916.389305555553</v>
      </c>
    </row>
    <row r="2884" spans="1:20" ht="43.2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>
        <f t="shared" si="180"/>
        <v>33.6</v>
      </c>
      <c r="P2884">
        <f t="shared" si="181"/>
        <v>-498</v>
      </c>
      <c r="Q2884" s="7" t="s">
        <v>8336</v>
      </c>
      <c r="R2884" s="7" t="s">
        <v>8337</v>
      </c>
      <c r="S2884" s="11">
        <f t="shared" si="182"/>
        <v>42491.387939814813</v>
      </c>
      <c r="T2884" s="12">
        <f t="shared" si="183"/>
        <v>42461.387939814813</v>
      </c>
    </row>
    <row r="2885" spans="1:20" ht="57.6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>
        <f t="shared" si="180"/>
        <v>19.079999999999998</v>
      </c>
      <c r="P2885">
        <f t="shared" si="181"/>
        <v>-8092</v>
      </c>
      <c r="Q2885" s="7" t="s">
        <v>8336</v>
      </c>
      <c r="R2885" s="7" t="s">
        <v>8337</v>
      </c>
      <c r="S2885" s="11">
        <f t="shared" si="182"/>
        <v>42405.999305555553</v>
      </c>
      <c r="T2885" s="12">
        <f t="shared" si="183"/>
        <v>42370.694872685184</v>
      </c>
    </row>
    <row r="2886" spans="1:20" ht="28.8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>
        <f t="shared" si="180"/>
        <v>0.41111111111111115</v>
      </c>
      <c r="P2886">
        <f t="shared" si="181"/>
        <v>-44815</v>
      </c>
      <c r="Q2886" s="7" t="s">
        <v>8336</v>
      </c>
      <c r="R2886" s="7" t="s">
        <v>8337</v>
      </c>
      <c r="S2886" s="11">
        <f t="shared" si="182"/>
        <v>41978.518923611111</v>
      </c>
      <c r="T2886" s="12">
        <f t="shared" si="183"/>
        <v>41948.518923611111</v>
      </c>
    </row>
    <row r="2887" spans="1:20" ht="28.8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>
        <f t="shared" si="180"/>
        <v>32.5</v>
      </c>
      <c r="P2887">
        <f t="shared" si="181"/>
        <v>-270</v>
      </c>
      <c r="Q2887" s="7" t="s">
        <v>8336</v>
      </c>
      <c r="R2887" s="7" t="s">
        <v>8337</v>
      </c>
      <c r="S2887" s="11">
        <f t="shared" si="182"/>
        <v>42076.82640046296</v>
      </c>
      <c r="T2887" s="12">
        <f t="shared" si="183"/>
        <v>42046.868067129624</v>
      </c>
    </row>
    <row r="2888" spans="1:20" ht="43.2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>
        <f t="shared" si="180"/>
        <v>5</v>
      </c>
      <c r="P2888">
        <f t="shared" si="181"/>
        <v>-190</v>
      </c>
      <c r="Q2888" s="7" t="s">
        <v>8336</v>
      </c>
      <c r="R2888" s="7" t="s">
        <v>8337</v>
      </c>
      <c r="S2888" s="11">
        <f t="shared" si="182"/>
        <v>42265.957638888889</v>
      </c>
      <c r="T2888" s="12">
        <f t="shared" si="183"/>
        <v>42261.424583333333</v>
      </c>
    </row>
    <row r="2889" spans="1:20" ht="43.2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>
        <f t="shared" si="180"/>
        <v>0.16666666666666669</v>
      </c>
      <c r="P2889">
        <f t="shared" si="181"/>
        <v>-2995</v>
      </c>
      <c r="Q2889" s="7" t="s">
        <v>8336</v>
      </c>
      <c r="R2889" s="7" t="s">
        <v>8337</v>
      </c>
      <c r="S2889" s="11">
        <f t="shared" si="182"/>
        <v>42015.219027777777</v>
      </c>
      <c r="T2889" s="12">
        <f t="shared" si="183"/>
        <v>41985.219027777777</v>
      </c>
    </row>
    <row r="2890" spans="1:20" ht="43.2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>
        <f t="shared" si="180"/>
        <v>0</v>
      </c>
      <c r="P2890">
        <f t="shared" si="181"/>
        <v>-30000</v>
      </c>
      <c r="Q2890" s="7" t="s">
        <v>8336</v>
      </c>
      <c r="R2890" s="7" t="s">
        <v>8337</v>
      </c>
      <c r="S2890" s="11">
        <f t="shared" si="182"/>
        <v>41929.999305555553</v>
      </c>
      <c r="T2890" s="12">
        <f t="shared" si="183"/>
        <v>41922.326851851853</v>
      </c>
    </row>
    <row r="2891" spans="1:20" ht="43.2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>
        <f t="shared" si="180"/>
        <v>38.066666666666663</v>
      </c>
      <c r="P2891">
        <f t="shared" si="181"/>
        <v>-1858</v>
      </c>
      <c r="Q2891" s="7" t="s">
        <v>8336</v>
      </c>
      <c r="R2891" s="7" t="s">
        <v>8337</v>
      </c>
      <c r="S2891" s="11">
        <f t="shared" si="182"/>
        <v>41880.654918981476</v>
      </c>
      <c r="T2891" s="12">
        <f t="shared" si="183"/>
        <v>41850.654918981476</v>
      </c>
    </row>
    <row r="2892" spans="1:20" ht="43.2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>
        <f t="shared" si="180"/>
        <v>1.05</v>
      </c>
      <c r="P2892">
        <f t="shared" si="181"/>
        <v>-1979</v>
      </c>
      <c r="Q2892" s="7" t="s">
        <v>8336</v>
      </c>
      <c r="R2892" s="7" t="s">
        <v>8337</v>
      </c>
      <c r="S2892" s="11">
        <f t="shared" si="182"/>
        <v>41859.916666666664</v>
      </c>
      <c r="T2892" s="12">
        <f t="shared" si="183"/>
        <v>41831.534629629627</v>
      </c>
    </row>
    <row r="2893" spans="1:20" ht="43.2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>
        <f t="shared" si="180"/>
        <v>2.73</v>
      </c>
      <c r="P2893">
        <f t="shared" si="181"/>
        <v>-9727</v>
      </c>
      <c r="Q2893" s="7" t="s">
        <v>8336</v>
      </c>
      <c r="R2893" s="7" t="s">
        <v>8337</v>
      </c>
      <c r="S2893" s="11">
        <f t="shared" si="182"/>
        <v>42475.633425925924</v>
      </c>
      <c r="T2893" s="12">
        <f t="shared" si="183"/>
        <v>42415.675092592595</v>
      </c>
    </row>
    <row r="2894" spans="1:20" ht="43.2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>
        <f t="shared" si="180"/>
        <v>9.0909090909090917</v>
      </c>
      <c r="P2894">
        <f t="shared" si="181"/>
        <v>-5000</v>
      </c>
      <c r="Q2894" s="7" t="s">
        <v>8336</v>
      </c>
      <c r="R2894" s="7" t="s">
        <v>8337</v>
      </c>
      <c r="S2894" s="11">
        <f t="shared" si="182"/>
        <v>41876.666666666664</v>
      </c>
      <c r="T2894" s="12">
        <f t="shared" si="183"/>
        <v>41869.505833333329</v>
      </c>
    </row>
    <row r="2895" spans="1:20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>
        <f t="shared" si="180"/>
        <v>0.5</v>
      </c>
      <c r="P2895">
        <f t="shared" si="181"/>
        <v>-4975</v>
      </c>
      <c r="Q2895" s="7" t="s">
        <v>8336</v>
      </c>
      <c r="R2895" s="7" t="s">
        <v>8337</v>
      </c>
      <c r="S2895" s="11">
        <f t="shared" si="182"/>
        <v>42012.874999999993</v>
      </c>
      <c r="T2895" s="12">
        <f t="shared" si="183"/>
        <v>41953.564756944441</v>
      </c>
    </row>
    <row r="2896" spans="1:20" ht="28.8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>
        <f t="shared" si="180"/>
        <v>0</v>
      </c>
      <c r="P2896">
        <f t="shared" si="181"/>
        <v>-50000</v>
      </c>
      <c r="Q2896" s="7" t="s">
        <v>8336</v>
      </c>
      <c r="R2896" s="7" t="s">
        <v>8337</v>
      </c>
      <c r="S2896" s="11">
        <f t="shared" si="182"/>
        <v>42097.736284722218</v>
      </c>
      <c r="T2896" s="12">
        <f t="shared" si="183"/>
        <v>42037.777951388889</v>
      </c>
    </row>
    <row r="2897" spans="1:20" ht="43.2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>
        <f t="shared" si="180"/>
        <v>4.5999999999999996</v>
      </c>
      <c r="P2897">
        <f t="shared" si="181"/>
        <v>-477</v>
      </c>
      <c r="Q2897" s="7" t="s">
        <v>8336</v>
      </c>
      <c r="R2897" s="7" t="s">
        <v>8337</v>
      </c>
      <c r="S2897" s="11">
        <f t="shared" si="182"/>
        <v>41812.666666666664</v>
      </c>
      <c r="T2897" s="12">
        <f t="shared" si="183"/>
        <v>41811.347129629627</v>
      </c>
    </row>
    <row r="2898" spans="1:20" ht="43.2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>
        <f t="shared" si="180"/>
        <v>20.833333333333336</v>
      </c>
      <c r="P2898">
        <f t="shared" si="181"/>
        <v>-2375</v>
      </c>
      <c r="Q2898" s="7" t="s">
        <v>8336</v>
      </c>
      <c r="R2898" s="7" t="s">
        <v>8337</v>
      </c>
      <c r="S2898" s="11">
        <f t="shared" si="182"/>
        <v>42716.041666666664</v>
      </c>
      <c r="T2898" s="12">
        <f t="shared" si="183"/>
        <v>42701.700474537036</v>
      </c>
    </row>
    <row r="2899" spans="1:20" ht="43.2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>
        <f t="shared" si="180"/>
        <v>4.583333333333333</v>
      </c>
      <c r="P2899">
        <f t="shared" si="181"/>
        <v>-11450</v>
      </c>
      <c r="Q2899" s="7" t="s">
        <v>8336</v>
      </c>
      <c r="R2899" s="7" t="s">
        <v>8337</v>
      </c>
      <c r="S2899" s="11">
        <f t="shared" si="182"/>
        <v>42288.436863425923</v>
      </c>
      <c r="T2899" s="12">
        <f t="shared" si="183"/>
        <v>42258.438171296293</v>
      </c>
    </row>
    <row r="2900" spans="1:20" ht="43.2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>
        <f t="shared" si="180"/>
        <v>4.2133333333333338</v>
      </c>
      <c r="P2900">
        <f t="shared" si="181"/>
        <v>-7184</v>
      </c>
      <c r="Q2900" s="7" t="s">
        <v>8336</v>
      </c>
      <c r="R2900" s="7" t="s">
        <v>8337</v>
      </c>
      <c r="S2900" s="11">
        <f t="shared" si="182"/>
        <v>42308.456631944442</v>
      </c>
      <c r="T2900" s="12">
        <f t="shared" si="183"/>
        <v>42278.456631944442</v>
      </c>
    </row>
    <row r="2901" spans="1:20" ht="43.2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>
        <f t="shared" si="180"/>
        <v>0</v>
      </c>
      <c r="P2901">
        <f t="shared" si="181"/>
        <v>-10000</v>
      </c>
      <c r="Q2901" s="7" t="s">
        <v>8336</v>
      </c>
      <c r="R2901" s="7" t="s">
        <v>8337</v>
      </c>
      <c r="S2901" s="11">
        <f t="shared" si="182"/>
        <v>42574.869884259257</v>
      </c>
      <c r="T2901" s="12">
        <f t="shared" si="183"/>
        <v>42514.869884259257</v>
      </c>
    </row>
    <row r="2902" spans="1:20" ht="57.6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>
        <f t="shared" si="180"/>
        <v>61.909090909090914</v>
      </c>
      <c r="P2902">
        <f t="shared" si="181"/>
        <v>-2095</v>
      </c>
      <c r="Q2902" s="7" t="s">
        <v>8336</v>
      </c>
      <c r="R2902" s="7" t="s">
        <v>8337</v>
      </c>
      <c r="S2902" s="11">
        <f t="shared" si="182"/>
        <v>41860.025833333333</v>
      </c>
      <c r="T2902" s="12">
        <f t="shared" si="183"/>
        <v>41830.025833333333</v>
      </c>
    </row>
    <row r="2903" spans="1:20" ht="43.2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>
        <f t="shared" si="180"/>
        <v>0.8</v>
      </c>
      <c r="P2903">
        <f t="shared" si="181"/>
        <v>-744</v>
      </c>
      <c r="Q2903" s="7" t="s">
        <v>8336</v>
      </c>
      <c r="R2903" s="7" t="s">
        <v>8337</v>
      </c>
      <c r="S2903" s="11">
        <f t="shared" si="182"/>
        <v>42042.696053240739</v>
      </c>
      <c r="T2903" s="12">
        <f t="shared" si="183"/>
        <v>41982.696053240739</v>
      </c>
    </row>
    <row r="2904" spans="1:20" ht="43.2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>
        <f t="shared" si="180"/>
        <v>1.6666666666666666E-2</v>
      </c>
      <c r="P2904">
        <f t="shared" si="181"/>
        <v>-149975</v>
      </c>
      <c r="Q2904" s="7" t="s">
        <v>8336</v>
      </c>
      <c r="R2904" s="7" t="s">
        <v>8337</v>
      </c>
      <c r="S2904" s="11">
        <f t="shared" si="182"/>
        <v>42240.231435185182</v>
      </c>
      <c r="T2904" s="12">
        <f t="shared" si="183"/>
        <v>42210.231435185182</v>
      </c>
    </row>
    <row r="2905" spans="1:20" ht="43.2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>
        <f t="shared" si="180"/>
        <v>0.77999999999999992</v>
      </c>
      <c r="P2905">
        <f t="shared" si="181"/>
        <v>-4961</v>
      </c>
      <c r="Q2905" s="7" t="s">
        <v>8336</v>
      </c>
      <c r="R2905" s="7" t="s">
        <v>8337</v>
      </c>
      <c r="S2905" s="11">
        <f t="shared" si="182"/>
        <v>42255.95854166666</v>
      </c>
      <c r="T2905" s="12">
        <f t="shared" si="183"/>
        <v>42195.95854166666</v>
      </c>
    </row>
    <row r="2906" spans="1:20" ht="43.2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>
        <f t="shared" si="180"/>
        <v>5</v>
      </c>
      <c r="P2906">
        <f t="shared" si="181"/>
        <v>-1425</v>
      </c>
      <c r="Q2906" s="7" t="s">
        <v>8336</v>
      </c>
      <c r="R2906" s="7" t="s">
        <v>8337</v>
      </c>
      <c r="S2906" s="11">
        <f t="shared" si="182"/>
        <v>41952.291666666664</v>
      </c>
      <c r="T2906" s="12">
        <f t="shared" si="183"/>
        <v>41940.759618055556</v>
      </c>
    </row>
    <row r="2907" spans="1:20" ht="43.2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>
        <f t="shared" si="180"/>
        <v>17.771428571428572</v>
      </c>
      <c r="P2907">
        <f t="shared" si="181"/>
        <v>-2878</v>
      </c>
      <c r="Q2907" s="7" t="s">
        <v>8336</v>
      </c>
      <c r="R2907" s="7" t="s">
        <v>8337</v>
      </c>
      <c r="S2907" s="11">
        <f t="shared" si="182"/>
        <v>42619.848530092589</v>
      </c>
      <c r="T2907" s="12">
        <f t="shared" si="183"/>
        <v>42605.848530092589</v>
      </c>
    </row>
    <row r="2908" spans="1:20" ht="57.6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>
        <f t="shared" si="180"/>
        <v>9.4166666666666661</v>
      </c>
      <c r="P2908">
        <f t="shared" si="181"/>
        <v>-5435</v>
      </c>
      <c r="Q2908" s="7" t="s">
        <v>8336</v>
      </c>
      <c r="R2908" s="7" t="s">
        <v>8337</v>
      </c>
      <c r="S2908" s="11">
        <f t="shared" si="182"/>
        <v>42216.833333333336</v>
      </c>
      <c r="T2908" s="12">
        <f t="shared" si="183"/>
        <v>42199.440578703703</v>
      </c>
    </row>
    <row r="2909" spans="1:20" ht="43.2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>
        <f t="shared" si="180"/>
        <v>0.08</v>
      </c>
      <c r="P2909">
        <f t="shared" si="181"/>
        <v>-2498</v>
      </c>
      <c r="Q2909" s="7" t="s">
        <v>8336</v>
      </c>
      <c r="R2909" s="7" t="s">
        <v>8337</v>
      </c>
      <c r="S2909" s="11">
        <f t="shared" si="182"/>
        <v>42504.669409722221</v>
      </c>
      <c r="T2909" s="12">
        <f t="shared" si="183"/>
        <v>42444.669409722221</v>
      </c>
    </row>
    <row r="2910" spans="1:20" ht="57.6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>
        <f t="shared" si="180"/>
        <v>2.75</v>
      </c>
      <c r="P2910">
        <f t="shared" si="181"/>
        <v>-9336</v>
      </c>
      <c r="Q2910" s="7" t="s">
        <v>8336</v>
      </c>
      <c r="R2910" s="7" t="s">
        <v>8337</v>
      </c>
      <c r="S2910" s="11">
        <f t="shared" si="182"/>
        <v>42529.523368055554</v>
      </c>
      <c r="T2910" s="12">
        <f t="shared" si="183"/>
        <v>42499.523368055554</v>
      </c>
    </row>
    <row r="2911" spans="1:20" ht="43.2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>
        <f t="shared" si="180"/>
        <v>1.1111111111111112E-2</v>
      </c>
      <c r="P2911">
        <f t="shared" si="181"/>
        <v>-179980</v>
      </c>
      <c r="Q2911" s="7" t="s">
        <v>8336</v>
      </c>
      <c r="R2911" s="7" t="s">
        <v>8337</v>
      </c>
      <c r="S2911" s="11">
        <f t="shared" si="182"/>
        <v>41968.615277777775</v>
      </c>
      <c r="T2911" s="12">
        <f t="shared" si="183"/>
        <v>41929.057881944442</v>
      </c>
    </row>
    <row r="2912" spans="1:20" ht="43.2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>
        <f t="shared" si="180"/>
        <v>3.3333333333333335E-3</v>
      </c>
      <c r="P2912">
        <f t="shared" si="181"/>
        <v>-29999</v>
      </c>
      <c r="Q2912" s="7" t="s">
        <v>8336</v>
      </c>
      <c r="R2912" s="7" t="s">
        <v>8337</v>
      </c>
      <c r="S2912" s="11">
        <f t="shared" si="182"/>
        <v>42167.632951388885</v>
      </c>
      <c r="T2912" s="12">
        <f t="shared" si="183"/>
        <v>42107.632951388885</v>
      </c>
    </row>
    <row r="2913" spans="1:20" ht="57.6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>
        <f t="shared" si="180"/>
        <v>36.5</v>
      </c>
      <c r="P2913">
        <f t="shared" si="181"/>
        <v>-1143</v>
      </c>
      <c r="Q2913" s="7" t="s">
        <v>8336</v>
      </c>
      <c r="R2913" s="7" t="s">
        <v>8337</v>
      </c>
      <c r="S2913" s="11">
        <f t="shared" si="182"/>
        <v>42182.560486111113</v>
      </c>
      <c r="T2913" s="12">
        <f t="shared" si="183"/>
        <v>42142.560486111113</v>
      </c>
    </row>
    <row r="2914" spans="1:20" ht="43.2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>
        <f t="shared" si="180"/>
        <v>14.058171745152354</v>
      </c>
      <c r="P2914">
        <f t="shared" si="181"/>
        <v>-12410</v>
      </c>
      <c r="Q2914" s="7" t="s">
        <v>8336</v>
      </c>
      <c r="R2914" s="7" t="s">
        <v>8337</v>
      </c>
      <c r="S2914" s="11">
        <f t="shared" si="182"/>
        <v>42383.923310185179</v>
      </c>
      <c r="T2914" s="12">
        <f t="shared" si="183"/>
        <v>42353.923310185179</v>
      </c>
    </row>
    <row r="2915" spans="1:20" ht="43.2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>
        <f t="shared" si="180"/>
        <v>0.02</v>
      </c>
      <c r="P2915">
        <f t="shared" si="181"/>
        <v>-9998</v>
      </c>
      <c r="Q2915" s="7" t="s">
        <v>8336</v>
      </c>
      <c r="R2915" s="7" t="s">
        <v>8337</v>
      </c>
      <c r="S2915" s="11">
        <f t="shared" si="182"/>
        <v>41888.714571759258</v>
      </c>
      <c r="T2915" s="12">
        <f t="shared" si="183"/>
        <v>41828.714571759258</v>
      </c>
    </row>
    <row r="2916" spans="1:20" ht="28.8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>
        <f t="shared" si="180"/>
        <v>4.0000000000000001E-3</v>
      </c>
      <c r="P2916">
        <f t="shared" si="181"/>
        <v>-24999</v>
      </c>
      <c r="Q2916" s="7" t="s">
        <v>8336</v>
      </c>
      <c r="R2916" s="7" t="s">
        <v>8337</v>
      </c>
      <c r="S2916" s="11">
        <f t="shared" si="182"/>
        <v>42077.657337962963</v>
      </c>
      <c r="T2916" s="12">
        <f t="shared" si="183"/>
        <v>42017.699004629627</v>
      </c>
    </row>
    <row r="2917" spans="1:20" ht="43.2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>
        <f t="shared" si="180"/>
        <v>61.1</v>
      </c>
      <c r="P2917">
        <f t="shared" si="181"/>
        <v>-389</v>
      </c>
      <c r="Q2917" s="7" t="s">
        <v>8336</v>
      </c>
      <c r="R2917" s="7" t="s">
        <v>8337</v>
      </c>
      <c r="S2917" s="11">
        <f t="shared" si="182"/>
        <v>42445.1480324074</v>
      </c>
      <c r="T2917" s="12">
        <f t="shared" si="183"/>
        <v>42415.189699074072</v>
      </c>
    </row>
    <row r="2918" spans="1:20" ht="43.2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>
        <f t="shared" si="180"/>
        <v>7.8378378378378386</v>
      </c>
      <c r="P2918">
        <f t="shared" si="181"/>
        <v>-1705</v>
      </c>
      <c r="Q2918" s="7" t="s">
        <v>8336</v>
      </c>
      <c r="R2918" s="7" t="s">
        <v>8337</v>
      </c>
      <c r="S2918" s="11">
        <f t="shared" si="182"/>
        <v>41778.268391203703</v>
      </c>
      <c r="T2918" s="12">
        <f t="shared" si="183"/>
        <v>41755.268391203703</v>
      </c>
    </row>
    <row r="2919" spans="1:20" ht="43.2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>
        <f t="shared" si="180"/>
        <v>21.85</v>
      </c>
      <c r="P2919">
        <f t="shared" si="181"/>
        <v>-1563</v>
      </c>
      <c r="Q2919" s="7" t="s">
        <v>8336</v>
      </c>
      <c r="R2919" s="7" t="s">
        <v>8337</v>
      </c>
      <c r="S2919" s="11">
        <f t="shared" si="182"/>
        <v>42263.026006944441</v>
      </c>
      <c r="T2919" s="12">
        <f t="shared" si="183"/>
        <v>42245.026006944441</v>
      </c>
    </row>
    <row r="2920" spans="1:20" ht="43.2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>
        <f t="shared" si="180"/>
        <v>27.24</v>
      </c>
      <c r="P2920">
        <f t="shared" si="181"/>
        <v>-3638</v>
      </c>
      <c r="Q2920" s="7" t="s">
        <v>8336</v>
      </c>
      <c r="R2920" s="7" t="s">
        <v>8337</v>
      </c>
      <c r="S2920" s="11">
        <f t="shared" si="182"/>
        <v>42306.421377314815</v>
      </c>
      <c r="T2920" s="12">
        <f t="shared" si="183"/>
        <v>42278.421377314815</v>
      </c>
    </row>
    <row r="2921" spans="1:20" ht="43.2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>
        <f t="shared" si="180"/>
        <v>8.5</v>
      </c>
      <c r="P2921">
        <f t="shared" si="181"/>
        <v>-549</v>
      </c>
      <c r="Q2921" s="7" t="s">
        <v>8336</v>
      </c>
      <c r="R2921" s="7" t="s">
        <v>8337</v>
      </c>
      <c r="S2921" s="11">
        <f t="shared" si="182"/>
        <v>41856.411215277774</v>
      </c>
      <c r="T2921" s="12">
        <f t="shared" si="183"/>
        <v>41826.411215277774</v>
      </c>
    </row>
    <row r="2922" spans="1:20" ht="43.2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>
        <f t="shared" si="180"/>
        <v>26.840000000000003</v>
      </c>
      <c r="P2922">
        <f t="shared" si="181"/>
        <v>-1829</v>
      </c>
      <c r="Q2922" s="7" t="s">
        <v>8336</v>
      </c>
      <c r="R2922" s="7" t="s">
        <v>8337</v>
      </c>
      <c r="S2922" s="11">
        <f t="shared" si="182"/>
        <v>42088.54247685185</v>
      </c>
      <c r="T2922" s="12">
        <f t="shared" si="183"/>
        <v>42058.584143518521</v>
      </c>
    </row>
    <row r="2923" spans="1:20" ht="28.8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>
        <f t="shared" si="180"/>
        <v>129</v>
      </c>
      <c r="P2923">
        <f t="shared" si="181"/>
        <v>29</v>
      </c>
      <c r="Q2923" s="7" t="s">
        <v>8336</v>
      </c>
      <c r="R2923" s="7" t="s">
        <v>8378</v>
      </c>
      <c r="S2923" s="11">
        <f t="shared" si="182"/>
        <v>41907.678287037037</v>
      </c>
      <c r="T2923" s="12">
        <f t="shared" si="183"/>
        <v>41877.678287037037</v>
      </c>
    </row>
    <row r="2924" spans="1:20" ht="43.2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>
        <f t="shared" si="180"/>
        <v>100</v>
      </c>
      <c r="P2924">
        <f t="shared" si="181"/>
        <v>0</v>
      </c>
      <c r="Q2924" s="7" t="s">
        <v>8336</v>
      </c>
      <c r="R2924" s="7" t="s">
        <v>8378</v>
      </c>
      <c r="S2924" s="11">
        <f t="shared" si="182"/>
        <v>42142.665821759256</v>
      </c>
      <c r="T2924" s="12">
        <f t="shared" si="183"/>
        <v>42097.665821759256</v>
      </c>
    </row>
    <row r="2925" spans="1:20" ht="43.2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>
        <f t="shared" si="180"/>
        <v>100</v>
      </c>
      <c r="P2925">
        <f t="shared" si="181"/>
        <v>0</v>
      </c>
      <c r="Q2925" s="7" t="s">
        <v>8336</v>
      </c>
      <c r="R2925" s="7" t="s">
        <v>8378</v>
      </c>
      <c r="S2925" s="11">
        <f t="shared" si="182"/>
        <v>42027.916666666664</v>
      </c>
      <c r="T2925" s="12">
        <f t="shared" si="183"/>
        <v>42012.944201388884</v>
      </c>
    </row>
    <row r="2926" spans="1:20" ht="43.2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>
        <f t="shared" si="180"/>
        <v>103.2</v>
      </c>
      <c r="P2926">
        <f t="shared" si="181"/>
        <v>800</v>
      </c>
      <c r="Q2926" s="7" t="s">
        <v>8336</v>
      </c>
      <c r="R2926" s="7" t="s">
        <v>8378</v>
      </c>
      <c r="S2926" s="11">
        <f t="shared" si="182"/>
        <v>42132.957638888889</v>
      </c>
      <c r="T2926" s="12">
        <f t="shared" si="183"/>
        <v>42103.348495370366</v>
      </c>
    </row>
    <row r="2927" spans="1:20" ht="43.2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>
        <f t="shared" si="180"/>
        <v>102.44597777777777</v>
      </c>
      <c r="P2927">
        <f t="shared" si="181"/>
        <v>1100.6900000000023</v>
      </c>
      <c r="Q2927" s="7" t="s">
        <v>8336</v>
      </c>
      <c r="R2927" s="7" t="s">
        <v>8378</v>
      </c>
      <c r="S2927" s="11">
        <f t="shared" si="182"/>
        <v>41893.375787037039</v>
      </c>
      <c r="T2927" s="12">
        <f t="shared" si="183"/>
        <v>41863.375787037039</v>
      </c>
    </row>
    <row r="2928" spans="1:20" ht="43.2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>
        <f t="shared" si="180"/>
        <v>125</v>
      </c>
      <c r="P2928">
        <f t="shared" si="181"/>
        <v>750</v>
      </c>
      <c r="Q2928" s="7" t="s">
        <v>8336</v>
      </c>
      <c r="R2928" s="7" t="s">
        <v>8378</v>
      </c>
      <c r="S2928" s="11">
        <f t="shared" si="182"/>
        <v>42058.557627314811</v>
      </c>
      <c r="T2928" s="12">
        <f t="shared" si="183"/>
        <v>42044.557627314811</v>
      </c>
    </row>
    <row r="2929" spans="1:20" ht="43.2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>
        <f t="shared" si="180"/>
        <v>130.83333333333334</v>
      </c>
      <c r="P2929">
        <f t="shared" si="181"/>
        <v>555</v>
      </c>
      <c r="Q2929" s="7" t="s">
        <v>8336</v>
      </c>
      <c r="R2929" s="7" t="s">
        <v>8378</v>
      </c>
      <c r="S2929" s="11">
        <f t="shared" si="182"/>
        <v>41835</v>
      </c>
      <c r="T2929" s="12">
        <f t="shared" si="183"/>
        <v>41806.460983796293</v>
      </c>
    </row>
    <row r="2930" spans="1:20" ht="28.8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>
        <f t="shared" si="180"/>
        <v>100</v>
      </c>
      <c r="P2930">
        <f t="shared" si="181"/>
        <v>0</v>
      </c>
      <c r="Q2930" s="7" t="s">
        <v>8336</v>
      </c>
      <c r="R2930" s="7" t="s">
        <v>8378</v>
      </c>
      <c r="S2930" s="11">
        <f t="shared" si="182"/>
        <v>42433.789884259262</v>
      </c>
      <c r="T2930" s="12">
        <f t="shared" si="183"/>
        <v>42403.789884259262</v>
      </c>
    </row>
    <row r="2931" spans="1:20" ht="43.2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>
        <f t="shared" si="180"/>
        <v>102.06937499999999</v>
      </c>
      <c r="P2931">
        <f t="shared" si="181"/>
        <v>165.55000000000018</v>
      </c>
      <c r="Q2931" s="7" t="s">
        <v>8336</v>
      </c>
      <c r="R2931" s="7" t="s">
        <v>8378</v>
      </c>
      <c r="S2931" s="11">
        <f t="shared" si="182"/>
        <v>41784.355995370366</v>
      </c>
      <c r="T2931" s="12">
        <f t="shared" si="183"/>
        <v>41754.355995370366</v>
      </c>
    </row>
    <row r="2932" spans="1:20" ht="43.2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>
        <f t="shared" si="180"/>
        <v>100.92000000000002</v>
      </c>
      <c r="P2932">
        <f t="shared" si="181"/>
        <v>92</v>
      </c>
      <c r="Q2932" s="7" t="s">
        <v>8336</v>
      </c>
      <c r="R2932" s="7" t="s">
        <v>8378</v>
      </c>
      <c r="S2932" s="11">
        <f t="shared" si="182"/>
        <v>42131.375740740739</v>
      </c>
      <c r="T2932" s="12">
        <f t="shared" si="183"/>
        <v>42101.375740740739</v>
      </c>
    </row>
    <row r="2933" spans="1:20" ht="43.2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>
        <f t="shared" si="180"/>
        <v>106</v>
      </c>
      <c r="P2933">
        <f t="shared" si="181"/>
        <v>45</v>
      </c>
      <c r="Q2933" s="7" t="s">
        <v>8336</v>
      </c>
      <c r="R2933" s="7" t="s">
        <v>8378</v>
      </c>
      <c r="S2933" s="11">
        <f t="shared" si="182"/>
        <v>41897.047222222223</v>
      </c>
      <c r="T2933" s="12">
        <f t="shared" si="183"/>
        <v>41872.082905092589</v>
      </c>
    </row>
    <row r="2934" spans="1:20" ht="43.2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>
        <f t="shared" si="180"/>
        <v>105.0967741935484</v>
      </c>
      <c r="P2934">
        <f t="shared" si="181"/>
        <v>158</v>
      </c>
      <c r="Q2934" s="7" t="s">
        <v>8336</v>
      </c>
      <c r="R2934" s="7" t="s">
        <v>8378</v>
      </c>
      <c r="S2934" s="11">
        <f t="shared" si="182"/>
        <v>42056.249999999993</v>
      </c>
      <c r="T2934" s="12">
        <f t="shared" si="183"/>
        <v>42024.956446759257</v>
      </c>
    </row>
    <row r="2935" spans="1:20" ht="43.2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>
        <f t="shared" si="180"/>
        <v>102.76</v>
      </c>
      <c r="P2935">
        <f t="shared" si="181"/>
        <v>69</v>
      </c>
      <c r="Q2935" s="7" t="s">
        <v>8336</v>
      </c>
      <c r="R2935" s="7" t="s">
        <v>8378</v>
      </c>
      <c r="S2935" s="11">
        <f t="shared" si="182"/>
        <v>42525.748298611106</v>
      </c>
      <c r="T2935" s="12">
        <f t="shared" si="183"/>
        <v>42495.748298611106</v>
      </c>
    </row>
    <row r="2936" spans="1:20" ht="43.2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>
        <f t="shared" si="180"/>
        <v>108</v>
      </c>
      <c r="P2936">
        <f t="shared" si="181"/>
        <v>200</v>
      </c>
      <c r="Q2936" s="7" t="s">
        <v>8336</v>
      </c>
      <c r="R2936" s="7" t="s">
        <v>8378</v>
      </c>
      <c r="S2936" s="11">
        <f t="shared" si="182"/>
        <v>41805.427824074075</v>
      </c>
      <c r="T2936" s="12">
        <f t="shared" si="183"/>
        <v>41775.427824074075</v>
      </c>
    </row>
    <row r="2937" spans="1:20" ht="43.2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>
        <f t="shared" si="180"/>
        <v>100.88571428571429</v>
      </c>
      <c r="P2937">
        <f t="shared" si="181"/>
        <v>31</v>
      </c>
      <c r="Q2937" s="7" t="s">
        <v>8336</v>
      </c>
      <c r="R2937" s="7" t="s">
        <v>8378</v>
      </c>
      <c r="S2937" s="11">
        <f t="shared" si="182"/>
        <v>42611.499999999993</v>
      </c>
      <c r="T2937" s="12">
        <f t="shared" si="183"/>
        <v>42553.375092592592</v>
      </c>
    </row>
    <row r="2938" spans="1:20" ht="43.2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>
        <f t="shared" si="180"/>
        <v>128</v>
      </c>
      <c r="P2938">
        <f t="shared" si="181"/>
        <v>280</v>
      </c>
      <c r="Q2938" s="7" t="s">
        <v>8336</v>
      </c>
      <c r="R2938" s="7" t="s">
        <v>8378</v>
      </c>
      <c r="S2938" s="11">
        <f t="shared" si="182"/>
        <v>41924.999305555553</v>
      </c>
      <c r="T2938" s="12">
        <f t="shared" si="183"/>
        <v>41912.442395833328</v>
      </c>
    </row>
    <row r="2939" spans="1:20" ht="28.8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>
        <f t="shared" si="180"/>
        <v>133.33333333333331</v>
      </c>
      <c r="P2939">
        <f t="shared" si="181"/>
        <v>500</v>
      </c>
      <c r="Q2939" s="7" t="s">
        <v>8336</v>
      </c>
      <c r="R2939" s="7" t="s">
        <v>8378</v>
      </c>
      <c r="S2939" s="11">
        <f t="shared" si="182"/>
        <v>41833.248993055553</v>
      </c>
      <c r="T2939" s="12">
        <f t="shared" si="183"/>
        <v>41803.248993055553</v>
      </c>
    </row>
    <row r="2940" spans="1:20" ht="43.2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>
        <f t="shared" si="180"/>
        <v>101.375</v>
      </c>
      <c r="P2940">
        <f t="shared" si="181"/>
        <v>55</v>
      </c>
      <c r="Q2940" s="7" t="s">
        <v>8336</v>
      </c>
      <c r="R2940" s="7" t="s">
        <v>8378</v>
      </c>
      <c r="S2940" s="11">
        <f t="shared" si="182"/>
        <v>42034.495532407404</v>
      </c>
      <c r="T2940" s="12">
        <f t="shared" si="183"/>
        <v>42004.495532407404</v>
      </c>
    </row>
    <row r="2941" spans="1:20" ht="43.2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>
        <f t="shared" si="180"/>
        <v>102.875</v>
      </c>
      <c r="P2941">
        <f t="shared" si="181"/>
        <v>230</v>
      </c>
      <c r="Q2941" s="7" t="s">
        <v>8336</v>
      </c>
      <c r="R2941" s="7" t="s">
        <v>8378</v>
      </c>
      <c r="S2941" s="11">
        <f t="shared" si="182"/>
        <v>41878.833333333328</v>
      </c>
      <c r="T2941" s="12">
        <f t="shared" si="183"/>
        <v>41845.60083333333</v>
      </c>
    </row>
    <row r="2942" spans="1:20" ht="43.2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>
        <f t="shared" si="180"/>
        <v>107.24000000000001</v>
      </c>
      <c r="P2942">
        <f t="shared" si="181"/>
        <v>181</v>
      </c>
      <c r="Q2942" s="7" t="s">
        <v>8336</v>
      </c>
      <c r="R2942" s="7" t="s">
        <v>8378</v>
      </c>
      <c r="S2942" s="11">
        <f t="shared" si="182"/>
        <v>42022.565023148149</v>
      </c>
      <c r="T2942" s="12">
        <f t="shared" si="183"/>
        <v>41982.565023148149</v>
      </c>
    </row>
    <row r="2943" spans="1:20" ht="43.2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>
        <f t="shared" si="180"/>
        <v>4.0000000000000001E-3</v>
      </c>
      <c r="P2943">
        <f t="shared" si="181"/>
        <v>-24999</v>
      </c>
      <c r="Q2943" s="7" t="s">
        <v>8336</v>
      </c>
      <c r="R2943" s="7" t="s">
        <v>8376</v>
      </c>
      <c r="S2943" s="11">
        <f t="shared" si="182"/>
        <v>42064.751793981479</v>
      </c>
      <c r="T2943" s="12">
        <f t="shared" si="183"/>
        <v>42034.751793981479</v>
      </c>
    </row>
    <row r="2944" spans="1:20" ht="43.2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>
        <f t="shared" si="180"/>
        <v>20.424999999999997</v>
      </c>
      <c r="P2944">
        <f t="shared" si="181"/>
        <v>-159150</v>
      </c>
      <c r="Q2944" s="7" t="s">
        <v>8336</v>
      </c>
      <c r="R2944" s="7" t="s">
        <v>8376</v>
      </c>
      <c r="S2944" s="11">
        <f t="shared" si="182"/>
        <v>42354.637499999997</v>
      </c>
      <c r="T2944" s="12">
        <f t="shared" si="183"/>
        <v>42334.595590277771</v>
      </c>
    </row>
    <row r="2945" spans="1:20" ht="43.2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>
        <f t="shared" si="180"/>
        <v>0</v>
      </c>
      <c r="P2945">
        <f t="shared" si="181"/>
        <v>-3000</v>
      </c>
      <c r="Q2945" s="7" t="s">
        <v>8336</v>
      </c>
      <c r="R2945" s="7" t="s">
        <v>8376</v>
      </c>
      <c r="S2945" s="11">
        <f t="shared" si="182"/>
        <v>42106.921064814807</v>
      </c>
      <c r="T2945" s="12">
        <f t="shared" si="183"/>
        <v>42076.921064814807</v>
      </c>
    </row>
    <row r="2946" spans="1:20" ht="43.2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>
        <f t="shared" si="180"/>
        <v>1</v>
      </c>
      <c r="P2946">
        <f t="shared" si="181"/>
        <v>-9900</v>
      </c>
      <c r="Q2946" s="7" t="s">
        <v>8336</v>
      </c>
      <c r="R2946" s="7" t="s">
        <v>8376</v>
      </c>
      <c r="S2946" s="11">
        <f t="shared" si="182"/>
        <v>42162.705995370365</v>
      </c>
      <c r="T2946" s="12">
        <f t="shared" si="183"/>
        <v>42132.705995370365</v>
      </c>
    </row>
    <row r="2947" spans="1:20" ht="57.6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>
        <f t="shared" ref="O2947:O3010" si="184">(E2947/D2947*100)</f>
        <v>0</v>
      </c>
      <c r="P2947">
        <f t="shared" ref="P2947:P3010" si="185">AVERAGE(E2947-D2947)</f>
        <v>-50000</v>
      </c>
      <c r="Q2947" s="7" t="s">
        <v>8336</v>
      </c>
      <c r="R2947" s="7" t="s">
        <v>8376</v>
      </c>
      <c r="S2947" s="11">
        <f t="shared" ref="S2947:S3010" si="186">(I2947/86400)+25569+(-5/24)</f>
        <v>42147.931250000001</v>
      </c>
      <c r="T2947" s="12">
        <f t="shared" ref="T2947:T3010" si="187">(J2947/86400)+25569+(-5/24)</f>
        <v>42117.931250000001</v>
      </c>
    </row>
    <row r="2948" spans="1:20" ht="43.2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>
        <f t="shared" si="184"/>
        <v>0.1</v>
      </c>
      <c r="P2948">
        <f t="shared" si="185"/>
        <v>-1998</v>
      </c>
      <c r="Q2948" s="7" t="s">
        <v>8336</v>
      </c>
      <c r="R2948" s="7" t="s">
        <v>8376</v>
      </c>
      <c r="S2948" s="11">
        <f t="shared" si="186"/>
        <v>42597.322824074072</v>
      </c>
      <c r="T2948" s="12">
        <f t="shared" si="187"/>
        <v>42567.322824074072</v>
      </c>
    </row>
    <row r="2949" spans="1:20" ht="57.6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>
        <f t="shared" si="184"/>
        <v>4.2880000000000003</v>
      </c>
      <c r="P2949">
        <f t="shared" si="185"/>
        <v>-23928</v>
      </c>
      <c r="Q2949" s="7" t="s">
        <v>8336</v>
      </c>
      <c r="R2949" s="7" t="s">
        <v>8376</v>
      </c>
      <c r="S2949" s="11">
        <f t="shared" si="186"/>
        <v>42698.507638888885</v>
      </c>
      <c r="T2949" s="12">
        <f t="shared" si="187"/>
        <v>42649.353784722225</v>
      </c>
    </row>
    <row r="2950" spans="1:20" ht="57.6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>
        <f t="shared" si="184"/>
        <v>4.8000000000000004E-3</v>
      </c>
      <c r="P2950">
        <f t="shared" si="185"/>
        <v>-499976</v>
      </c>
      <c r="Q2950" s="7" t="s">
        <v>8336</v>
      </c>
      <c r="R2950" s="7" t="s">
        <v>8376</v>
      </c>
      <c r="S2950" s="11">
        <f t="shared" si="186"/>
        <v>42157.440891203696</v>
      </c>
      <c r="T2950" s="12">
        <f t="shared" si="187"/>
        <v>42097.440891203696</v>
      </c>
    </row>
    <row r="2951" spans="1:20" ht="43.2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>
        <f t="shared" si="184"/>
        <v>2.5</v>
      </c>
      <c r="P2951">
        <f t="shared" si="185"/>
        <v>-975</v>
      </c>
      <c r="Q2951" s="7" t="s">
        <v>8336</v>
      </c>
      <c r="R2951" s="7" t="s">
        <v>8376</v>
      </c>
      <c r="S2951" s="11">
        <f t="shared" si="186"/>
        <v>42327.656446759262</v>
      </c>
      <c r="T2951" s="12">
        <f t="shared" si="187"/>
        <v>42297.61478009259</v>
      </c>
    </row>
    <row r="2952" spans="1:20" ht="43.2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>
        <f t="shared" si="184"/>
        <v>0</v>
      </c>
      <c r="P2952">
        <f t="shared" si="185"/>
        <v>-5000000</v>
      </c>
      <c r="Q2952" s="7" t="s">
        <v>8336</v>
      </c>
      <c r="R2952" s="7" t="s">
        <v>8376</v>
      </c>
      <c r="S2952" s="11">
        <f t="shared" si="186"/>
        <v>42392.156851851854</v>
      </c>
      <c r="T2952" s="12">
        <f t="shared" si="187"/>
        <v>42362.156851851854</v>
      </c>
    </row>
    <row r="2953" spans="1:20" ht="57.6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>
        <f t="shared" si="184"/>
        <v>2.1919999999999997</v>
      </c>
      <c r="P2953">
        <f t="shared" si="185"/>
        <v>-48904</v>
      </c>
      <c r="Q2953" s="7" t="s">
        <v>8336</v>
      </c>
      <c r="R2953" s="7" t="s">
        <v>8376</v>
      </c>
      <c r="S2953" s="11">
        <f t="shared" si="186"/>
        <v>41917.594594907401</v>
      </c>
      <c r="T2953" s="12">
        <f t="shared" si="187"/>
        <v>41872.594594907401</v>
      </c>
    </row>
    <row r="2954" spans="1:20" ht="43.2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>
        <f t="shared" si="184"/>
        <v>8.0250000000000004</v>
      </c>
      <c r="P2954">
        <f t="shared" si="185"/>
        <v>-18395</v>
      </c>
      <c r="Q2954" s="7" t="s">
        <v>8336</v>
      </c>
      <c r="R2954" s="7" t="s">
        <v>8376</v>
      </c>
      <c r="S2954" s="11">
        <f t="shared" si="186"/>
        <v>42659.958333333336</v>
      </c>
      <c r="T2954" s="12">
        <f t="shared" si="187"/>
        <v>42628.481932870367</v>
      </c>
    </row>
    <row r="2955" spans="1:20" ht="43.2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>
        <f t="shared" si="184"/>
        <v>0.15125</v>
      </c>
      <c r="P2955">
        <f t="shared" si="185"/>
        <v>-399395</v>
      </c>
      <c r="Q2955" s="7" t="s">
        <v>8336</v>
      </c>
      <c r="R2955" s="7" t="s">
        <v>8376</v>
      </c>
      <c r="S2955" s="11">
        <f t="shared" si="186"/>
        <v>42285.583576388883</v>
      </c>
      <c r="T2955" s="12">
        <f t="shared" si="187"/>
        <v>42255.583576388883</v>
      </c>
    </row>
    <row r="2956" spans="1:20" ht="43.2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>
        <f t="shared" si="184"/>
        <v>0</v>
      </c>
      <c r="P2956">
        <f t="shared" si="185"/>
        <v>-15000</v>
      </c>
      <c r="Q2956" s="7" t="s">
        <v>8336</v>
      </c>
      <c r="R2956" s="7" t="s">
        <v>8376</v>
      </c>
      <c r="S2956" s="11">
        <f t="shared" si="186"/>
        <v>42810.333368055552</v>
      </c>
      <c r="T2956" s="12">
        <f t="shared" si="187"/>
        <v>42790.375034722216</v>
      </c>
    </row>
    <row r="2957" spans="1:20" ht="28.8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>
        <f t="shared" si="184"/>
        <v>59.583333333333336</v>
      </c>
      <c r="P2957">
        <f t="shared" si="185"/>
        <v>-485</v>
      </c>
      <c r="Q2957" s="7" t="s">
        <v>8336</v>
      </c>
      <c r="R2957" s="7" t="s">
        <v>8376</v>
      </c>
      <c r="S2957" s="11">
        <f t="shared" si="186"/>
        <v>42171.532974537033</v>
      </c>
      <c r="T2957" s="12">
        <f t="shared" si="187"/>
        <v>42141.532974537033</v>
      </c>
    </row>
    <row r="2958" spans="1:20" ht="43.2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>
        <f t="shared" si="184"/>
        <v>16.734177215189874</v>
      </c>
      <c r="P2958">
        <f t="shared" si="185"/>
        <v>-6578</v>
      </c>
      <c r="Q2958" s="7" t="s">
        <v>8336</v>
      </c>
      <c r="R2958" s="7" t="s">
        <v>8376</v>
      </c>
      <c r="S2958" s="11">
        <f t="shared" si="186"/>
        <v>42494.750578703701</v>
      </c>
      <c r="T2958" s="12">
        <f t="shared" si="187"/>
        <v>42464.750578703701</v>
      </c>
    </row>
    <row r="2959" spans="1:20" ht="43.2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>
        <f t="shared" si="184"/>
        <v>1.8666666666666669</v>
      </c>
      <c r="P2959">
        <f t="shared" si="185"/>
        <v>-14720</v>
      </c>
      <c r="Q2959" s="7" t="s">
        <v>8336</v>
      </c>
      <c r="R2959" s="7" t="s">
        <v>8376</v>
      </c>
      <c r="S2959" s="11">
        <f t="shared" si="186"/>
        <v>42090.761249999996</v>
      </c>
      <c r="T2959" s="12">
        <f t="shared" si="187"/>
        <v>42030.80291666666</v>
      </c>
    </row>
    <row r="2960" spans="1:20" ht="43.2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>
        <f t="shared" si="184"/>
        <v>0</v>
      </c>
      <c r="P2960">
        <f t="shared" si="185"/>
        <v>-80000</v>
      </c>
      <c r="Q2960" s="7" t="s">
        <v>8336</v>
      </c>
      <c r="R2960" s="7" t="s">
        <v>8376</v>
      </c>
      <c r="S2960" s="11">
        <f t="shared" si="186"/>
        <v>42498.529131944444</v>
      </c>
      <c r="T2960" s="12">
        <f t="shared" si="187"/>
        <v>42438.570798611108</v>
      </c>
    </row>
    <row r="2961" spans="1:20" ht="43.2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>
        <f t="shared" si="184"/>
        <v>0</v>
      </c>
      <c r="P2961">
        <f t="shared" si="185"/>
        <v>-10000</v>
      </c>
      <c r="Q2961" s="7" t="s">
        <v>8336</v>
      </c>
      <c r="R2961" s="7" t="s">
        <v>8376</v>
      </c>
      <c r="S2961" s="11">
        <f t="shared" si="186"/>
        <v>42527.800057870372</v>
      </c>
      <c r="T2961" s="12">
        <f t="shared" si="187"/>
        <v>42497.800057870372</v>
      </c>
    </row>
    <row r="2962" spans="1:20" ht="43.2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>
        <f t="shared" si="184"/>
        <v>0</v>
      </c>
      <c r="P2962">
        <f t="shared" si="185"/>
        <v>-30000000</v>
      </c>
      <c r="Q2962" s="7" t="s">
        <v>8336</v>
      </c>
      <c r="R2962" s="7" t="s">
        <v>8376</v>
      </c>
      <c r="S2962" s="11">
        <f t="shared" si="186"/>
        <v>41893.54887731481</v>
      </c>
      <c r="T2962" s="12">
        <f t="shared" si="187"/>
        <v>41863.54887731481</v>
      </c>
    </row>
    <row r="2963" spans="1:20" ht="43.2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>
        <f t="shared" si="184"/>
        <v>109.62</v>
      </c>
      <c r="P2963">
        <f t="shared" si="185"/>
        <v>481</v>
      </c>
      <c r="Q2963" s="7" t="s">
        <v>8336</v>
      </c>
      <c r="R2963" s="7" t="s">
        <v>8337</v>
      </c>
      <c r="S2963" s="11">
        <f t="shared" si="186"/>
        <v>42088.958333333336</v>
      </c>
      <c r="T2963" s="12">
        <f t="shared" si="187"/>
        <v>42061.004155092589</v>
      </c>
    </row>
    <row r="2964" spans="1:20" ht="43.2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>
        <f t="shared" si="184"/>
        <v>121.8</v>
      </c>
      <c r="P2964">
        <f t="shared" si="185"/>
        <v>218</v>
      </c>
      <c r="Q2964" s="7" t="s">
        <v>8336</v>
      </c>
      <c r="R2964" s="7" t="s">
        <v>8337</v>
      </c>
      <c r="S2964" s="11">
        <f t="shared" si="186"/>
        <v>42064.082638888889</v>
      </c>
      <c r="T2964" s="12">
        <f t="shared" si="187"/>
        <v>42036.035949074074</v>
      </c>
    </row>
    <row r="2965" spans="1:20" ht="57.6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>
        <f t="shared" si="184"/>
        <v>106.85</v>
      </c>
      <c r="P2965">
        <f t="shared" si="185"/>
        <v>685</v>
      </c>
      <c r="Q2965" s="7" t="s">
        <v>8336</v>
      </c>
      <c r="R2965" s="7" t="s">
        <v>8337</v>
      </c>
      <c r="S2965" s="11">
        <f t="shared" si="186"/>
        <v>42187.26185185185</v>
      </c>
      <c r="T2965" s="12">
        <f t="shared" si="187"/>
        <v>42157.26185185185</v>
      </c>
    </row>
    <row r="2966" spans="1:20" ht="43.2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>
        <f t="shared" si="184"/>
        <v>100.71379999999999</v>
      </c>
      <c r="P2966">
        <f t="shared" si="185"/>
        <v>35.6899999999996</v>
      </c>
      <c r="Q2966" s="7" t="s">
        <v>8336</v>
      </c>
      <c r="R2966" s="7" t="s">
        <v>8337</v>
      </c>
      <c r="S2966" s="11">
        <f t="shared" si="186"/>
        <v>41857.688888888886</v>
      </c>
      <c r="T2966" s="12">
        <f t="shared" si="187"/>
        <v>41827.701608796291</v>
      </c>
    </row>
    <row r="2967" spans="1:20" ht="57.6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>
        <f t="shared" si="184"/>
        <v>109.00000000000001</v>
      </c>
      <c r="P2967">
        <f t="shared" si="185"/>
        <v>135</v>
      </c>
      <c r="Q2967" s="7" t="s">
        <v>8336</v>
      </c>
      <c r="R2967" s="7" t="s">
        <v>8337</v>
      </c>
      <c r="S2967" s="11">
        <f t="shared" si="186"/>
        <v>42192.521215277775</v>
      </c>
      <c r="T2967" s="12">
        <f t="shared" si="187"/>
        <v>42162.521215277775</v>
      </c>
    </row>
    <row r="2968" spans="1:20" ht="43.2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>
        <f t="shared" si="184"/>
        <v>113.63000000000001</v>
      </c>
      <c r="P2968">
        <f t="shared" si="185"/>
        <v>1363</v>
      </c>
      <c r="Q2968" s="7" t="s">
        <v>8336</v>
      </c>
      <c r="R2968" s="7" t="s">
        <v>8337</v>
      </c>
      <c r="S2968" s="11">
        <f t="shared" si="186"/>
        <v>42263.530231481483</v>
      </c>
      <c r="T2968" s="12">
        <f t="shared" si="187"/>
        <v>42233.530231481483</v>
      </c>
    </row>
    <row r="2969" spans="1:20" ht="43.2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>
        <f t="shared" si="184"/>
        <v>113.92</v>
      </c>
      <c r="P2969">
        <f t="shared" si="185"/>
        <v>696</v>
      </c>
      <c r="Q2969" s="7" t="s">
        <v>8336</v>
      </c>
      <c r="R2969" s="7" t="s">
        <v>8337</v>
      </c>
      <c r="S2969" s="11">
        <f t="shared" si="186"/>
        <v>42071.947824074072</v>
      </c>
      <c r="T2969" s="12">
        <f t="shared" si="187"/>
        <v>42041.989490740736</v>
      </c>
    </row>
    <row r="2970" spans="1:20" ht="28.8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>
        <f t="shared" si="184"/>
        <v>106</v>
      </c>
      <c r="P2970">
        <f t="shared" si="185"/>
        <v>210</v>
      </c>
      <c r="Q2970" s="7" t="s">
        <v>8336</v>
      </c>
      <c r="R2970" s="7" t="s">
        <v>8337</v>
      </c>
      <c r="S2970" s="11">
        <f t="shared" si="186"/>
        <v>42598.957638888889</v>
      </c>
      <c r="T2970" s="12">
        <f t="shared" si="187"/>
        <v>42585.315509259257</v>
      </c>
    </row>
    <row r="2971" spans="1:20" ht="43.2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>
        <f t="shared" si="184"/>
        <v>162.5</v>
      </c>
      <c r="P2971">
        <f t="shared" si="185"/>
        <v>625</v>
      </c>
      <c r="Q2971" s="7" t="s">
        <v>8336</v>
      </c>
      <c r="R2971" s="7" t="s">
        <v>8337</v>
      </c>
      <c r="S2971" s="11">
        <f t="shared" si="186"/>
        <v>42127.743750000001</v>
      </c>
      <c r="T2971" s="12">
        <f t="shared" si="187"/>
        <v>42097.578159722216</v>
      </c>
    </row>
    <row r="2972" spans="1:20" ht="43.2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>
        <f t="shared" si="184"/>
        <v>106</v>
      </c>
      <c r="P2972">
        <f t="shared" si="185"/>
        <v>360</v>
      </c>
      <c r="Q2972" s="7" t="s">
        <v>8336</v>
      </c>
      <c r="R2972" s="7" t="s">
        <v>8337</v>
      </c>
      <c r="S2972" s="11">
        <f t="shared" si="186"/>
        <v>41838.461238425924</v>
      </c>
      <c r="T2972" s="12">
        <f t="shared" si="187"/>
        <v>41808.461238425924</v>
      </c>
    </row>
    <row r="2973" spans="1:20" ht="43.2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>
        <f t="shared" si="184"/>
        <v>100.15624999999999</v>
      </c>
      <c r="P2973">
        <f t="shared" si="185"/>
        <v>5</v>
      </c>
      <c r="Q2973" s="7" t="s">
        <v>8336</v>
      </c>
      <c r="R2973" s="7" t="s">
        <v>8337</v>
      </c>
      <c r="S2973" s="11">
        <f t="shared" si="186"/>
        <v>41882.449976851851</v>
      </c>
      <c r="T2973" s="12">
        <f t="shared" si="187"/>
        <v>41852.449976851851</v>
      </c>
    </row>
    <row r="2974" spans="1:20" ht="28.8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>
        <f t="shared" si="184"/>
        <v>105.35000000000001</v>
      </c>
      <c r="P2974">
        <f t="shared" si="185"/>
        <v>107</v>
      </c>
      <c r="Q2974" s="7" t="s">
        <v>8336</v>
      </c>
      <c r="R2974" s="7" t="s">
        <v>8337</v>
      </c>
      <c r="S2974" s="11">
        <f t="shared" si="186"/>
        <v>42708.833333333336</v>
      </c>
      <c r="T2974" s="12">
        <f t="shared" si="187"/>
        <v>42693.90185185185</v>
      </c>
    </row>
    <row r="2975" spans="1:20" ht="43.2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>
        <f t="shared" si="184"/>
        <v>174.8</v>
      </c>
      <c r="P2975">
        <f t="shared" si="185"/>
        <v>3740</v>
      </c>
      <c r="Q2975" s="7" t="s">
        <v>8336</v>
      </c>
      <c r="R2975" s="7" t="s">
        <v>8337</v>
      </c>
      <c r="S2975" s="11">
        <f t="shared" si="186"/>
        <v>42369.958333333336</v>
      </c>
      <c r="T2975" s="12">
        <f t="shared" si="187"/>
        <v>42341.610046296293</v>
      </c>
    </row>
    <row r="2976" spans="1:20" ht="57.6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>
        <f t="shared" si="184"/>
        <v>102</v>
      </c>
      <c r="P2976">
        <f t="shared" si="185"/>
        <v>100</v>
      </c>
      <c r="Q2976" s="7" t="s">
        <v>8336</v>
      </c>
      <c r="R2976" s="7" t="s">
        <v>8337</v>
      </c>
      <c r="S2976" s="11">
        <f t="shared" si="186"/>
        <v>41907.857638888883</v>
      </c>
      <c r="T2976" s="12">
        <f t="shared" si="187"/>
        <v>41879.852673611109</v>
      </c>
    </row>
    <row r="2977" spans="1:20" ht="43.2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>
        <f t="shared" si="184"/>
        <v>100.125</v>
      </c>
      <c r="P2977">
        <f t="shared" si="185"/>
        <v>10</v>
      </c>
      <c r="Q2977" s="7" t="s">
        <v>8336</v>
      </c>
      <c r="R2977" s="7" t="s">
        <v>8337</v>
      </c>
      <c r="S2977" s="11">
        <f t="shared" si="186"/>
        <v>41969.916666666664</v>
      </c>
      <c r="T2977" s="12">
        <f t="shared" si="187"/>
        <v>41941.475532407407</v>
      </c>
    </row>
    <row r="2978" spans="1:20" ht="43.2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>
        <f t="shared" si="184"/>
        <v>171.42857142857142</v>
      </c>
      <c r="P2978">
        <f t="shared" si="185"/>
        <v>50</v>
      </c>
      <c r="Q2978" s="7" t="s">
        <v>8336</v>
      </c>
      <c r="R2978" s="7" t="s">
        <v>8337</v>
      </c>
      <c r="S2978" s="11">
        <f t="shared" si="186"/>
        <v>42442.291666666664</v>
      </c>
      <c r="T2978" s="12">
        <f t="shared" si="187"/>
        <v>42425.522337962961</v>
      </c>
    </row>
    <row r="2979" spans="1:20" ht="57.6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>
        <f t="shared" si="184"/>
        <v>113.56666666666666</v>
      </c>
      <c r="P2979">
        <f t="shared" si="185"/>
        <v>407</v>
      </c>
      <c r="Q2979" s="7" t="s">
        <v>8336</v>
      </c>
      <c r="R2979" s="7" t="s">
        <v>8337</v>
      </c>
      <c r="S2979" s="11">
        <f t="shared" si="186"/>
        <v>42085.884722222218</v>
      </c>
      <c r="T2979" s="12">
        <f t="shared" si="187"/>
        <v>42026.672847222224</v>
      </c>
    </row>
    <row r="2980" spans="1:20" ht="57.6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>
        <f t="shared" si="184"/>
        <v>129.46666666666667</v>
      </c>
      <c r="P2980">
        <f t="shared" si="185"/>
        <v>221</v>
      </c>
      <c r="Q2980" s="7" t="s">
        <v>8336</v>
      </c>
      <c r="R2980" s="7" t="s">
        <v>8337</v>
      </c>
      <c r="S2980" s="11">
        <f t="shared" si="186"/>
        <v>41932.040972222218</v>
      </c>
      <c r="T2980" s="12">
        <f t="shared" si="187"/>
        <v>41922.432256944441</v>
      </c>
    </row>
    <row r="2981" spans="1:20" ht="43.2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>
        <f t="shared" si="184"/>
        <v>101.4</v>
      </c>
      <c r="P2981">
        <f t="shared" si="185"/>
        <v>70</v>
      </c>
      <c r="Q2981" s="7" t="s">
        <v>8336</v>
      </c>
      <c r="R2981" s="7" t="s">
        <v>8337</v>
      </c>
      <c r="S2981" s="11">
        <f t="shared" si="186"/>
        <v>42010.041666666664</v>
      </c>
      <c r="T2981" s="12">
        <f t="shared" si="187"/>
        <v>41993.616006944438</v>
      </c>
    </row>
    <row r="2982" spans="1:20" ht="43.2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>
        <f t="shared" si="184"/>
        <v>109.16666666666666</v>
      </c>
      <c r="P2982">
        <f t="shared" si="185"/>
        <v>275</v>
      </c>
      <c r="Q2982" s="7" t="s">
        <v>8336</v>
      </c>
      <c r="R2982" s="7" t="s">
        <v>8337</v>
      </c>
      <c r="S2982" s="11">
        <f t="shared" si="186"/>
        <v>42239.874999999993</v>
      </c>
      <c r="T2982" s="12">
        <f t="shared" si="187"/>
        <v>42219.70752314815</v>
      </c>
    </row>
    <row r="2983" spans="1:20" ht="57.6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>
        <f t="shared" si="184"/>
        <v>128.92500000000001</v>
      </c>
      <c r="P2983">
        <f t="shared" si="185"/>
        <v>1157</v>
      </c>
      <c r="Q2983" s="7" t="s">
        <v>8336</v>
      </c>
      <c r="R2983" s="7" t="s">
        <v>8376</v>
      </c>
      <c r="S2983" s="11">
        <f t="shared" si="186"/>
        <v>42270.351342592585</v>
      </c>
      <c r="T2983" s="12">
        <f t="shared" si="187"/>
        <v>42225.351342592585</v>
      </c>
    </row>
    <row r="2984" spans="1:20" ht="28.8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>
        <f t="shared" si="184"/>
        <v>102.06</v>
      </c>
      <c r="P2984">
        <f t="shared" si="185"/>
        <v>103</v>
      </c>
      <c r="Q2984" s="7" t="s">
        <v>8336</v>
      </c>
      <c r="R2984" s="7" t="s">
        <v>8376</v>
      </c>
      <c r="S2984" s="11">
        <f t="shared" si="186"/>
        <v>42411.478506944441</v>
      </c>
      <c r="T2984" s="12">
        <f t="shared" si="187"/>
        <v>42381.478506944441</v>
      </c>
    </row>
    <row r="2985" spans="1:20" ht="43.2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>
        <f t="shared" si="184"/>
        <v>146.53957758620692</v>
      </c>
      <c r="P2985">
        <f t="shared" si="185"/>
        <v>53985.91</v>
      </c>
      <c r="Q2985" s="7" t="s">
        <v>8336</v>
      </c>
      <c r="R2985" s="7" t="s">
        <v>8376</v>
      </c>
      <c r="S2985" s="11">
        <f t="shared" si="186"/>
        <v>41954.465694444443</v>
      </c>
      <c r="T2985" s="12">
        <f t="shared" si="187"/>
        <v>41894.424027777779</v>
      </c>
    </row>
    <row r="2986" spans="1:20" ht="57.6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>
        <f t="shared" si="184"/>
        <v>100.352</v>
      </c>
      <c r="P2986">
        <f t="shared" si="185"/>
        <v>88</v>
      </c>
      <c r="Q2986" s="7" t="s">
        <v>8336</v>
      </c>
      <c r="R2986" s="7" t="s">
        <v>8376</v>
      </c>
      <c r="S2986" s="11">
        <f t="shared" si="186"/>
        <v>42606.070381944439</v>
      </c>
      <c r="T2986" s="12">
        <f t="shared" si="187"/>
        <v>42576.070381944439</v>
      </c>
    </row>
    <row r="2987" spans="1:20" ht="57.6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>
        <f t="shared" si="184"/>
        <v>121.64999999999999</v>
      </c>
      <c r="P2987">
        <f t="shared" si="185"/>
        <v>2165</v>
      </c>
      <c r="Q2987" s="7" t="s">
        <v>8336</v>
      </c>
      <c r="R2987" s="7" t="s">
        <v>8376</v>
      </c>
      <c r="S2987" s="11">
        <f t="shared" si="186"/>
        <v>42673.958333333336</v>
      </c>
      <c r="T2987" s="12">
        <f t="shared" si="187"/>
        <v>42654.765370370369</v>
      </c>
    </row>
    <row r="2988" spans="1:20" ht="43.2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>
        <f t="shared" si="184"/>
        <v>105.5</v>
      </c>
      <c r="P2988">
        <f t="shared" si="185"/>
        <v>132</v>
      </c>
      <c r="Q2988" s="7" t="s">
        <v>8336</v>
      </c>
      <c r="R2988" s="7" t="s">
        <v>8376</v>
      </c>
      <c r="S2988" s="11">
        <f t="shared" si="186"/>
        <v>42491.250069444439</v>
      </c>
      <c r="T2988" s="12">
        <f t="shared" si="187"/>
        <v>42431.29173611111</v>
      </c>
    </row>
    <row r="2989" spans="1:20" ht="57.6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>
        <f t="shared" si="184"/>
        <v>110.4008</v>
      </c>
      <c r="P2989">
        <f t="shared" si="185"/>
        <v>2600.2000000000007</v>
      </c>
      <c r="Q2989" s="7" t="s">
        <v>8336</v>
      </c>
      <c r="R2989" s="7" t="s">
        <v>8376</v>
      </c>
      <c r="S2989" s="11">
        <f t="shared" si="186"/>
        <v>42655.791666666664</v>
      </c>
      <c r="T2989" s="12">
        <f t="shared" si="187"/>
        <v>42627.098969907405</v>
      </c>
    </row>
    <row r="2990" spans="1:20" ht="43.2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>
        <f t="shared" si="184"/>
        <v>100</v>
      </c>
      <c r="P2990">
        <f t="shared" si="185"/>
        <v>0</v>
      </c>
      <c r="Q2990" s="7" t="s">
        <v>8336</v>
      </c>
      <c r="R2990" s="7" t="s">
        <v>8376</v>
      </c>
      <c r="S2990" s="11">
        <f t="shared" si="186"/>
        <v>42541.153715277775</v>
      </c>
      <c r="T2990" s="12">
        <f t="shared" si="187"/>
        <v>42511.153715277775</v>
      </c>
    </row>
    <row r="2991" spans="1:20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>
        <f t="shared" si="184"/>
        <v>176.535</v>
      </c>
      <c r="P2991">
        <f t="shared" si="185"/>
        <v>15307</v>
      </c>
      <c r="Q2991" s="7" t="s">
        <v>8336</v>
      </c>
      <c r="R2991" s="7" t="s">
        <v>8376</v>
      </c>
      <c r="S2991" s="11">
        <f t="shared" si="186"/>
        <v>42358.999305555553</v>
      </c>
      <c r="T2991" s="12">
        <f t="shared" si="187"/>
        <v>42336.812060185184</v>
      </c>
    </row>
    <row r="2992" spans="1:20" ht="43.2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>
        <f t="shared" si="184"/>
        <v>100</v>
      </c>
      <c r="P2992">
        <f t="shared" si="185"/>
        <v>0</v>
      </c>
      <c r="Q2992" s="7" t="s">
        <v>8336</v>
      </c>
      <c r="R2992" s="7" t="s">
        <v>8376</v>
      </c>
      <c r="S2992" s="11">
        <f t="shared" si="186"/>
        <v>42376.365972222215</v>
      </c>
      <c r="T2992" s="12">
        <f t="shared" si="187"/>
        <v>42341.365972222215</v>
      </c>
    </row>
    <row r="2993" spans="1:20" ht="43.2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>
        <f t="shared" si="184"/>
        <v>103.29411764705883</v>
      </c>
      <c r="P2993">
        <f t="shared" si="185"/>
        <v>280</v>
      </c>
      <c r="Q2993" s="7" t="s">
        <v>8336</v>
      </c>
      <c r="R2993" s="7" t="s">
        <v>8376</v>
      </c>
      <c r="S2993" s="11">
        <f t="shared" si="186"/>
        <v>42762.628819444442</v>
      </c>
      <c r="T2993" s="12">
        <f t="shared" si="187"/>
        <v>42740.628819444442</v>
      </c>
    </row>
    <row r="2994" spans="1:20" ht="43.2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>
        <f t="shared" si="184"/>
        <v>104.5</v>
      </c>
      <c r="P2994">
        <f t="shared" si="185"/>
        <v>135</v>
      </c>
      <c r="Q2994" s="7" t="s">
        <v>8336</v>
      </c>
      <c r="R2994" s="7" t="s">
        <v>8376</v>
      </c>
      <c r="S2994" s="11">
        <f t="shared" si="186"/>
        <v>42652.559143518512</v>
      </c>
      <c r="T2994" s="12">
        <f t="shared" si="187"/>
        <v>42622.559143518512</v>
      </c>
    </row>
    <row r="2995" spans="1:20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>
        <f t="shared" si="184"/>
        <v>100.29999999999998</v>
      </c>
      <c r="P2995">
        <f t="shared" si="185"/>
        <v>3</v>
      </c>
      <c r="Q2995" s="7" t="s">
        <v>8336</v>
      </c>
      <c r="R2995" s="7" t="s">
        <v>8376</v>
      </c>
      <c r="S2995" s="11">
        <f t="shared" si="186"/>
        <v>42420.63040509259</v>
      </c>
      <c r="T2995" s="12">
        <f t="shared" si="187"/>
        <v>42390.63040509259</v>
      </c>
    </row>
    <row r="2996" spans="1:20" ht="43.2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>
        <f t="shared" si="184"/>
        <v>457.74666666666673</v>
      </c>
      <c r="P2996">
        <f t="shared" si="185"/>
        <v>1073.24</v>
      </c>
      <c r="Q2996" s="7" t="s">
        <v>8336</v>
      </c>
      <c r="R2996" s="7" t="s">
        <v>8376</v>
      </c>
      <c r="S2996" s="11">
        <f t="shared" si="186"/>
        <v>41915.270509259259</v>
      </c>
      <c r="T2996" s="12">
        <f t="shared" si="187"/>
        <v>41885.270509259259</v>
      </c>
    </row>
    <row r="2997" spans="1:20" ht="43.2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>
        <f t="shared" si="184"/>
        <v>104.96000000000001</v>
      </c>
      <c r="P2997">
        <f t="shared" si="185"/>
        <v>744</v>
      </c>
      <c r="Q2997" s="7" t="s">
        <v>8336</v>
      </c>
      <c r="R2997" s="7" t="s">
        <v>8376</v>
      </c>
      <c r="S2997" s="11">
        <f t="shared" si="186"/>
        <v>42754.456840277773</v>
      </c>
      <c r="T2997" s="12">
        <f t="shared" si="187"/>
        <v>42724.456840277773</v>
      </c>
    </row>
    <row r="2998" spans="1:20" ht="28.8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>
        <f t="shared" si="184"/>
        <v>171.94285714285715</v>
      </c>
      <c r="P2998">
        <f t="shared" si="185"/>
        <v>25180</v>
      </c>
      <c r="Q2998" s="7" t="s">
        <v>8336</v>
      </c>
      <c r="R2998" s="7" t="s">
        <v>8376</v>
      </c>
      <c r="S2998" s="11">
        <f t="shared" si="186"/>
        <v>42150.704166666663</v>
      </c>
      <c r="T2998" s="12">
        <f t="shared" si="187"/>
        <v>42090.704166666663</v>
      </c>
    </row>
    <row r="2999" spans="1:20" ht="43.2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>
        <f t="shared" si="184"/>
        <v>103.73000000000002</v>
      </c>
      <c r="P2999">
        <f t="shared" si="185"/>
        <v>373</v>
      </c>
      <c r="Q2999" s="7" t="s">
        <v>8336</v>
      </c>
      <c r="R2999" s="7" t="s">
        <v>8376</v>
      </c>
      <c r="S2999" s="11">
        <f t="shared" si="186"/>
        <v>42792.999305555553</v>
      </c>
      <c r="T2999" s="12">
        <f t="shared" si="187"/>
        <v>42775.525381944441</v>
      </c>
    </row>
    <row r="3000" spans="1:20" ht="43.2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>
        <f t="shared" si="184"/>
        <v>103.029</v>
      </c>
      <c r="P3000">
        <f t="shared" si="185"/>
        <v>1514.5</v>
      </c>
      <c r="Q3000" s="7" t="s">
        <v>8336</v>
      </c>
      <c r="R3000" s="7" t="s">
        <v>8376</v>
      </c>
      <c r="S3000" s="11">
        <f t="shared" si="186"/>
        <v>41805.975694444445</v>
      </c>
      <c r="T3000" s="12">
        <f t="shared" si="187"/>
        <v>41777.985289351847</v>
      </c>
    </row>
    <row r="3001" spans="1:20" ht="43.2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>
        <f t="shared" si="184"/>
        <v>118.88888888888889</v>
      </c>
      <c r="P3001">
        <f t="shared" si="185"/>
        <v>255</v>
      </c>
      <c r="Q3001" s="7" t="s">
        <v>8336</v>
      </c>
      <c r="R3001" s="7" t="s">
        <v>8376</v>
      </c>
      <c r="S3001" s="11">
        <f t="shared" si="186"/>
        <v>42794.874999999993</v>
      </c>
      <c r="T3001" s="12">
        <f t="shared" si="187"/>
        <v>42780.531944444439</v>
      </c>
    </row>
    <row r="3002" spans="1:20" ht="43.2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>
        <f t="shared" si="184"/>
        <v>100</v>
      </c>
      <c r="P3002">
        <f t="shared" si="185"/>
        <v>0</v>
      </c>
      <c r="Q3002" s="7" t="s">
        <v>8336</v>
      </c>
      <c r="R3002" s="7" t="s">
        <v>8376</v>
      </c>
      <c r="S3002" s="11">
        <f t="shared" si="186"/>
        <v>42766.541666666664</v>
      </c>
      <c r="T3002" s="12">
        <f t="shared" si="187"/>
        <v>42752.61886574074</v>
      </c>
    </row>
    <row r="3003" spans="1:20" ht="43.2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>
        <f t="shared" si="184"/>
        <v>318.69988910451895</v>
      </c>
      <c r="P3003">
        <f t="shared" si="185"/>
        <v>15777.009999999998</v>
      </c>
      <c r="Q3003" s="7" t="s">
        <v>8336</v>
      </c>
      <c r="R3003" s="7" t="s">
        <v>8376</v>
      </c>
      <c r="S3003" s="11">
        <f t="shared" si="186"/>
        <v>42564.687291666669</v>
      </c>
      <c r="T3003" s="12">
        <f t="shared" si="187"/>
        <v>42534.687291666669</v>
      </c>
    </row>
    <row r="3004" spans="1:20" ht="28.8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>
        <f t="shared" si="184"/>
        <v>108.50614285714286</v>
      </c>
      <c r="P3004">
        <f t="shared" si="185"/>
        <v>595.43000000000029</v>
      </c>
      <c r="Q3004" s="7" t="s">
        <v>8336</v>
      </c>
      <c r="R3004" s="7" t="s">
        <v>8376</v>
      </c>
      <c r="S3004" s="11">
        <f t="shared" si="186"/>
        <v>41269.627916666665</v>
      </c>
      <c r="T3004" s="12">
        <f t="shared" si="187"/>
        <v>41239.627916666665</v>
      </c>
    </row>
    <row r="3005" spans="1:20" ht="43.2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>
        <f t="shared" si="184"/>
        <v>101.16666666666667</v>
      </c>
      <c r="P3005">
        <f t="shared" si="185"/>
        <v>35</v>
      </c>
      <c r="Q3005" s="7" t="s">
        <v>8336</v>
      </c>
      <c r="R3005" s="7" t="s">
        <v>8376</v>
      </c>
      <c r="S3005" s="11">
        <f t="shared" si="186"/>
        <v>42430.040972222218</v>
      </c>
      <c r="T3005" s="12">
        <f t="shared" si="187"/>
        <v>42398.640925925924</v>
      </c>
    </row>
    <row r="3006" spans="1:20" ht="57.6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>
        <f t="shared" si="184"/>
        <v>112.815</v>
      </c>
      <c r="P3006">
        <f t="shared" si="185"/>
        <v>5126</v>
      </c>
      <c r="Q3006" s="7" t="s">
        <v>8336</v>
      </c>
      <c r="R3006" s="7" t="s">
        <v>8376</v>
      </c>
      <c r="S3006" s="11">
        <f t="shared" si="186"/>
        <v>41958.714398148142</v>
      </c>
      <c r="T3006" s="12">
        <f t="shared" si="187"/>
        <v>41928.672731481478</v>
      </c>
    </row>
    <row r="3007" spans="1:20" ht="43.2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>
        <f t="shared" si="184"/>
        <v>120.49622641509434</v>
      </c>
      <c r="P3007">
        <f t="shared" si="185"/>
        <v>2172.6000000000004</v>
      </c>
      <c r="Q3007" s="7" t="s">
        <v>8336</v>
      </c>
      <c r="R3007" s="7" t="s">
        <v>8376</v>
      </c>
      <c r="S3007" s="11">
        <f t="shared" si="186"/>
        <v>41918.466493055552</v>
      </c>
      <c r="T3007" s="12">
        <f t="shared" si="187"/>
        <v>41888.466493055552</v>
      </c>
    </row>
    <row r="3008" spans="1:20" ht="28.8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>
        <f t="shared" si="184"/>
        <v>107.74999999999999</v>
      </c>
      <c r="P3008">
        <f t="shared" si="185"/>
        <v>620</v>
      </c>
      <c r="Q3008" s="7" t="s">
        <v>8336</v>
      </c>
      <c r="R3008" s="7" t="s">
        <v>8376</v>
      </c>
      <c r="S3008" s="11">
        <f t="shared" si="186"/>
        <v>41987.54850694444</v>
      </c>
      <c r="T3008" s="12">
        <f t="shared" si="187"/>
        <v>41957.54850694444</v>
      </c>
    </row>
    <row r="3009" spans="1:20" ht="28.8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>
        <f t="shared" si="184"/>
        <v>180</v>
      </c>
      <c r="P3009">
        <f t="shared" si="185"/>
        <v>480</v>
      </c>
      <c r="Q3009" s="7" t="s">
        <v>8336</v>
      </c>
      <c r="R3009" s="7" t="s">
        <v>8376</v>
      </c>
      <c r="S3009" s="11">
        <f t="shared" si="186"/>
        <v>42119.007905092592</v>
      </c>
      <c r="T3009" s="12">
        <f t="shared" si="187"/>
        <v>42098.007905092592</v>
      </c>
    </row>
    <row r="3010" spans="1:20" ht="43.2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>
        <f t="shared" si="184"/>
        <v>101.16666666666667</v>
      </c>
      <c r="P3010">
        <f t="shared" si="185"/>
        <v>35</v>
      </c>
      <c r="Q3010" s="7" t="s">
        <v>8336</v>
      </c>
      <c r="R3010" s="7" t="s">
        <v>8376</v>
      </c>
      <c r="S3010" s="11">
        <f t="shared" si="186"/>
        <v>42390.003692129627</v>
      </c>
      <c r="T3010" s="12">
        <f t="shared" si="187"/>
        <v>42360.003692129627</v>
      </c>
    </row>
    <row r="3011" spans="1:20" ht="43.2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>
        <f t="shared" ref="O3011:O3074" si="188">(E3011/D3011*100)</f>
        <v>119.756</v>
      </c>
      <c r="P3011">
        <f t="shared" ref="P3011:P3074" si="189">AVERAGE(E3011-D3011)</f>
        <v>4939</v>
      </c>
      <c r="Q3011" s="7" t="s">
        <v>8336</v>
      </c>
      <c r="R3011" s="7" t="s">
        <v>8376</v>
      </c>
      <c r="S3011" s="11">
        <f t="shared" ref="S3011:S3074" si="190">(I3011/86400)+25569+(-5/24)</f>
        <v>41969.403240740743</v>
      </c>
      <c r="T3011" s="12">
        <f t="shared" ref="T3011:T3074" si="191">(J3011/86400)+25569+(-5/24)</f>
        <v>41939.361574074072</v>
      </c>
    </row>
    <row r="3012" spans="1:20" ht="43.2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>
        <f t="shared" si="188"/>
        <v>158</v>
      </c>
      <c r="P3012">
        <f t="shared" si="189"/>
        <v>870</v>
      </c>
      <c r="Q3012" s="7" t="s">
        <v>8336</v>
      </c>
      <c r="R3012" s="7" t="s">
        <v>8376</v>
      </c>
      <c r="S3012" s="11">
        <f t="shared" si="190"/>
        <v>42056.624062499999</v>
      </c>
      <c r="T3012" s="12">
        <f t="shared" si="191"/>
        <v>41996.624062499999</v>
      </c>
    </row>
    <row r="3013" spans="1:20" ht="43.2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>
        <f t="shared" si="188"/>
        <v>123.66666666666666</v>
      </c>
      <c r="P3013">
        <f t="shared" si="189"/>
        <v>71</v>
      </c>
      <c r="Q3013" s="7" t="s">
        <v>8336</v>
      </c>
      <c r="R3013" s="7" t="s">
        <v>8376</v>
      </c>
      <c r="S3013" s="11">
        <f t="shared" si="190"/>
        <v>42361.749305555553</v>
      </c>
      <c r="T3013" s="12">
        <f t="shared" si="191"/>
        <v>42334.260601851849</v>
      </c>
    </row>
    <row r="3014" spans="1:20" ht="43.2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>
        <f t="shared" si="188"/>
        <v>117.12499999999999</v>
      </c>
      <c r="P3014">
        <f t="shared" si="189"/>
        <v>685</v>
      </c>
      <c r="Q3014" s="7" t="s">
        <v>8336</v>
      </c>
      <c r="R3014" s="7" t="s">
        <v>8376</v>
      </c>
      <c r="S3014" s="11">
        <f t="shared" si="190"/>
        <v>42045.494560185187</v>
      </c>
      <c r="T3014" s="12">
        <f t="shared" si="191"/>
        <v>42024.494560185187</v>
      </c>
    </row>
    <row r="3015" spans="1:20" ht="43.2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>
        <f t="shared" si="188"/>
        <v>156.96</v>
      </c>
      <c r="P3015">
        <f t="shared" si="189"/>
        <v>5696</v>
      </c>
      <c r="Q3015" s="7" t="s">
        <v>8336</v>
      </c>
      <c r="R3015" s="7" t="s">
        <v>8376</v>
      </c>
      <c r="S3015" s="11">
        <f t="shared" si="190"/>
        <v>42176.627881944441</v>
      </c>
      <c r="T3015" s="12">
        <f t="shared" si="191"/>
        <v>42146.627881944441</v>
      </c>
    </row>
    <row r="3016" spans="1:20" ht="43.2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>
        <f t="shared" si="188"/>
        <v>113.104</v>
      </c>
      <c r="P3016">
        <f t="shared" si="189"/>
        <v>3276</v>
      </c>
      <c r="Q3016" s="7" t="s">
        <v>8336</v>
      </c>
      <c r="R3016" s="7" t="s">
        <v>8376</v>
      </c>
      <c r="S3016" s="11">
        <f t="shared" si="190"/>
        <v>41948</v>
      </c>
      <c r="T3016" s="12">
        <f t="shared" si="191"/>
        <v>41919.915277777771</v>
      </c>
    </row>
    <row r="3017" spans="1:20" ht="43.2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>
        <f t="shared" si="188"/>
        <v>103.17647058823529</v>
      </c>
      <c r="P3017">
        <f t="shared" si="189"/>
        <v>108</v>
      </c>
      <c r="Q3017" s="7" t="s">
        <v>8336</v>
      </c>
      <c r="R3017" s="7" t="s">
        <v>8376</v>
      </c>
      <c r="S3017" s="11">
        <f t="shared" si="190"/>
        <v>41800.958333333328</v>
      </c>
      <c r="T3017" s="12">
        <f t="shared" si="191"/>
        <v>41785.518958333334</v>
      </c>
    </row>
    <row r="3018" spans="1:20" ht="57.6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>
        <f t="shared" si="188"/>
        <v>102.61176470588236</v>
      </c>
      <c r="P3018">
        <f t="shared" si="189"/>
        <v>222</v>
      </c>
      <c r="Q3018" s="7" t="s">
        <v>8336</v>
      </c>
      <c r="R3018" s="7" t="s">
        <v>8376</v>
      </c>
      <c r="S3018" s="11">
        <f t="shared" si="190"/>
        <v>41838.339722222219</v>
      </c>
      <c r="T3018" s="12">
        <f t="shared" si="191"/>
        <v>41778.339722222219</v>
      </c>
    </row>
    <row r="3019" spans="1:20" ht="43.2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>
        <f t="shared" si="188"/>
        <v>105.84090909090908</v>
      </c>
      <c r="P3019">
        <f t="shared" si="189"/>
        <v>1285</v>
      </c>
      <c r="Q3019" s="7" t="s">
        <v>8336</v>
      </c>
      <c r="R3019" s="7" t="s">
        <v>8376</v>
      </c>
      <c r="S3019" s="11">
        <f t="shared" si="190"/>
        <v>41871.641701388886</v>
      </c>
      <c r="T3019" s="12">
        <f t="shared" si="191"/>
        <v>41841.641701388886</v>
      </c>
    </row>
    <row r="3020" spans="1:20" ht="43.2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>
        <f t="shared" si="188"/>
        <v>100.71428571428571</v>
      </c>
      <c r="P3020">
        <f t="shared" si="189"/>
        <v>30</v>
      </c>
      <c r="Q3020" s="7" t="s">
        <v>8336</v>
      </c>
      <c r="R3020" s="7" t="s">
        <v>8376</v>
      </c>
      <c r="S3020" s="11">
        <f t="shared" si="190"/>
        <v>42205.708333333336</v>
      </c>
      <c r="T3020" s="12">
        <f t="shared" si="191"/>
        <v>42163.09</v>
      </c>
    </row>
    <row r="3021" spans="1:20" ht="43.2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>
        <f t="shared" si="188"/>
        <v>121.23333333333332</v>
      </c>
      <c r="P3021">
        <f t="shared" si="189"/>
        <v>3185</v>
      </c>
      <c r="Q3021" s="7" t="s">
        <v>8336</v>
      </c>
      <c r="R3021" s="7" t="s">
        <v>8376</v>
      </c>
      <c r="S3021" s="11">
        <f t="shared" si="190"/>
        <v>41785.916666666664</v>
      </c>
      <c r="T3021" s="12">
        <f t="shared" si="191"/>
        <v>41758.625231481477</v>
      </c>
    </row>
    <row r="3022" spans="1:20" ht="43.2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>
        <f t="shared" si="188"/>
        <v>100.57142857142858</v>
      </c>
      <c r="P3022">
        <f t="shared" si="189"/>
        <v>40</v>
      </c>
      <c r="Q3022" s="7" t="s">
        <v>8336</v>
      </c>
      <c r="R3022" s="7" t="s">
        <v>8376</v>
      </c>
      <c r="S3022" s="11">
        <f t="shared" si="190"/>
        <v>42230.638113425921</v>
      </c>
      <c r="T3022" s="12">
        <f t="shared" si="191"/>
        <v>42170.638113425921</v>
      </c>
    </row>
    <row r="3023" spans="1:20" ht="43.2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>
        <f t="shared" si="188"/>
        <v>116.02222222222223</v>
      </c>
      <c r="P3023">
        <f t="shared" si="189"/>
        <v>721</v>
      </c>
      <c r="Q3023" s="7" t="s">
        <v>8336</v>
      </c>
      <c r="R3023" s="7" t="s">
        <v>8376</v>
      </c>
      <c r="S3023" s="11">
        <f t="shared" si="190"/>
        <v>42696.040972222218</v>
      </c>
      <c r="T3023" s="12">
        <f t="shared" si="191"/>
        <v>42660.410520833328</v>
      </c>
    </row>
    <row r="3024" spans="1:20" ht="43.2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>
        <f t="shared" si="188"/>
        <v>100.88</v>
      </c>
      <c r="P3024">
        <f t="shared" si="189"/>
        <v>88</v>
      </c>
      <c r="Q3024" s="7" t="s">
        <v>8336</v>
      </c>
      <c r="R3024" s="7" t="s">
        <v>8376</v>
      </c>
      <c r="S3024" s="11">
        <f t="shared" si="190"/>
        <v>42609.745474537034</v>
      </c>
      <c r="T3024" s="12">
        <f t="shared" si="191"/>
        <v>42564.745474537034</v>
      </c>
    </row>
    <row r="3025" spans="1:20" ht="57.6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>
        <f t="shared" si="188"/>
        <v>103</v>
      </c>
      <c r="P3025">
        <f t="shared" si="189"/>
        <v>21</v>
      </c>
      <c r="Q3025" s="7" t="s">
        <v>8336</v>
      </c>
      <c r="R3025" s="7" t="s">
        <v>8376</v>
      </c>
      <c r="S3025" s="11">
        <f t="shared" si="190"/>
        <v>42166.467430555553</v>
      </c>
      <c r="T3025" s="12">
        <f t="shared" si="191"/>
        <v>42121.467430555553</v>
      </c>
    </row>
    <row r="3026" spans="1:20" ht="43.2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>
        <f t="shared" si="188"/>
        <v>246.42</v>
      </c>
      <c r="P3026">
        <f t="shared" si="189"/>
        <v>7321</v>
      </c>
      <c r="Q3026" s="7" t="s">
        <v>8336</v>
      </c>
      <c r="R3026" s="7" t="s">
        <v>8376</v>
      </c>
      <c r="S3026" s="11">
        <f t="shared" si="190"/>
        <v>41188.785590277774</v>
      </c>
      <c r="T3026" s="12">
        <f t="shared" si="191"/>
        <v>41158.785590277774</v>
      </c>
    </row>
    <row r="3027" spans="1:20" ht="43.2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>
        <f t="shared" si="188"/>
        <v>302.2</v>
      </c>
      <c r="P3027">
        <f t="shared" si="189"/>
        <v>5055</v>
      </c>
      <c r="Q3027" s="7" t="s">
        <v>8336</v>
      </c>
      <c r="R3027" s="7" t="s">
        <v>8376</v>
      </c>
      <c r="S3027" s="11">
        <f t="shared" si="190"/>
        <v>41789.458333333328</v>
      </c>
      <c r="T3027" s="12">
        <f t="shared" si="191"/>
        <v>41761.301076388889</v>
      </c>
    </row>
    <row r="3028" spans="1:20" ht="57.6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>
        <f t="shared" si="188"/>
        <v>143.33333333333334</v>
      </c>
      <c r="P3028">
        <f t="shared" si="189"/>
        <v>390</v>
      </c>
      <c r="Q3028" s="7" t="s">
        <v>8336</v>
      </c>
      <c r="R3028" s="7" t="s">
        <v>8376</v>
      </c>
      <c r="S3028" s="11">
        <f t="shared" si="190"/>
        <v>42797.251064814809</v>
      </c>
      <c r="T3028" s="12">
        <f t="shared" si="191"/>
        <v>42783.251064814809</v>
      </c>
    </row>
    <row r="3029" spans="1:20" ht="43.2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>
        <f t="shared" si="188"/>
        <v>131.44</v>
      </c>
      <c r="P3029">
        <f t="shared" si="189"/>
        <v>12576</v>
      </c>
      <c r="Q3029" s="7" t="s">
        <v>8336</v>
      </c>
      <c r="R3029" s="7" t="s">
        <v>8376</v>
      </c>
      <c r="S3029" s="11">
        <f t="shared" si="190"/>
        <v>42083.454293981478</v>
      </c>
      <c r="T3029" s="12">
        <f t="shared" si="191"/>
        <v>42053.49596064815</v>
      </c>
    </row>
    <row r="3030" spans="1:20" ht="28.8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>
        <f t="shared" si="188"/>
        <v>168.01999999999998</v>
      </c>
      <c r="P3030">
        <f t="shared" si="189"/>
        <v>3401</v>
      </c>
      <c r="Q3030" s="7" t="s">
        <v>8336</v>
      </c>
      <c r="R3030" s="7" t="s">
        <v>8376</v>
      </c>
      <c r="S3030" s="11">
        <f t="shared" si="190"/>
        <v>42597.055844907409</v>
      </c>
      <c r="T3030" s="12">
        <f t="shared" si="191"/>
        <v>42567.055844907409</v>
      </c>
    </row>
    <row r="3031" spans="1:20" ht="43.2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>
        <f t="shared" si="188"/>
        <v>109.67666666666666</v>
      </c>
      <c r="P3031">
        <f t="shared" si="189"/>
        <v>2903</v>
      </c>
      <c r="Q3031" s="7" t="s">
        <v>8336</v>
      </c>
      <c r="R3031" s="7" t="s">
        <v>8376</v>
      </c>
      <c r="S3031" s="11">
        <f t="shared" si="190"/>
        <v>41960.982638888883</v>
      </c>
      <c r="T3031" s="12">
        <f t="shared" si="191"/>
        <v>41932.500543981478</v>
      </c>
    </row>
    <row r="3032" spans="1:20" ht="43.2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>
        <f t="shared" si="188"/>
        <v>106.6857142857143</v>
      </c>
      <c r="P3032">
        <f t="shared" si="189"/>
        <v>117</v>
      </c>
      <c r="Q3032" s="7" t="s">
        <v>8336</v>
      </c>
      <c r="R3032" s="7" t="s">
        <v>8376</v>
      </c>
      <c r="S3032" s="11">
        <f t="shared" si="190"/>
        <v>42263.5390162037</v>
      </c>
      <c r="T3032" s="12">
        <f t="shared" si="191"/>
        <v>42233.5390162037</v>
      </c>
    </row>
    <row r="3033" spans="1:20" ht="72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>
        <f t="shared" si="188"/>
        <v>100</v>
      </c>
      <c r="P3033">
        <f t="shared" si="189"/>
        <v>0</v>
      </c>
      <c r="Q3033" s="7" t="s">
        <v>8336</v>
      </c>
      <c r="R3033" s="7" t="s">
        <v>8376</v>
      </c>
      <c r="S3033" s="11">
        <f t="shared" si="190"/>
        <v>42657.674155092587</v>
      </c>
      <c r="T3033" s="12">
        <f t="shared" si="191"/>
        <v>42597.674155092587</v>
      </c>
    </row>
    <row r="3034" spans="1:20" ht="43.2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>
        <f t="shared" si="188"/>
        <v>127.2</v>
      </c>
      <c r="P3034">
        <f t="shared" si="189"/>
        <v>272</v>
      </c>
      <c r="Q3034" s="7" t="s">
        <v>8336</v>
      </c>
      <c r="R3034" s="7" t="s">
        <v>8376</v>
      </c>
      <c r="S3034" s="11">
        <f t="shared" si="190"/>
        <v>42257.836331018516</v>
      </c>
      <c r="T3034" s="12">
        <f t="shared" si="191"/>
        <v>42227.836331018516</v>
      </c>
    </row>
    <row r="3035" spans="1:20" ht="43.2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>
        <f t="shared" si="188"/>
        <v>146.53333333333333</v>
      </c>
      <c r="P3035">
        <f t="shared" si="189"/>
        <v>1396</v>
      </c>
      <c r="Q3035" s="7" t="s">
        <v>8336</v>
      </c>
      <c r="R3035" s="7" t="s">
        <v>8376</v>
      </c>
      <c r="S3035" s="11">
        <f t="shared" si="190"/>
        <v>42599.901909722219</v>
      </c>
      <c r="T3035" s="12">
        <f t="shared" si="191"/>
        <v>42569.901909722219</v>
      </c>
    </row>
    <row r="3036" spans="1:20" ht="72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>
        <f t="shared" si="188"/>
        <v>112.53599999999999</v>
      </c>
      <c r="P3036">
        <f t="shared" si="189"/>
        <v>12536</v>
      </c>
      <c r="Q3036" s="7" t="s">
        <v>8336</v>
      </c>
      <c r="R3036" s="7" t="s">
        <v>8376</v>
      </c>
      <c r="S3036" s="11">
        <f t="shared" si="190"/>
        <v>42674.957638888889</v>
      </c>
      <c r="T3036" s="12">
        <f t="shared" si="191"/>
        <v>42644.327025462961</v>
      </c>
    </row>
    <row r="3037" spans="1:20" ht="28.8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>
        <f t="shared" si="188"/>
        <v>108.78684000000001</v>
      </c>
      <c r="P3037">
        <f t="shared" si="189"/>
        <v>2196.7099999999991</v>
      </c>
      <c r="Q3037" s="7" t="s">
        <v>8336</v>
      </c>
      <c r="R3037" s="7" t="s">
        <v>8376</v>
      </c>
      <c r="S3037" s="11">
        <f t="shared" si="190"/>
        <v>41398.351956018516</v>
      </c>
      <c r="T3037" s="12">
        <f t="shared" si="191"/>
        <v>41368.351956018516</v>
      </c>
    </row>
    <row r="3038" spans="1:20" ht="43.2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>
        <f t="shared" si="188"/>
        <v>126.732</v>
      </c>
      <c r="P3038">
        <f t="shared" si="189"/>
        <v>6683</v>
      </c>
      <c r="Q3038" s="7" t="s">
        <v>8336</v>
      </c>
      <c r="R3038" s="7" t="s">
        <v>8376</v>
      </c>
      <c r="S3038" s="11">
        <f t="shared" si="190"/>
        <v>41502.290972222218</v>
      </c>
      <c r="T3038" s="12">
        <f t="shared" si="191"/>
        <v>41466.576898148145</v>
      </c>
    </row>
    <row r="3039" spans="1:20" ht="57.6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>
        <f t="shared" si="188"/>
        <v>213.20000000000002</v>
      </c>
      <c r="P3039">
        <f t="shared" si="189"/>
        <v>566</v>
      </c>
      <c r="Q3039" s="7" t="s">
        <v>8336</v>
      </c>
      <c r="R3039" s="7" t="s">
        <v>8376</v>
      </c>
      <c r="S3039" s="11">
        <f t="shared" si="190"/>
        <v>40452.999305555553</v>
      </c>
      <c r="T3039" s="12">
        <f t="shared" si="191"/>
        <v>40378.684872685182</v>
      </c>
    </row>
    <row r="3040" spans="1:20" ht="43.2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>
        <f t="shared" si="188"/>
        <v>100.49999999999999</v>
      </c>
      <c r="P3040">
        <f t="shared" si="189"/>
        <v>5</v>
      </c>
      <c r="Q3040" s="7" t="s">
        <v>8336</v>
      </c>
      <c r="R3040" s="7" t="s">
        <v>8376</v>
      </c>
      <c r="S3040" s="11">
        <f t="shared" si="190"/>
        <v>42433.043946759259</v>
      </c>
      <c r="T3040" s="12">
        <f t="shared" si="191"/>
        <v>42373.043946759259</v>
      </c>
    </row>
    <row r="3041" spans="1:20" ht="43.2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>
        <f t="shared" si="188"/>
        <v>108.71389999999998</v>
      </c>
      <c r="P3041">
        <f t="shared" si="189"/>
        <v>1742.7799999999988</v>
      </c>
      <c r="Q3041" s="7" t="s">
        <v>8336</v>
      </c>
      <c r="R3041" s="7" t="s">
        <v>8376</v>
      </c>
      <c r="S3041" s="11">
        <f t="shared" si="190"/>
        <v>41637.124305555553</v>
      </c>
      <c r="T3041" s="12">
        <f t="shared" si="191"/>
        <v>41610.586087962962</v>
      </c>
    </row>
    <row r="3042" spans="1:20" ht="43.2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>
        <f t="shared" si="188"/>
        <v>107.5</v>
      </c>
      <c r="P3042">
        <f t="shared" si="189"/>
        <v>225</v>
      </c>
      <c r="Q3042" s="7" t="s">
        <v>8336</v>
      </c>
      <c r="R3042" s="7" t="s">
        <v>8376</v>
      </c>
      <c r="S3042" s="11">
        <f t="shared" si="190"/>
        <v>42181.749999999993</v>
      </c>
      <c r="T3042" s="12">
        <f t="shared" si="191"/>
        <v>42177.583576388883</v>
      </c>
    </row>
    <row r="3043" spans="1:20" ht="28.8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>
        <f t="shared" si="188"/>
        <v>110.48192771084338</v>
      </c>
      <c r="P3043">
        <f t="shared" si="189"/>
        <v>870</v>
      </c>
      <c r="Q3043" s="7" t="s">
        <v>8336</v>
      </c>
      <c r="R3043" s="7" t="s">
        <v>8376</v>
      </c>
      <c r="S3043" s="11">
        <f t="shared" si="190"/>
        <v>42389.660277777781</v>
      </c>
      <c r="T3043" s="12">
        <f t="shared" si="191"/>
        <v>42359.660277777781</v>
      </c>
    </row>
    <row r="3044" spans="1:20" ht="57.6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>
        <f t="shared" si="188"/>
        <v>128</v>
      </c>
      <c r="P3044">
        <f t="shared" si="189"/>
        <v>420</v>
      </c>
      <c r="Q3044" s="7" t="s">
        <v>8336</v>
      </c>
      <c r="R3044" s="7" t="s">
        <v>8376</v>
      </c>
      <c r="S3044" s="11">
        <f t="shared" si="190"/>
        <v>42283.479710648149</v>
      </c>
      <c r="T3044" s="12">
        <f t="shared" si="191"/>
        <v>42253.479710648149</v>
      </c>
    </row>
    <row r="3045" spans="1:20" ht="43.2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>
        <f t="shared" si="188"/>
        <v>110.00666666666667</v>
      </c>
      <c r="P3045">
        <f t="shared" si="189"/>
        <v>1501</v>
      </c>
      <c r="Q3045" s="7" t="s">
        <v>8336</v>
      </c>
      <c r="R3045" s="7" t="s">
        <v>8376</v>
      </c>
      <c r="S3045" s="11">
        <f t="shared" si="190"/>
        <v>42109.909722222219</v>
      </c>
      <c r="T3045" s="12">
        <f t="shared" si="191"/>
        <v>42082.862256944441</v>
      </c>
    </row>
    <row r="3046" spans="1:20" ht="43.2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>
        <f t="shared" si="188"/>
        <v>109.34166666666667</v>
      </c>
      <c r="P3046">
        <f t="shared" si="189"/>
        <v>1121</v>
      </c>
      <c r="Q3046" s="7" t="s">
        <v>8336</v>
      </c>
      <c r="R3046" s="7" t="s">
        <v>8376</v>
      </c>
      <c r="S3046" s="11">
        <f t="shared" si="190"/>
        <v>42402.518495370365</v>
      </c>
      <c r="T3046" s="12">
        <f t="shared" si="191"/>
        <v>42387.518495370365</v>
      </c>
    </row>
    <row r="3047" spans="1:20" ht="43.2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>
        <f t="shared" si="188"/>
        <v>132.70650000000001</v>
      </c>
      <c r="P3047">
        <f t="shared" si="189"/>
        <v>1308.2600000000002</v>
      </c>
      <c r="Q3047" s="7" t="s">
        <v>8336</v>
      </c>
      <c r="R3047" s="7" t="s">
        <v>8376</v>
      </c>
      <c r="S3047" s="11">
        <f t="shared" si="190"/>
        <v>41872.947395833333</v>
      </c>
      <c r="T3047" s="12">
        <f t="shared" si="191"/>
        <v>41842.947395833333</v>
      </c>
    </row>
    <row r="3048" spans="1:20" ht="57.6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>
        <f t="shared" si="188"/>
        <v>190.84810126582278</v>
      </c>
      <c r="P3048">
        <f t="shared" si="189"/>
        <v>7177</v>
      </c>
      <c r="Q3048" s="7" t="s">
        <v>8336</v>
      </c>
      <c r="R3048" s="7" t="s">
        <v>8376</v>
      </c>
      <c r="S3048" s="11">
        <f t="shared" si="190"/>
        <v>41891.994444444441</v>
      </c>
      <c r="T3048" s="12">
        <f t="shared" si="191"/>
        <v>41862.59474537037</v>
      </c>
    </row>
    <row r="3049" spans="1:20" ht="43.2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>
        <f t="shared" si="188"/>
        <v>149</v>
      </c>
      <c r="P3049">
        <f t="shared" si="189"/>
        <v>245</v>
      </c>
      <c r="Q3049" s="7" t="s">
        <v>8336</v>
      </c>
      <c r="R3049" s="7" t="s">
        <v>8376</v>
      </c>
      <c r="S3049" s="11">
        <f t="shared" si="190"/>
        <v>42487.344444444439</v>
      </c>
      <c r="T3049" s="12">
        <f t="shared" si="191"/>
        <v>42443.780717592592</v>
      </c>
    </row>
    <row r="3050" spans="1:20" ht="43.2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>
        <f t="shared" si="188"/>
        <v>166.4</v>
      </c>
      <c r="P3050">
        <f t="shared" si="189"/>
        <v>3320</v>
      </c>
      <c r="Q3050" s="7" t="s">
        <v>8336</v>
      </c>
      <c r="R3050" s="7" t="s">
        <v>8376</v>
      </c>
      <c r="S3050" s="11">
        <f t="shared" si="190"/>
        <v>42004.681944444441</v>
      </c>
      <c r="T3050" s="12">
        <f t="shared" si="191"/>
        <v>41975.692847222221</v>
      </c>
    </row>
    <row r="3051" spans="1:20" ht="57.6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>
        <f t="shared" si="188"/>
        <v>106.66666666666667</v>
      </c>
      <c r="P3051">
        <f t="shared" si="189"/>
        <v>250</v>
      </c>
      <c r="Q3051" s="7" t="s">
        <v>8336</v>
      </c>
      <c r="R3051" s="7" t="s">
        <v>8376</v>
      </c>
      <c r="S3051" s="11">
        <f t="shared" si="190"/>
        <v>42168.806192129625</v>
      </c>
      <c r="T3051" s="12">
        <f t="shared" si="191"/>
        <v>42138.806192129625</v>
      </c>
    </row>
    <row r="3052" spans="1:20" ht="28.8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>
        <f t="shared" si="188"/>
        <v>106</v>
      </c>
      <c r="P3052">
        <f t="shared" si="189"/>
        <v>36</v>
      </c>
      <c r="Q3052" s="7" t="s">
        <v>8336</v>
      </c>
      <c r="R3052" s="7" t="s">
        <v>8376</v>
      </c>
      <c r="S3052" s="11">
        <f t="shared" si="190"/>
        <v>42494.960185185184</v>
      </c>
      <c r="T3052" s="12">
        <f t="shared" si="191"/>
        <v>42464.960185185184</v>
      </c>
    </row>
    <row r="3053" spans="1:20" ht="57.6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>
        <f t="shared" si="188"/>
        <v>23.62857142857143</v>
      </c>
      <c r="P3053">
        <f t="shared" si="189"/>
        <v>-2673</v>
      </c>
      <c r="Q3053" s="7" t="s">
        <v>8336</v>
      </c>
      <c r="R3053" s="7" t="s">
        <v>8376</v>
      </c>
      <c r="S3053" s="11">
        <f t="shared" si="190"/>
        <v>42774.207696759258</v>
      </c>
      <c r="T3053" s="12">
        <f t="shared" si="191"/>
        <v>42744.207696759258</v>
      </c>
    </row>
    <row r="3054" spans="1:20" ht="43.2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>
        <f t="shared" si="188"/>
        <v>0.15</v>
      </c>
      <c r="P3054">
        <f t="shared" si="189"/>
        <v>-49925</v>
      </c>
      <c r="Q3054" s="7" t="s">
        <v>8336</v>
      </c>
      <c r="R3054" s="7" t="s">
        <v>8376</v>
      </c>
      <c r="S3054" s="11">
        <f t="shared" si="190"/>
        <v>42152.457638888889</v>
      </c>
      <c r="T3054" s="12">
        <f t="shared" si="191"/>
        <v>42122.461736111109</v>
      </c>
    </row>
    <row r="3055" spans="1:20" ht="57.6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>
        <f t="shared" si="188"/>
        <v>0.4</v>
      </c>
      <c r="P3055">
        <f t="shared" si="189"/>
        <v>-9960</v>
      </c>
      <c r="Q3055" s="7" t="s">
        <v>8336</v>
      </c>
      <c r="R3055" s="7" t="s">
        <v>8376</v>
      </c>
      <c r="S3055" s="11">
        <f t="shared" si="190"/>
        <v>41913.957638888889</v>
      </c>
      <c r="T3055" s="12">
        <f t="shared" si="191"/>
        <v>41862.553391203699</v>
      </c>
    </row>
    <row r="3056" spans="1:20" ht="43.2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>
        <f t="shared" si="188"/>
        <v>0</v>
      </c>
      <c r="P3056">
        <f t="shared" si="189"/>
        <v>-300</v>
      </c>
      <c r="Q3056" s="7" t="s">
        <v>8336</v>
      </c>
      <c r="R3056" s="7" t="s">
        <v>8376</v>
      </c>
      <c r="S3056" s="11">
        <f t="shared" si="190"/>
        <v>42064.836111111108</v>
      </c>
      <c r="T3056" s="12">
        <f t="shared" si="191"/>
        <v>42027.624467592592</v>
      </c>
    </row>
    <row r="3057" spans="1:20" ht="43.2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>
        <f t="shared" si="188"/>
        <v>5.0000000000000001E-3</v>
      </c>
      <c r="P3057">
        <f t="shared" si="189"/>
        <v>-19999</v>
      </c>
      <c r="Q3057" s="7" t="s">
        <v>8336</v>
      </c>
      <c r="R3057" s="7" t="s">
        <v>8376</v>
      </c>
      <c r="S3057" s="11">
        <f t="shared" si="190"/>
        <v>42013.749884259254</v>
      </c>
      <c r="T3057" s="12">
        <f t="shared" si="191"/>
        <v>41953.749884259254</v>
      </c>
    </row>
    <row r="3058" spans="1:20" ht="43.2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>
        <f t="shared" si="188"/>
        <v>0</v>
      </c>
      <c r="P3058">
        <f t="shared" si="189"/>
        <v>-25000</v>
      </c>
      <c r="Q3058" s="7" t="s">
        <v>8336</v>
      </c>
      <c r="R3058" s="7" t="s">
        <v>8376</v>
      </c>
      <c r="S3058" s="11">
        <f t="shared" si="190"/>
        <v>41911.428055555552</v>
      </c>
      <c r="T3058" s="12">
        <f t="shared" si="191"/>
        <v>41851.428055555552</v>
      </c>
    </row>
    <row r="3059" spans="1:20" ht="43.2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>
        <f t="shared" si="188"/>
        <v>0</v>
      </c>
      <c r="P3059">
        <f t="shared" si="189"/>
        <v>-50000</v>
      </c>
      <c r="Q3059" s="7" t="s">
        <v>8336</v>
      </c>
      <c r="R3059" s="7" t="s">
        <v>8376</v>
      </c>
      <c r="S3059" s="11">
        <f t="shared" si="190"/>
        <v>42463.400590277779</v>
      </c>
      <c r="T3059" s="12">
        <f t="shared" si="191"/>
        <v>42433.442256944443</v>
      </c>
    </row>
    <row r="3060" spans="1:20" ht="57.6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>
        <f t="shared" si="188"/>
        <v>1.6666666666666666E-2</v>
      </c>
      <c r="P3060">
        <f t="shared" si="189"/>
        <v>-17997</v>
      </c>
      <c r="Q3060" s="7" t="s">
        <v>8336</v>
      </c>
      <c r="R3060" s="7" t="s">
        <v>8376</v>
      </c>
      <c r="S3060" s="11">
        <f t="shared" si="190"/>
        <v>42510.165972222218</v>
      </c>
      <c r="T3060" s="12">
        <f t="shared" si="191"/>
        <v>42460.165972222218</v>
      </c>
    </row>
    <row r="3061" spans="1:20" ht="43.2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>
        <f t="shared" si="188"/>
        <v>3.0066666666666664</v>
      </c>
      <c r="P3061">
        <f t="shared" si="189"/>
        <v>-14549</v>
      </c>
      <c r="Q3061" s="7" t="s">
        <v>8336</v>
      </c>
      <c r="R3061" s="7" t="s">
        <v>8376</v>
      </c>
      <c r="S3061" s="11">
        <f t="shared" si="190"/>
        <v>41859.727384259255</v>
      </c>
      <c r="T3061" s="12">
        <f t="shared" si="191"/>
        <v>41829.727384259255</v>
      </c>
    </row>
    <row r="3062" spans="1:20" ht="28.8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>
        <f t="shared" si="188"/>
        <v>0.15227272727272728</v>
      </c>
      <c r="P3062">
        <f t="shared" si="189"/>
        <v>-219665</v>
      </c>
      <c r="Q3062" s="7" t="s">
        <v>8336</v>
      </c>
      <c r="R3062" s="7" t="s">
        <v>8376</v>
      </c>
      <c r="S3062" s="11">
        <f t="shared" si="190"/>
        <v>42275.066365740735</v>
      </c>
      <c r="T3062" s="12">
        <f t="shared" si="191"/>
        <v>42245.066365740735</v>
      </c>
    </row>
    <row r="3063" spans="1:20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>
        <f t="shared" si="188"/>
        <v>0</v>
      </c>
      <c r="P3063">
        <f t="shared" si="189"/>
        <v>-1000000</v>
      </c>
      <c r="Q3063" s="7" t="s">
        <v>8336</v>
      </c>
      <c r="R3063" s="7" t="s">
        <v>8376</v>
      </c>
      <c r="S3063" s="11">
        <f t="shared" si="190"/>
        <v>41864.575787037036</v>
      </c>
      <c r="T3063" s="12">
        <f t="shared" si="191"/>
        <v>41834.575787037036</v>
      </c>
    </row>
    <row r="3064" spans="1:20" ht="43.2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>
        <f t="shared" si="188"/>
        <v>66.84</v>
      </c>
      <c r="P3064">
        <f t="shared" si="189"/>
        <v>-3316</v>
      </c>
      <c r="Q3064" s="7" t="s">
        <v>8336</v>
      </c>
      <c r="R3064" s="7" t="s">
        <v>8376</v>
      </c>
      <c r="S3064" s="11">
        <f t="shared" si="190"/>
        <v>42277.541666666664</v>
      </c>
      <c r="T3064" s="12">
        <f t="shared" si="191"/>
        <v>42248.3274537037</v>
      </c>
    </row>
    <row r="3065" spans="1:20" ht="43.2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>
        <f t="shared" si="188"/>
        <v>19.566666666666666</v>
      </c>
      <c r="P3065">
        <f t="shared" si="189"/>
        <v>-2413</v>
      </c>
      <c r="Q3065" s="7" t="s">
        <v>8336</v>
      </c>
      <c r="R3065" s="7" t="s">
        <v>8376</v>
      </c>
      <c r="S3065" s="11">
        <f t="shared" si="190"/>
        <v>42665.714560185188</v>
      </c>
      <c r="T3065" s="12">
        <f t="shared" si="191"/>
        <v>42630.714560185188</v>
      </c>
    </row>
    <row r="3066" spans="1:20" ht="28.8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>
        <f t="shared" si="188"/>
        <v>11.294666666666666</v>
      </c>
      <c r="P3066">
        <f t="shared" si="189"/>
        <v>-66529</v>
      </c>
      <c r="Q3066" s="7" t="s">
        <v>8336</v>
      </c>
      <c r="R3066" s="7" t="s">
        <v>8376</v>
      </c>
      <c r="S3066" s="11">
        <f t="shared" si="190"/>
        <v>42330.082638888889</v>
      </c>
      <c r="T3066" s="12">
        <f t="shared" si="191"/>
        <v>42298.9218287037</v>
      </c>
    </row>
    <row r="3067" spans="1:20" ht="43.2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>
        <f t="shared" si="188"/>
        <v>0.04</v>
      </c>
      <c r="P3067">
        <f t="shared" si="189"/>
        <v>-24990</v>
      </c>
      <c r="Q3067" s="7" t="s">
        <v>8336</v>
      </c>
      <c r="R3067" s="7" t="s">
        <v>8376</v>
      </c>
      <c r="S3067" s="11">
        <f t="shared" si="190"/>
        <v>41849.846898148149</v>
      </c>
      <c r="T3067" s="12">
        <f t="shared" si="191"/>
        <v>41824.846898148149</v>
      </c>
    </row>
    <row r="3068" spans="1:20" ht="43.2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>
        <f t="shared" si="188"/>
        <v>11.985714285714286</v>
      </c>
      <c r="P3068">
        <f t="shared" si="189"/>
        <v>-308050</v>
      </c>
      <c r="Q3068" s="7" t="s">
        <v>8336</v>
      </c>
      <c r="R3068" s="7" t="s">
        <v>8376</v>
      </c>
      <c r="S3068" s="11">
        <f t="shared" si="190"/>
        <v>42561.020104166666</v>
      </c>
      <c r="T3068" s="12">
        <f t="shared" si="191"/>
        <v>42531.020104166666</v>
      </c>
    </row>
    <row r="3069" spans="1:20" ht="43.2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>
        <f t="shared" si="188"/>
        <v>2.5</v>
      </c>
      <c r="P3069">
        <f t="shared" si="189"/>
        <v>-7800</v>
      </c>
      <c r="Q3069" s="7" t="s">
        <v>8336</v>
      </c>
      <c r="R3069" s="7" t="s">
        <v>8376</v>
      </c>
      <c r="S3069" s="11">
        <f t="shared" si="190"/>
        <v>42256.730081018519</v>
      </c>
      <c r="T3069" s="12">
        <f t="shared" si="191"/>
        <v>42226.730081018519</v>
      </c>
    </row>
    <row r="3070" spans="1:20" ht="43.2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>
        <f t="shared" si="188"/>
        <v>6.9999999999999993E-2</v>
      </c>
      <c r="P3070">
        <f t="shared" si="189"/>
        <v>-249825</v>
      </c>
      <c r="Q3070" s="7" t="s">
        <v>8336</v>
      </c>
      <c r="R3070" s="7" t="s">
        <v>8376</v>
      </c>
      <c r="S3070" s="11">
        <f t="shared" si="190"/>
        <v>42293.483240740738</v>
      </c>
      <c r="T3070" s="12">
        <f t="shared" si="191"/>
        <v>42263.483240740738</v>
      </c>
    </row>
    <row r="3071" spans="1:20" ht="43.2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>
        <f t="shared" si="188"/>
        <v>14.099999999999998</v>
      </c>
      <c r="P3071">
        <f t="shared" si="189"/>
        <v>-859</v>
      </c>
      <c r="Q3071" s="7" t="s">
        <v>8336</v>
      </c>
      <c r="R3071" s="7" t="s">
        <v>8376</v>
      </c>
      <c r="S3071" s="11">
        <f t="shared" si="190"/>
        <v>41987.625393518516</v>
      </c>
      <c r="T3071" s="12">
        <f t="shared" si="191"/>
        <v>41957.625393518516</v>
      </c>
    </row>
    <row r="3072" spans="1:20" ht="43.2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>
        <f t="shared" si="188"/>
        <v>3.34</v>
      </c>
      <c r="P3072">
        <f t="shared" si="189"/>
        <v>-9666</v>
      </c>
      <c r="Q3072" s="7" t="s">
        <v>8336</v>
      </c>
      <c r="R3072" s="7" t="s">
        <v>8376</v>
      </c>
      <c r="S3072" s="11">
        <f t="shared" si="190"/>
        <v>42711.525104166663</v>
      </c>
      <c r="T3072" s="12">
        <f t="shared" si="191"/>
        <v>42690.525104166663</v>
      </c>
    </row>
    <row r="3073" spans="1:20" ht="43.2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>
        <f t="shared" si="188"/>
        <v>59.774999999999999</v>
      </c>
      <c r="P3073">
        <f t="shared" si="189"/>
        <v>-4827</v>
      </c>
      <c r="Q3073" s="7" t="s">
        <v>8336</v>
      </c>
      <c r="R3073" s="7" t="s">
        <v>8376</v>
      </c>
      <c r="S3073" s="11">
        <f t="shared" si="190"/>
        <v>42115.040972222218</v>
      </c>
      <c r="T3073" s="12">
        <f t="shared" si="191"/>
        <v>42097.524085648147</v>
      </c>
    </row>
    <row r="3074" spans="1:20" ht="43.2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>
        <f t="shared" si="188"/>
        <v>1.6666666666666666E-2</v>
      </c>
      <c r="P3074">
        <f t="shared" si="189"/>
        <v>-11998</v>
      </c>
      <c r="Q3074" s="7" t="s">
        <v>8336</v>
      </c>
      <c r="R3074" s="7" t="s">
        <v>8376</v>
      </c>
      <c r="S3074" s="11">
        <f t="shared" si="190"/>
        <v>42672.865277777775</v>
      </c>
      <c r="T3074" s="12">
        <f t="shared" si="191"/>
        <v>42658.482199074067</v>
      </c>
    </row>
    <row r="3075" spans="1:20" ht="43.2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>
        <f t="shared" ref="O3075:O3138" si="192">(E3075/D3075*100)</f>
        <v>2.3035714285714284E-2</v>
      </c>
      <c r="P3075">
        <f t="shared" ref="P3075:P3138" si="193">AVERAGE(E3075-D3075)</f>
        <v>-2799355</v>
      </c>
      <c r="Q3075" s="7" t="s">
        <v>8336</v>
      </c>
      <c r="R3075" s="7" t="s">
        <v>8376</v>
      </c>
      <c r="S3075" s="11">
        <f t="shared" ref="S3075:S3138" si="194">(I3075/86400)+25569+(-5/24)</f>
        <v>42169.59652777778</v>
      </c>
      <c r="T3075" s="12">
        <f t="shared" ref="T3075:T3138" si="195">(J3075/86400)+25569+(-5/24)</f>
        <v>42111.475694444445</v>
      </c>
    </row>
    <row r="3076" spans="1:20" ht="57.6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>
        <f t="shared" si="192"/>
        <v>8.8000000000000009E-2</v>
      </c>
      <c r="P3076">
        <f t="shared" si="193"/>
        <v>-24978</v>
      </c>
      <c r="Q3076" s="7" t="s">
        <v>8336</v>
      </c>
      <c r="R3076" s="7" t="s">
        <v>8376</v>
      </c>
      <c r="S3076" s="11">
        <f t="shared" si="194"/>
        <v>42439.362951388888</v>
      </c>
      <c r="T3076" s="12">
        <f t="shared" si="195"/>
        <v>42409.362951388888</v>
      </c>
    </row>
    <row r="3077" spans="1:20" ht="43.2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>
        <f t="shared" si="192"/>
        <v>8.64</v>
      </c>
      <c r="P3077">
        <f t="shared" si="193"/>
        <v>-13704</v>
      </c>
      <c r="Q3077" s="7" t="s">
        <v>8336</v>
      </c>
      <c r="R3077" s="7" t="s">
        <v>8376</v>
      </c>
      <c r="S3077" s="11">
        <f t="shared" si="194"/>
        <v>42600.89398148148</v>
      </c>
      <c r="T3077" s="12">
        <f t="shared" si="195"/>
        <v>42550.89398148148</v>
      </c>
    </row>
    <row r="3078" spans="1:20" ht="28.8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>
        <f t="shared" si="192"/>
        <v>15.06</v>
      </c>
      <c r="P3078">
        <f t="shared" si="193"/>
        <v>-8494</v>
      </c>
      <c r="Q3078" s="7" t="s">
        <v>8336</v>
      </c>
      <c r="R3078" s="7" t="s">
        <v>8376</v>
      </c>
      <c r="S3078" s="11">
        <f t="shared" si="194"/>
        <v>42286.443553240737</v>
      </c>
      <c r="T3078" s="12">
        <f t="shared" si="195"/>
        <v>42226.443553240737</v>
      </c>
    </row>
    <row r="3079" spans="1:20" ht="43.2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>
        <f t="shared" si="192"/>
        <v>0.47727272727272729</v>
      </c>
      <c r="P3079">
        <f t="shared" si="193"/>
        <v>-21895</v>
      </c>
      <c r="Q3079" s="7" t="s">
        <v>8336</v>
      </c>
      <c r="R3079" s="7" t="s">
        <v>8376</v>
      </c>
      <c r="S3079" s="11">
        <f t="shared" si="194"/>
        <v>42796.74858796296</v>
      </c>
      <c r="T3079" s="12">
        <f t="shared" si="195"/>
        <v>42766.74858796296</v>
      </c>
    </row>
    <row r="3080" spans="1:20" ht="43.2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>
        <f t="shared" si="192"/>
        <v>0.11833333333333333</v>
      </c>
      <c r="P3080">
        <f t="shared" si="193"/>
        <v>-59929</v>
      </c>
      <c r="Q3080" s="7" t="s">
        <v>8336</v>
      </c>
      <c r="R3080" s="7" t="s">
        <v>8376</v>
      </c>
      <c r="S3080" s="11">
        <f t="shared" si="194"/>
        <v>42060.930497685178</v>
      </c>
      <c r="T3080" s="12">
        <f t="shared" si="195"/>
        <v>42030.930497685178</v>
      </c>
    </row>
    <row r="3081" spans="1:20" ht="43.2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>
        <f t="shared" si="192"/>
        <v>0.8417399858735245</v>
      </c>
      <c r="P3081">
        <f t="shared" si="193"/>
        <v>-1322440</v>
      </c>
      <c r="Q3081" s="7" t="s">
        <v>8336</v>
      </c>
      <c r="R3081" s="7" t="s">
        <v>8376</v>
      </c>
      <c r="S3081" s="11">
        <f t="shared" si="194"/>
        <v>42085.463368055549</v>
      </c>
      <c r="T3081" s="12">
        <f t="shared" si="195"/>
        <v>42055.50503472222</v>
      </c>
    </row>
    <row r="3082" spans="1:20" ht="43.2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>
        <f t="shared" si="192"/>
        <v>1.8799999999999997E-2</v>
      </c>
      <c r="P3082">
        <f t="shared" si="193"/>
        <v>-1999624</v>
      </c>
      <c r="Q3082" s="7" t="s">
        <v>8336</v>
      </c>
      <c r="R3082" s="7" t="s">
        <v>8376</v>
      </c>
      <c r="S3082" s="11">
        <f t="shared" si="194"/>
        <v>41999.861620370364</v>
      </c>
      <c r="T3082" s="12">
        <f t="shared" si="195"/>
        <v>41939.8199537037</v>
      </c>
    </row>
    <row r="3083" spans="1:20" ht="43.2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>
        <f t="shared" si="192"/>
        <v>0.21029999999999999</v>
      </c>
      <c r="P3083">
        <f t="shared" si="193"/>
        <v>-997897</v>
      </c>
      <c r="Q3083" s="7" t="s">
        <v>8336</v>
      </c>
      <c r="R3083" s="7" t="s">
        <v>8376</v>
      </c>
      <c r="S3083" s="11">
        <f t="shared" si="194"/>
        <v>42266.973275462959</v>
      </c>
      <c r="T3083" s="12">
        <f t="shared" si="195"/>
        <v>42236.973275462959</v>
      </c>
    </row>
    <row r="3084" spans="1:20" ht="43.2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>
        <f t="shared" si="192"/>
        <v>0</v>
      </c>
      <c r="P3084">
        <f t="shared" si="193"/>
        <v>-9000</v>
      </c>
      <c r="Q3084" s="7" t="s">
        <v>8336</v>
      </c>
      <c r="R3084" s="7" t="s">
        <v>8376</v>
      </c>
      <c r="S3084" s="11">
        <f t="shared" si="194"/>
        <v>42323.756319444445</v>
      </c>
      <c r="T3084" s="12">
        <f t="shared" si="195"/>
        <v>42293.714652777773</v>
      </c>
    </row>
    <row r="3085" spans="1:20" ht="57.6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>
        <f t="shared" si="192"/>
        <v>0.27999999999999997</v>
      </c>
      <c r="P3085">
        <f t="shared" si="193"/>
        <v>-19944</v>
      </c>
      <c r="Q3085" s="7" t="s">
        <v>8336</v>
      </c>
      <c r="R3085" s="7" t="s">
        <v>8376</v>
      </c>
      <c r="S3085" s="11">
        <f t="shared" si="194"/>
        <v>41883</v>
      </c>
      <c r="T3085" s="12">
        <f t="shared" si="195"/>
        <v>41853.355069444442</v>
      </c>
    </row>
    <row r="3086" spans="1:20" ht="57.6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>
        <f t="shared" si="192"/>
        <v>11.57920670115792</v>
      </c>
      <c r="P3086">
        <f t="shared" si="193"/>
        <v>-3589</v>
      </c>
      <c r="Q3086" s="7" t="s">
        <v>8336</v>
      </c>
      <c r="R3086" s="7" t="s">
        <v>8376</v>
      </c>
      <c r="S3086" s="11">
        <f t="shared" si="194"/>
        <v>42129.574999999997</v>
      </c>
      <c r="T3086" s="12">
        <f t="shared" si="195"/>
        <v>42100.515405092585</v>
      </c>
    </row>
    <row r="3087" spans="1:20" ht="43.2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>
        <f t="shared" si="192"/>
        <v>2.44</v>
      </c>
      <c r="P3087">
        <f t="shared" si="193"/>
        <v>-24390</v>
      </c>
      <c r="Q3087" s="7" t="s">
        <v>8336</v>
      </c>
      <c r="R3087" s="7" t="s">
        <v>8376</v>
      </c>
      <c r="S3087" s="11">
        <f t="shared" si="194"/>
        <v>42276.675451388888</v>
      </c>
      <c r="T3087" s="12">
        <f t="shared" si="195"/>
        <v>42246.675451388888</v>
      </c>
    </row>
    <row r="3088" spans="1:20" ht="43.2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>
        <f t="shared" si="192"/>
        <v>0.25</v>
      </c>
      <c r="P3088">
        <f t="shared" si="193"/>
        <v>-19950</v>
      </c>
      <c r="Q3088" s="7" t="s">
        <v>8336</v>
      </c>
      <c r="R3088" s="7" t="s">
        <v>8376</v>
      </c>
      <c r="S3088" s="11">
        <f t="shared" si="194"/>
        <v>42233.462488425925</v>
      </c>
      <c r="T3088" s="12">
        <f t="shared" si="195"/>
        <v>42173.462488425925</v>
      </c>
    </row>
    <row r="3089" spans="1:20" ht="43.2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>
        <f t="shared" si="192"/>
        <v>0.625</v>
      </c>
      <c r="P3089">
        <f t="shared" si="193"/>
        <v>-19875</v>
      </c>
      <c r="Q3089" s="7" t="s">
        <v>8336</v>
      </c>
      <c r="R3089" s="7" t="s">
        <v>8376</v>
      </c>
      <c r="S3089" s="11">
        <f t="shared" si="194"/>
        <v>42724.983680555553</v>
      </c>
      <c r="T3089" s="12">
        <f t="shared" si="195"/>
        <v>42664.942013888889</v>
      </c>
    </row>
    <row r="3090" spans="1:20" ht="43.2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>
        <f t="shared" si="192"/>
        <v>0.19384615384615383</v>
      </c>
      <c r="P3090">
        <f t="shared" si="193"/>
        <v>-64874</v>
      </c>
      <c r="Q3090" s="7" t="s">
        <v>8336</v>
      </c>
      <c r="R3090" s="7" t="s">
        <v>8376</v>
      </c>
      <c r="S3090" s="11">
        <f t="shared" si="194"/>
        <v>42012.361805555549</v>
      </c>
      <c r="T3090" s="12">
        <f t="shared" si="195"/>
        <v>41981.363969907405</v>
      </c>
    </row>
    <row r="3091" spans="1:20" ht="43.2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>
        <f t="shared" si="192"/>
        <v>23.416</v>
      </c>
      <c r="P3091">
        <f t="shared" si="193"/>
        <v>-19146</v>
      </c>
      <c r="Q3091" s="7" t="s">
        <v>8336</v>
      </c>
      <c r="R3091" s="7" t="s">
        <v>8376</v>
      </c>
      <c r="S3091" s="11">
        <f t="shared" si="194"/>
        <v>42559.874305555553</v>
      </c>
      <c r="T3091" s="12">
        <f t="shared" si="195"/>
        <v>42528.334293981483</v>
      </c>
    </row>
    <row r="3092" spans="1:20" ht="43.2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>
        <f t="shared" si="192"/>
        <v>5.0808888888888886</v>
      </c>
      <c r="P3092">
        <f t="shared" si="193"/>
        <v>-213568</v>
      </c>
      <c r="Q3092" s="7" t="s">
        <v>8336</v>
      </c>
      <c r="R3092" s="7" t="s">
        <v>8376</v>
      </c>
      <c r="S3092" s="11">
        <f t="shared" si="194"/>
        <v>42125.568807870368</v>
      </c>
      <c r="T3092" s="12">
        <f t="shared" si="195"/>
        <v>42065.610474537032</v>
      </c>
    </row>
    <row r="3093" spans="1:20" ht="57.6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>
        <f t="shared" si="192"/>
        <v>15.920000000000002</v>
      </c>
      <c r="P3093">
        <f t="shared" si="193"/>
        <v>-4204</v>
      </c>
      <c r="Q3093" s="7" t="s">
        <v>8336</v>
      </c>
      <c r="R3093" s="7" t="s">
        <v>8376</v>
      </c>
      <c r="S3093" s="11">
        <f t="shared" si="194"/>
        <v>42596.740081018514</v>
      </c>
      <c r="T3093" s="12">
        <f t="shared" si="195"/>
        <v>42566.740081018514</v>
      </c>
    </row>
    <row r="3094" spans="1:20" ht="43.2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>
        <f t="shared" si="192"/>
        <v>1.1831900000000002</v>
      </c>
      <c r="P3094">
        <f t="shared" si="193"/>
        <v>-98816.81</v>
      </c>
      <c r="Q3094" s="7" t="s">
        <v>8336</v>
      </c>
      <c r="R3094" s="7" t="s">
        <v>8376</v>
      </c>
      <c r="S3094" s="11">
        <f t="shared" si="194"/>
        <v>42292.708333333336</v>
      </c>
      <c r="T3094" s="12">
        <f t="shared" si="195"/>
        <v>42255.41101851852</v>
      </c>
    </row>
    <row r="3095" spans="1:20" ht="57.6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>
        <f t="shared" si="192"/>
        <v>22.75</v>
      </c>
      <c r="P3095">
        <f t="shared" si="193"/>
        <v>-3090</v>
      </c>
      <c r="Q3095" s="7" t="s">
        <v>8336</v>
      </c>
      <c r="R3095" s="7" t="s">
        <v>8376</v>
      </c>
      <c r="S3095" s="11">
        <f t="shared" si="194"/>
        <v>41790.957638888889</v>
      </c>
      <c r="T3095" s="12">
        <f t="shared" si="195"/>
        <v>41760.700706018521</v>
      </c>
    </row>
    <row r="3096" spans="1:20" ht="43.2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>
        <f t="shared" si="192"/>
        <v>2.5000000000000001E-2</v>
      </c>
      <c r="P3096">
        <f t="shared" si="193"/>
        <v>-99975</v>
      </c>
      <c r="Q3096" s="7" t="s">
        <v>8336</v>
      </c>
      <c r="R3096" s="7" t="s">
        <v>8376</v>
      </c>
      <c r="S3096" s="11">
        <f t="shared" si="194"/>
        <v>42267.587453703702</v>
      </c>
      <c r="T3096" s="12">
        <f t="shared" si="195"/>
        <v>42207.587453703702</v>
      </c>
    </row>
    <row r="3097" spans="1:20" ht="43.2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>
        <f t="shared" si="192"/>
        <v>0.33512064343163539</v>
      </c>
      <c r="P3097">
        <f t="shared" si="193"/>
        <v>-14870</v>
      </c>
      <c r="Q3097" s="7" t="s">
        <v>8336</v>
      </c>
      <c r="R3097" s="7" t="s">
        <v>8376</v>
      </c>
      <c r="S3097" s="11">
        <f t="shared" si="194"/>
        <v>42582.81689814815</v>
      </c>
      <c r="T3097" s="12">
        <f t="shared" si="195"/>
        <v>42522.81689814815</v>
      </c>
    </row>
    <row r="3098" spans="1:20" ht="43.2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>
        <f t="shared" si="192"/>
        <v>3.9750000000000001</v>
      </c>
      <c r="P3098">
        <f t="shared" si="193"/>
        <v>-19205</v>
      </c>
      <c r="Q3098" s="7" t="s">
        <v>8336</v>
      </c>
      <c r="R3098" s="7" t="s">
        <v>8376</v>
      </c>
      <c r="S3098" s="11">
        <f t="shared" si="194"/>
        <v>42144.617199074077</v>
      </c>
      <c r="T3098" s="12">
        <f t="shared" si="195"/>
        <v>42114.617199074077</v>
      </c>
    </row>
    <row r="3099" spans="1:20" ht="43.2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>
        <f t="shared" si="192"/>
        <v>17.150000000000002</v>
      </c>
      <c r="P3099">
        <f t="shared" si="193"/>
        <v>-8285</v>
      </c>
      <c r="Q3099" s="7" t="s">
        <v>8336</v>
      </c>
      <c r="R3099" s="7" t="s">
        <v>8376</v>
      </c>
      <c r="S3099" s="11">
        <f t="shared" si="194"/>
        <v>42650.374999999993</v>
      </c>
      <c r="T3099" s="12">
        <f t="shared" si="195"/>
        <v>42629.29515046296</v>
      </c>
    </row>
    <row r="3100" spans="1:20" ht="43.2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>
        <f t="shared" si="192"/>
        <v>3.6080041046690612</v>
      </c>
      <c r="P3100">
        <f t="shared" si="193"/>
        <v>-46967</v>
      </c>
      <c r="Q3100" s="7" t="s">
        <v>8336</v>
      </c>
      <c r="R3100" s="7" t="s">
        <v>8376</v>
      </c>
      <c r="S3100" s="11">
        <f t="shared" si="194"/>
        <v>42407.803472222215</v>
      </c>
      <c r="T3100" s="12">
        <f t="shared" si="195"/>
        <v>42359.58390046296</v>
      </c>
    </row>
    <row r="3101" spans="1:20" ht="43.2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>
        <f t="shared" si="192"/>
        <v>13.900000000000002</v>
      </c>
      <c r="P3101">
        <f t="shared" si="193"/>
        <v>-1722</v>
      </c>
      <c r="Q3101" s="7" t="s">
        <v>8336</v>
      </c>
      <c r="R3101" s="7" t="s">
        <v>8376</v>
      </c>
      <c r="S3101" s="11">
        <f t="shared" si="194"/>
        <v>42411.981377314813</v>
      </c>
      <c r="T3101" s="12">
        <f t="shared" si="195"/>
        <v>42381.981377314813</v>
      </c>
    </row>
    <row r="3102" spans="1:20" ht="43.2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>
        <f t="shared" si="192"/>
        <v>15.225</v>
      </c>
      <c r="P3102">
        <f t="shared" si="193"/>
        <v>-10173</v>
      </c>
      <c r="Q3102" s="7" t="s">
        <v>8336</v>
      </c>
      <c r="R3102" s="7" t="s">
        <v>8376</v>
      </c>
      <c r="S3102" s="11">
        <f t="shared" si="194"/>
        <v>41932.4140625</v>
      </c>
      <c r="T3102" s="12">
        <f t="shared" si="195"/>
        <v>41902.4140625</v>
      </c>
    </row>
    <row r="3103" spans="1:20" ht="57.6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>
        <f t="shared" si="192"/>
        <v>12</v>
      </c>
      <c r="P3103">
        <f t="shared" si="193"/>
        <v>-2200</v>
      </c>
      <c r="Q3103" s="7" t="s">
        <v>8336</v>
      </c>
      <c r="R3103" s="7" t="s">
        <v>8376</v>
      </c>
      <c r="S3103" s="11">
        <f t="shared" si="194"/>
        <v>42201.12222222222</v>
      </c>
      <c r="T3103" s="12">
        <f t="shared" si="195"/>
        <v>42171.175196759257</v>
      </c>
    </row>
    <row r="3104" spans="1:20" ht="57.6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>
        <f t="shared" si="192"/>
        <v>39.112499999999997</v>
      </c>
      <c r="P3104">
        <f t="shared" si="193"/>
        <v>-9742</v>
      </c>
      <c r="Q3104" s="7" t="s">
        <v>8336</v>
      </c>
      <c r="R3104" s="7" t="s">
        <v>8376</v>
      </c>
      <c r="S3104" s="11">
        <f t="shared" si="194"/>
        <v>42605.132152777776</v>
      </c>
      <c r="T3104" s="12">
        <f t="shared" si="195"/>
        <v>42555.132152777776</v>
      </c>
    </row>
    <row r="3105" spans="1:20" ht="28.8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>
        <f t="shared" si="192"/>
        <v>0.26829268292682928</v>
      </c>
      <c r="P3105">
        <f t="shared" si="193"/>
        <v>-4089</v>
      </c>
      <c r="Q3105" s="7" t="s">
        <v>8336</v>
      </c>
      <c r="R3105" s="7" t="s">
        <v>8376</v>
      </c>
      <c r="S3105" s="11">
        <f t="shared" si="194"/>
        <v>42166.94798611111</v>
      </c>
      <c r="T3105" s="12">
        <f t="shared" si="195"/>
        <v>42106.94798611111</v>
      </c>
    </row>
    <row r="3106" spans="1:20" ht="43.2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>
        <f t="shared" si="192"/>
        <v>29.625</v>
      </c>
      <c r="P3106">
        <f t="shared" si="193"/>
        <v>-2815</v>
      </c>
      <c r="Q3106" s="7" t="s">
        <v>8336</v>
      </c>
      <c r="R3106" s="7" t="s">
        <v>8376</v>
      </c>
      <c r="S3106" s="11">
        <f t="shared" si="194"/>
        <v>42037.874999999993</v>
      </c>
      <c r="T3106" s="12">
        <f t="shared" si="195"/>
        <v>42006.70035879629</v>
      </c>
    </row>
    <row r="3107" spans="1:20" ht="43.2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>
        <f t="shared" si="192"/>
        <v>42.360992301112063</v>
      </c>
      <c r="P3107">
        <f t="shared" si="193"/>
        <v>-3369</v>
      </c>
      <c r="Q3107" s="7" t="s">
        <v>8336</v>
      </c>
      <c r="R3107" s="7" t="s">
        <v>8376</v>
      </c>
      <c r="S3107" s="11">
        <f t="shared" si="194"/>
        <v>41931</v>
      </c>
      <c r="T3107" s="12">
        <f t="shared" si="195"/>
        <v>41876.510601851849</v>
      </c>
    </row>
    <row r="3108" spans="1:20" ht="57.6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>
        <f t="shared" si="192"/>
        <v>4.1000000000000005</v>
      </c>
      <c r="P3108">
        <f t="shared" si="193"/>
        <v>-959</v>
      </c>
      <c r="Q3108" s="7" t="s">
        <v>8336</v>
      </c>
      <c r="R3108" s="7" t="s">
        <v>8376</v>
      </c>
      <c r="S3108" s="11">
        <f t="shared" si="194"/>
        <v>42263.708333333336</v>
      </c>
      <c r="T3108" s="12">
        <f t="shared" si="195"/>
        <v>42241.220787037033</v>
      </c>
    </row>
    <row r="3109" spans="1:20" ht="43.2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>
        <f t="shared" si="192"/>
        <v>19.762499999999999</v>
      </c>
      <c r="P3109">
        <f t="shared" si="193"/>
        <v>-32095</v>
      </c>
      <c r="Q3109" s="7" t="s">
        <v>8336</v>
      </c>
      <c r="R3109" s="7" t="s">
        <v>8376</v>
      </c>
      <c r="S3109" s="11">
        <f t="shared" si="194"/>
        <v>42135.605914351851</v>
      </c>
      <c r="T3109" s="12">
        <f t="shared" si="195"/>
        <v>42128.605914351851</v>
      </c>
    </row>
    <row r="3110" spans="1:20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>
        <f t="shared" si="192"/>
        <v>5.1999999999999998E-2</v>
      </c>
      <c r="P3110">
        <f t="shared" si="193"/>
        <v>-49974</v>
      </c>
      <c r="Q3110" s="7" t="s">
        <v>8336</v>
      </c>
      <c r="R3110" s="7" t="s">
        <v>8376</v>
      </c>
      <c r="S3110" s="11">
        <f t="shared" si="194"/>
        <v>42122.430486111109</v>
      </c>
      <c r="T3110" s="12">
        <f t="shared" si="195"/>
        <v>42062.47215277778</v>
      </c>
    </row>
    <row r="3111" spans="1:20" ht="43.2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>
        <f t="shared" si="192"/>
        <v>25.030188679245285</v>
      </c>
      <c r="P3111">
        <f t="shared" si="193"/>
        <v>-19867</v>
      </c>
      <c r="Q3111" s="7" t="s">
        <v>8336</v>
      </c>
      <c r="R3111" s="7" t="s">
        <v>8376</v>
      </c>
      <c r="S3111" s="11">
        <f t="shared" si="194"/>
        <v>41878.916782407403</v>
      </c>
      <c r="T3111" s="12">
        <f t="shared" si="195"/>
        <v>41843.916782407403</v>
      </c>
    </row>
    <row r="3112" spans="1:20" ht="43.2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>
        <f t="shared" si="192"/>
        <v>0.04</v>
      </c>
      <c r="P3112">
        <f t="shared" si="193"/>
        <v>-24990</v>
      </c>
      <c r="Q3112" s="7" t="s">
        <v>8336</v>
      </c>
      <c r="R3112" s="7" t="s">
        <v>8376</v>
      </c>
      <c r="S3112" s="11">
        <f t="shared" si="194"/>
        <v>42784.823136574072</v>
      </c>
      <c r="T3112" s="12">
        <f t="shared" si="195"/>
        <v>42744.823136574072</v>
      </c>
    </row>
    <row r="3113" spans="1:20" ht="43.2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>
        <f t="shared" si="192"/>
        <v>26.640000000000004</v>
      </c>
      <c r="P3113">
        <f t="shared" si="193"/>
        <v>-14672</v>
      </c>
      <c r="Q3113" s="7" t="s">
        <v>8336</v>
      </c>
      <c r="R3113" s="7" t="s">
        <v>8376</v>
      </c>
      <c r="S3113" s="11">
        <f t="shared" si="194"/>
        <v>41916.386805555558</v>
      </c>
      <c r="T3113" s="12">
        <f t="shared" si="195"/>
        <v>41885.386805555558</v>
      </c>
    </row>
    <row r="3114" spans="1:20" ht="43.2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>
        <f t="shared" si="192"/>
        <v>4.7363636363636363</v>
      </c>
      <c r="P3114">
        <f t="shared" si="193"/>
        <v>-10479</v>
      </c>
      <c r="Q3114" s="7" t="s">
        <v>8336</v>
      </c>
      <c r="R3114" s="7" t="s">
        <v>8376</v>
      </c>
      <c r="S3114" s="11">
        <f t="shared" si="194"/>
        <v>42674.913587962961</v>
      </c>
      <c r="T3114" s="12">
        <f t="shared" si="195"/>
        <v>42614.913587962961</v>
      </c>
    </row>
    <row r="3115" spans="1:20" ht="43.2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>
        <f t="shared" si="192"/>
        <v>4.2435339894712749</v>
      </c>
      <c r="P3115">
        <f t="shared" si="193"/>
        <v>-104590</v>
      </c>
      <c r="Q3115" s="7" t="s">
        <v>8336</v>
      </c>
      <c r="R3115" s="7" t="s">
        <v>8376</v>
      </c>
      <c r="S3115" s="11">
        <f t="shared" si="194"/>
        <v>42111.522939814815</v>
      </c>
      <c r="T3115" s="12">
        <f t="shared" si="195"/>
        <v>42081.522939814815</v>
      </c>
    </row>
    <row r="3116" spans="1:20" ht="43.2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>
        <f t="shared" si="192"/>
        <v>0</v>
      </c>
      <c r="P3116">
        <f t="shared" si="193"/>
        <v>-75000</v>
      </c>
      <c r="Q3116" s="7" t="s">
        <v>8336</v>
      </c>
      <c r="R3116" s="7" t="s">
        <v>8376</v>
      </c>
      <c r="S3116" s="11">
        <f t="shared" si="194"/>
        <v>41903.42418981481</v>
      </c>
      <c r="T3116" s="12">
        <f t="shared" si="195"/>
        <v>41843.42418981481</v>
      </c>
    </row>
    <row r="3117" spans="1:20" ht="43.2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>
        <f t="shared" si="192"/>
        <v>3</v>
      </c>
      <c r="P3117">
        <f t="shared" si="193"/>
        <v>-9700</v>
      </c>
      <c r="Q3117" s="7" t="s">
        <v>8336</v>
      </c>
      <c r="R3117" s="7" t="s">
        <v>8376</v>
      </c>
      <c r="S3117" s="11">
        <f t="shared" si="194"/>
        <v>42526.238738425927</v>
      </c>
      <c r="T3117" s="12">
        <f t="shared" si="195"/>
        <v>42496.238738425927</v>
      </c>
    </row>
    <row r="3118" spans="1:20" ht="43.2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>
        <f t="shared" si="192"/>
        <v>57.333333333333336</v>
      </c>
      <c r="P3118">
        <f t="shared" si="193"/>
        <v>-320</v>
      </c>
      <c r="Q3118" s="7" t="s">
        <v>8336</v>
      </c>
      <c r="R3118" s="7" t="s">
        <v>8376</v>
      </c>
      <c r="S3118" s="11">
        <f t="shared" si="194"/>
        <v>42095.30700231481</v>
      </c>
      <c r="T3118" s="12">
        <f t="shared" si="195"/>
        <v>42081.30700231481</v>
      </c>
    </row>
    <row r="3119" spans="1:20" ht="43.2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>
        <f t="shared" si="192"/>
        <v>0.1</v>
      </c>
      <c r="P3119">
        <f t="shared" si="193"/>
        <v>-999</v>
      </c>
      <c r="Q3119" s="7" t="s">
        <v>8336</v>
      </c>
      <c r="R3119" s="7" t="s">
        <v>8376</v>
      </c>
      <c r="S3119" s="11">
        <f t="shared" si="194"/>
        <v>42517.341666666667</v>
      </c>
      <c r="T3119" s="12">
        <f t="shared" si="195"/>
        <v>42509.166203703702</v>
      </c>
    </row>
    <row r="3120" spans="1:20" ht="28.8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>
        <f t="shared" si="192"/>
        <v>0.31</v>
      </c>
      <c r="P3120">
        <f t="shared" si="193"/>
        <v>-498450</v>
      </c>
      <c r="Q3120" s="7" t="s">
        <v>8336</v>
      </c>
      <c r="R3120" s="7" t="s">
        <v>8376</v>
      </c>
      <c r="S3120" s="11">
        <f t="shared" si="194"/>
        <v>42553.441238425927</v>
      </c>
      <c r="T3120" s="12">
        <f t="shared" si="195"/>
        <v>42534.441238425927</v>
      </c>
    </row>
    <row r="3121" spans="1:20" ht="57.6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>
        <f t="shared" si="192"/>
        <v>0.05</v>
      </c>
      <c r="P3121">
        <f t="shared" si="193"/>
        <v>-9995</v>
      </c>
      <c r="Q3121" s="7" t="s">
        <v>8336</v>
      </c>
      <c r="R3121" s="7" t="s">
        <v>8376</v>
      </c>
      <c r="S3121" s="11">
        <f t="shared" si="194"/>
        <v>42089.795509259253</v>
      </c>
      <c r="T3121" s="12">
        <f t="shared" si="195"/>
        <v>42059.837175925924</v>
      </c>
    </row>
    <row r="3122" spans="1:20" ht="43.2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>
        <f t="shared" si="192"/>
        <v>9.8461538461538465E-3</v>
      </c>
      <c r="P3122">
        <f t="shared" si="193"/>
        <v>-1299872</v>
      </c>
      <c r="Q3122" s="7" t="s">
        <v>8336</v>
      </c>
      <c r="R3122" s="7" t="s">
        <v>8376</v>
      </c>
      <c r="S3122" s="11">
        <f t="shared" si="194"/>
        <v>42495.692083333335</v>
      </c>
      <c r="T3122" s="12">
        <f t="shared" si="195"/>
        <v>42435.733749999992</v>
      </c>
    </row>
    <row r="3123" spans="1:20" ht="28.8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>
        <f t="shared" si="192"/>
        <v>0.66666666666666674</v>
      </c>
      <c r="P3123">
        <f t="shared" si="193"/>
        <v>-1490</v>
      </c>
      <c r="Q3123" s="7" t="s">
        <v>8336</v>
      </c>
      <c r="R3123" s="7" t="s">
        <v>8376</v>
      </c>
      <c r="S3123" s="11">
        <f t="shared" si="194"/>
        <v>41908.471469907403</v>
      </c>
      <c r="T3123" s="12">
        <f t="shared" si="195"/>
        <v>41848.471469907403</v>
      </c>
    </row>
    <row r="3124" spans="1:20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>
        <f t="shared" si="192"/>
        <v>58.291457286432156</v>
      </c>
      <c r="P3124">
        <f t="shared" si="193"/>
        <v>-83</v>
      </c>
      <c r="Q3124" s="7" t="s">
        <v>8336</v>
      </c>
      <c r="R3124" s="7" t="s">
        <v>8376</v>
      </c>
      <c r="S3124" s="11">
        <f t="shared" si="194"/>
        <v>42683.765416666669</v>
      </c>
      <c r="T3124" s="12">
        <f t="shared" si="195"/>
        <v>42678.723749999997</v>
      </c>
    </row>
    <row r="3125" spans="1:20" ht="43.2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>
        <f t="shared" si="192"/>
        <v>68.153599999999997</v>
      </c>
      <c r="P3125">
        <f t="shared" si="193"/>
        <v>-39808</v>
      </c>
      <c r="Q3125" s="7" t="s">
        <v>8336</v>
      </c>
      <c r="R3125" s="7" t="s">
        <v>8376</v>
      </c>
      <c r="S3125" s="11">
        <f t="shared" si="194"/>
        <v>42560.784699074073</v>
      </c>
      <c r="T3125" s="12">
        <f t="shared" si="195"/>
        <v>42530.784699074073</v>
      </c>
    </row>
    <row r="3126" spans="1:20" ht="43.2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>
        <f t="shared" si="192"/>
        <v>3.2499999999999999E-3</v>
      </c>
      <c r="P3126">
        <f t="shared" si="193"/>
        <v>-799974</v>
      </c>
      <c r="Q3126" s="7" t="s">
        <v>8336</v>
      </c>
      <c r="R3126" s="7" t="s">
        <v>8376</v>
      </c>
      <c r="S3126" s="11">
        <f t="shared" si="194"/>
        <v>42037.571770833332</v>
      </c>
      <c r="T3126" s="12">
        <f t="shared" si="195"/>
        <v>41977.571770833332</v>
      </c>
    </row>
    <row r="3127" spans="1:20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>
        <f t="shared" si="192"/>
        <v>0</v>
      </c>
      <c r="P3127">
        <f t="shared" si="193"/>
        <v>-1500000</v>
      </c>
      <c r="Q3127" s="7" t="s">
        <v>8336</v>
      </c>
      <c r="R3127" s="7" t="s">
        <v>8376</v>
      </c>
      <c r="S3127" s="11">
        <f t="shared" si="194"/>
        <v>42375.998518518514</v>
      </c>
      <c r="T3127" s="12">
        <f t="shared" si="195"/>
        <v>42345.998518518514</v>
      </c>
    </row>
    <row r="3128" spans="1:20" ht="72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>
        <f t="shared" si="192"/>
        <v>4.16</v>
      </c>
      <c r="P3128">
        <f t="shared" si="193"/>
        <v>-23960</v>
      </c>
      <c r="Q3128" s="7" t="s">
        <v>8336</v>
      </c>
      <c r="R3128" s="7" t="s">
        <v>8376</v>
      </c>
      <c r="S3128" s="11">
        <f t="shared" si="194"/>
        <v>42456.768078703702</v>
      </c>
      <c r="T3128" s="12">
        <f t="shared" si="195"/>
        <v>42426.809745370367</v>
      </c>
    </row>
    <row r="3129" spans="1:20" ht="43.2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>
        <f t="shared" si="192"/>
        <v>0</v>
      </c>
      <c r="P3129">
        <f t="shared" si="193"/>
        <v>-100000</v>
      </c>
      <c r="Q3129" s="7" t="s">
        <v>8336</v>
      </c>
      <c r="R3129" s="7" t="s">
        <v>8376</v>
      </c>
      <c r="S3129" s="11">
        <f t="shared" si="194"/>
        <v>42064.648483796293</v>
      </c>
      <c r="T3129" s="12">
        <f t="shared" si="195"/>
        <v>42034.648483796293</v>
      </c>
    </row>
    <row r="3130" spans="1:20" ht="43.2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>
        <f t="shared" si="192"/>
        <v>108.60666666666667</v>
      </c>
      <c r="P3130">
        <f t="shared" si="193"/>
        <v>1291</v>
      </c>
      <c r="Q3130" s="7" t="s">
        <v>8336</v>
      </c>
      <c r="R3130" s="7" t="s">
        <v>8337</v>
      </c>
      <c r="S3130" s="11">
        <f t="shared" si="194"/>
        <v>42810.575706018521</v>
      </c>
      <c r="T3130" s="12">
        <f t="shared" si="195"/>
        <v>42780.617372685178</v>
      </c>
    </row>
    <row r="3131" spans="1:20" ht="43.2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>
        <f t="shared" si="192"/>
        <v>0.8</v>
      </c>
      <c r="P3131">
        <f t="shared" si="193"/>
        <v>-1240</v>
      </c>
      <c r="Q3131" s="7" t="s">
        <v>8336</v>
      </c>
      <c r="R3131" s="7" t="s">
        <v>8337</v>
      </c>
      <c r="S3131" s="11">
        <f t="shared" si="194"/>
        <v>42843.592812499999</v>
      </c>
      <c r="T3131" s="12">
        <f t="shared" si="195"/>
        <v>42803.634479166663</v>
      </c>
    </row>
    <row r="3132" spans="1:20" ht="43.2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>
        <f t="shared" si="192"/>
        <v>3.75</v>
      </c>
      <c r="P3132">
        <f t="shared" si="193"/>
        <v>-9625</v>
      </c>
      <c r="Q3132" s="7" t="s">
        <v>8336</v>
      </c>
      <c r="R3132" s="7" t="s">
        <v>8337</v>
      </c>
      <c r="S3132" s="11">
        <f t="shared" si="194"/>
        <v>42838.999305555553</v>
      </c>
      <c r="T3132" s="12">
        <f t="shared" si="195"/>
        <v>42808.431898148141</v>
      </c>
    </row>
    <row r="3133" spans="1:20" ht="28.8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>
        <f t="shared" si="192"/>
        <v>15.731707317073171</v>
      </c>
      <c r="P3133">
        <f t="shared" si="193"/>
        <v>-3455</v>
      </c>
      <c r="Q3133" s="7" t="s">
        <v>8336</v>
      </c>
      <c r="R3133" s="7" t="s">
        <v>8337</v>
      </c>
      <c r="S3133" s="11">
        <f t="shared" si="194"/>
        <v>42833.329224537032</v>
      </c>
      <c r="T3133" s="12">
        <f t="shared" si="195"/>
        <v>42803.370891203704</v>
      </c>
    </row>
    <row r="3134" spans="1:20" ht="28.8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>
        <f t="shared" si="192"/>
        <v>3.3333333333333333E-2</v>
      </c>
      <c r="P3134">
        <f t="shared" si="193"/>
        <v>-29990</v>
      </c>
      <c r="Q3134" s="7" t="s">
        <v>8336</v>
      </c>
      <c r="R3134" s="7" t="s">
        <v>8337</v>
      </c>
      <c r="S3134" s="11">
        <f t="shared" si="194"/>
        <v>42846.100231481476</v>
      </c>
      <c r="T3134" s="12">
        <f t="shared" si="195"/>
        <v>42786.141898148147</v>
      </c>
    </row>
    <row r="3135" spans="1:20" ht="43.2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>
        <f t="shared" si="192"/>
        <v>108</v>
      </c>
      <c r="P3135">
        <f t="shared" si="193"/>
        <v>40</v>
      </c>
      <c r="Q3135" s="7" t="s">
        <v>8336</v>
      </c>
      <c r="R3135" s="7" t="s">
        <v>8337</v>
      </c>
      <c r="S3135" s="11">
        <f t="shared" si="194"/>
        <v>42818.315208333333</v>
      </c>
      <c r="T3135" s="12">
        <f t="shared" si="195"/>
        <v>42788.356874999998</v>
      </c>
    </row>
    <row r="3136" spans="1:20" ht="43.2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>
        <f t="shared" si="192"/>
        <v>22.5</v>
      </c>
      <c r="P3136">
        <f t="shared" si="193"/>
        <v>-775</v>
      </c>
      <c r="Q3136" s="7" t="s">
        <v>8336</v>
      </c>
      <c r="R3136" s="7" t="s">
        <v>8337</v>
      </c>
      <c r="S3136" s="11">
        <f t="shared" si="194"/>
        <v>42821.470127314817</v>
      </c>
      <c r="T3136" s="12">
        <f t="shared" si="195"/>
        <v>42800.511793981474</v>
      </c>
    </row>
    <row r="3137" spans="1:20" ht="43.2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>
        <f t="shared" si="192"/>
        <v>20.849420849420849</v>
      </c>
      <c r="P3137">
        <f t="shared" si="193"/>
        <v>-615</v>
      </c>
      <c r="Q3137" s="7" t="s">
        <v>8336</v>
      </c>
      <c r="R3137" s="7" t="s">
        <v>8337</v>
      </c>
      <c r="S3137" s="11">
        <f t="shared" si="194"/>
        <v>42828.943530092591</v>
      </c>
      <c r="T3137" s="12">
        <f t="shared" si="195"/>
        <v>42806.943530092591</v>
      </c>
    </row>
    <row r="3138" spans="1:20" ht="43.2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>
        <f t="shared" si="192"/>
        <v>127.8</v>
      </c>
      <c r="P3138">
        <f t="shared" si="193"/>
        <v>139</v>
      </c>
      <c r="Q3138" s="7" t="s">
        <v>8336</v>
      </c>
      <c r="R3138" s="7" t="s">
        <v>8337</v>
      </c>
      <c r="S3138" s="11">
        <f t="shared" si="194"/>
        <v>42825.749305555553</v>
      </c>
      <c r="T3138" s="12">
        <f t="shared" si="195"/>
        <v>42789.25409722222</v>
      </c>
    </row>
    <row r="3139" spans="1:20" ht="28.8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>
        <f t="shared" ref="O3139:O3202" si="196">(E3139/D3139*100)</f>
        <v>3.3333333333333335</v>
      </c>
      <c r="P3139">
        <f t="shared" ref="P3139:P3202" si="197">AVERAGE(E3139-D3139)</f>
        <v>-1450</v>
      </c>
      <c r="Q3139" s="7" t="s">
        <v>8336</v>
      </c>
      <c r="R3139" s="7" t="s">
        <v>8337</v>
      </c>
      <c r="S3139" s="11">
        <f t="shared" ref="S3139:S3202" si="198">(I3139/86400)+25569+(-5/24)</f>
        <v>42858.591666666667</v>
      </c>
      <c r="T3139" s="12">
        <f t="shared" ref="T3139:T3202" si="199">(J3139/86400)+25569+(-5/24)</f>
        <v>42807.676724537036</v>
      </c>
    </row>
    <row r="3140" spans="1:20" ht="57.6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>
        <f t="shared" si="196"/>
        <v>0</v>
      </c>
      <c r="P3140">
        <f t="shared" si="197"/>
        <v>-200</v>
      </c>
      <c r="Q3140" s="7" t="s">
        <v>8336</v>
      </c>
      <c r="R3140" s="7" t="s">
        <v>8337</v>
      </c>
      <c r="S3140" s="11">
        <f t="shared" si="198"/>
        <v>42828.437581018516</v>
      </c>
      <c r="T3140" s="12">
        <f t="shared" si="199"/>
        <v>42809.437581018516</v>
      </c>
    </row>
    <row r="3141" spans="1:20" ht="43.2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>
        <f t="shared" si="196"/>
        <v>5.4</v>
      </c>
      <c r="P3141">
        <f t="shared" si="197"/>
        <v>-47300</v>
      </c>
      <c r="Q3141" s="7" t="s">
        <v>8336</v>
      </c>
      <c r="R3141" s="7" t="s">
        <v>8337</v>
      </c>
      <c r="S3141" s="11">
        <f t="shared" si="198"/>
        <v>42818.981249999997</v>
      </c>
      <c r="T3141" s="12">
        <f t="shared" si="199"/>
        <v>42785.062037037038</v>
      </c>
    </row>
    <row r="3142" spans="1:20" ht="57.6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>
        <f t="shared" si="196"/>
        <v>0.96</v>
      </c>
      <c r="P3142">
        <f t="shared" si="197"/>
        <v>-9904</v>
      </c>
      <c r="Q3142" s="7" t="s">
        <v>8336</v>
      </c>
      <c r="R3142" s="7" t="s">
        <v>8337</v>
      </c>
      <c r="S3142" s="11">
        <f t="shared" si="198"/>
        <v>42832.468784722216</v>
      </c>
      <c r="T3142" s="12">
        <f t="shared" si="199"/>
        <v>42802.510451388887</v>
      </c>
    </row>
    <row r="3143" spans="1:20" ht="57.6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>
        <f t="shared" si="196"/>
        <v>51.6</v>
      </c>
      <c r="P3143">
        <f t="shared" si="197"/>
        <v>-242</v>
      </c>
      <c r="Q3143" s="7" t="s">
        <v>8336</v>
      </c>
      <c r="R3143" s="7" t="s">
        <v>8337</v>
      </c>
      <c r="S3143" s="11">
        <f t="shared" si="198"/>
        <v>42841.624999999993</v>
      </c>
      <c r="T3143" s="12">
        <f t="shared" si="199"/>
        <v>42800.544999999998</v>
      </c>
    </row>
    <row r="3144" spans="1:20" ht="43.2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>
        <f t="shared" si="196"/>
        <v>1.6363636363636365</v>
      </c>
      <c r="P3144">
        <f t="shared" si="197"/>
        <v>-2705</v>
      </c>
      <c r="Q3144" s="7" t="s">
        <v>8336</v>
      </c>
      <c r="R3144" s="7" t="s">
        <v>8337</v>
      </c>
      <c r="S3144" s="11">
        <f t="shared" si="198"/>
        <v>42813.263182870367</v>
      </c>
      <c r="T3144" s="12">
        <f t="shared" si="199"/>
        <v>42783.304849537039</v>
      </c>
    </row>
    <row r="3145" spans="1:20" ht="57.6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>
        <f t="shared" si="196"/>
        <v>0</v>
      </c>
      <c r="P3145">
        <f t="shared" si="197"/>
        <v>-700</v>
      </c>
      <c r="Q3145" s="7" t="s">
        <v>8336</v>
      </c>
      <c r="R3145" s="7" t="s">
        <v>8337</v>
      </c>
      <c r="S3145" s="11">
        <f t="shared" si="198"/>
        <v>42834.149953703702</v>
      </c>
      <c r="T3145" s="12">
        <f t="shared" si="199"/>
        <v>42808.149953703702</v>
      </c>
    </row>
    <row r="3146" spans="1:20" ht="57.6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>
        <f t="shared" si="196"/>
        <v>75.400000000000006</v>
      </c>
      <c r="P3146">
        <f t="shared" si="197"/>
        <v>-2460</v>
      </c>
      <c r="Q3146" s="7" t="s">
        <v>8336</v>
      </c>
      <c r="R3146" s="7" t="s">
        <v>8337</v>
      </c>
      <c r="S3146" s="11">
        <f t="shared" si="198"/>
        <v>42813.041666666664</v>
      </c>
      <c r="T3146" s="12">
        <f t="shared" si="199"/>
        <v>42796.329942129632</v>
      </c>
    </row>
    <row r="3147" spans="1:20" ht="43.2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>
        <f t="shared" si="196"/>
        <v>0</v>
      </c>
      <c r="P3147">
        <f t="shared" si="197"/>
        <v>-25000</v>
      </c>
      <c r="Q3147" s="7" t="s">
        <v>8336</v>
      </c>
      <c r="R3147" s="7" t="s">
        <v>8337</v>
      </c>
      <c r="S3147" s="11">
        <f t="shared" si="198"/>
        <v>42821.790902777771</v>
      </c>
      <c r="T3147" s="12">
        <f t="shared" si="199"/>
        <v>42761.832569444443</v>
      </c>
    </row>
    <row r="3148" spans="1:20" ht="43.2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>
        <f t="shared" si="196"/>
        <v>10.5</v>
      </c>
      <c r="P3148">
        <f t="shared" si="197"/>
        <v>-44750</v>
      </c>
      <c r="Q3148" s="7" t="s">
        <v>8336</v>
      </c>
      <c r="R3148" s="7" t="s">
        <v>8337</v>
      </c>
      <c r="S3148" s="11">
        <f t="shared" si="198"/>
        <v>42841.432476851849</v>
      </c>
      <c r="T3148" s="12">
        <f t="shared" si="199"/>
        <v>42796.474143518521</v>
      </c>
    </row>
    <row r="3149" spans="1:20" ht="43.2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>
        <f t="shared" si="196"/>
        <v>117.52499999999999</v>
      </c>
      <c r="P3149">
        <f t="shared" si="197"/>
        <v>3505</v>
      </c>
      <c r="Q3149" s="7" t="s">
        <v>8336</v>
      </c>
      <c r="R3149" s="7" t="s">
        <v>8337</v>
      </c>
      <c r="S3149" s="11">
        <f t="shared" si="198"/>
        <v>41949.802719907406</v>
      </c>
      <c r="T3149" s="12">
        <f t="shared" si="199"/>
        <v>41909.761053240734</v>
      </c>
    </row>
    <row r="3150" spans="1:20" ht="28.8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>
        <f t="shared" si="196"/>
        <v>131.16666666666669</v>
      </c>
      <c r="P3150">
        <f t="shared" si="197"/>
        <v>561</v>
      </c>
      <c r="Q3150" s="7" t="s">
        <v>8336</v>
      </c>
      <c r="R3150" s="7" t="s">
        <v>8337</v>
      </c>
      <c r="S3150" s="11">
        <f t="shared" si="198"/>
        <v>41912.958333333328</v>
      </c>
      <c r="T3150" s="12">
        <f t="shared" si="199"/>
        <v>41891.456990740735</v>
      </c>
    </row>
    <row r="3151" spans="1:20" ht="43.2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>
        <f t="shared" si="196"/>
        <v>104</v>
      </c>
      <c r="P3151">
        <f t="shared" si="197"/>
        <v>50</v>
      </c>
      <c r="Q3151" s="7" t="s">
        <v>8336</v>
      </c>
      <c r="R3151" s="7" t="s">
        <v>8337</v>
      </c>
      <c r="S3151" s="11">
        <f t="shared" si="198"/>
        <v>41249.875</v>
      </c>
      <c r="T3151" s="12">
        <f t="shared" si="199"/>
        <v>41225.809027777774</v>
      </c>
    </row>
    <row r="3152" spans="1:20" ht="57.6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>
        <f t="shared" si="196"/>
        <v>101</v>
      </c>
      <c r="P3152">
        <f t="shared" si="197"/>
        <v>35</v>
      </c>
      <c r="Q3152" s="7" t="s">
        <v>8336</v>
      </c>
      <c r="R3152" s="7" t="s">
        <v>8337</v>
      </c>
      <c r="S3152" s="11">
        <f t="shared" si="198"/>
        <v>40567.958333333328</v>
      </c>
      <c r="T3152" s="12">
        <f t="shared" si="199"/>
        <v>40478.055590277778</v>
      </c>
    </row>
    <row r="3153" spans="1:20" ht="43.2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>
        <f t="shared" si="196"/>
        <v>100.4</v>
      </c>
      <c r="P3153">
        <f t="shared" si="197"/>
        <v>14</v>
      </c>
      <c r="Q3153" s="7" t="s">
        <v>8336</v>
      </c>
      <c r="R3153" s="7" t="s">
        <v>8337</v>
      </c>
      <c r="S3153" s="11">
        <f t="shared" si="198"/>
        <v>41892.631643518514</v>
      </c>
      <c r="T3153" s="12">
        <f t="shared" si="199"/>
        <v>41862.631643518514</v>
      </c>
    </row>
    <row r="3154" spans="1:20" ht="43.2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>
        <f t="shared" si="196"/>
        <v>105.95454545454545</v>
      </c>
      <c r="P3154">
        <f t="shared" si="197"/>
        <v>131</v>
      </c>
      <c r="Q3154" s="7" t="s">
        <v>8336</v>
      </c>
      <c r="R3154" s="7" t="s">
        <v>8337</v>
      </c>
      <c r="S3154" s="11">
        <f t="shared" si="198"/>
        <v>41580.659340277773</v>
      </c>
      <c r="T3154" s="12">
        <f t="shared" si="199"/>
        <v>41550.659340277773</v>
      </c>
    </row>
    <row r="3155" spans="1:20" ht="43.2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>
        <f t="shared" si="196"/>
        <v>335.58333333333337</v>
      </c>
      <c r="P3155">
        <f t="shared" si="197"/>
        <v>7067.5</v>
      </c>
      <c r="Q3155" s="7" t="s">
        <v>8336</v>
      </c>
      <c r="R3155" s="7" t="s">
        <v>8337</v>
      </c>
      <c r="S3155" s="11">
        <f t="shared" si="198"/>
        <v>40663.999305555553</v>
      </c>
      <c r="T3155" s="12">
        <f t="shared" si="199"/>
        <v>40632.946030092593</v>
      </c>
    </row>
    <row r="3156" spans="1:20" ht="43.2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>
        <f t="shared" si="196"/>
        <v>112.92857142857142</v>
      </c>
      <c r="P3156">
        <f t="shared" si="197"/>
        <v>905</v>
      </c>
      <c r="Q3156" s="7" t="s">
        <v>8336</v>
      </c>
      <c r="R3156" s="7" t="s">
        <v>8337</v>
      </c>
      <c r="S3156" s="11">
        <f t="shared" si="198"/>
        <v>41000.625671296293</v>
      </c>
      <c r="T3156" s="12">
        <f t="shared" si="199"/>
        <v>40970.667337962957</v>
      </c>
    </row>
    <row r="3157" spans="1:20" ht="43.2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>
        <f t="shared" si="196"/>
        <v>188.50460000000001</v>
      </c>
      <c r="P3157">
        <f t="shared" si="197"/>
        <v>4425.2299999999996</v>
      </c>
      <c r="Q3157" s="7" t="s">
        <v>8336</v>
      </c>
      <c r="R3157" s="7" t="s">
        <v>8337</v>
      </c>
      <c r="S3157" s="11">
        <f t="shared" si="198"/>
        <v>41263.290798611109</v>
      </c>
      <c r="T3157" s="12">
        <f t="shared" si="199"/>
        <v>41233.290798611109</v>
      </c>
    </row>
    <row r="3158" spans="1:20" ht="43.2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>
        <f t="shared" si="196"/>
        <v>101.81818181818181</v>
      </c>
      <c r="P3158">
        <f t="shared" si="197"/>
        <v>100</v>
      </c>
      <c r="Q3158" s="7" t="s">
        <v>8336</v>
      </c>
      <c r="R3158" s="7" t="s">
        <v>8337</v>
      </c>
      <c r="S3158" s="11">
        <f t="shared" si="198"/>
        <v>41061.744722222218</v>
      </c>
      <c r="T3158" s="12">
        <f t="shared" si="199"/>
        <v>41026.744722222218</v>
      </c>
    </row>
    <row r="3159" spans="1:20" ht="28.8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>
        <f t="shared" si="196"/>
        <v>101</v>
      </c>
      <c r="P3159">
        <f t="shared" si="197"/>
        <v>40</v>
      </c>
      <c r="Q3159" s="7" t="s">
        <v>8336</v>
      </c>
      <c r="R3159" s="7" t="s">
        <v>8337</v>
      </c>
      <c r="S3159" s="11">
        <f t="shared" si="198"/>
        <v>41839</v>
      </c>
      <c r="T3159" s="12">
        <f t="shared" si="199"/>
        <v>41829.579918981479</v>
      </c>
    </row>
    <row r="3160" spans="1:20" ht="28.8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>
        <f t="shared" si="196"/>
        <v>113.99999999999999</v>
      </c>
      <c r="P3160">
        <f t="shared" si="197"/>
        <v>700</v>
      </c>
      <c r="Q3160" s="7" t="s">
        <v>8336</v>
      </c>
      <c r="R3160" s="7" t="s">
        <v>8337</v>
      </c>
      <c r="S3160" s="11">
        <f t="shared" si="198"/>
        <v>41477.631388888891</v>
      </c>
      <c r="T3160" s="12">
        <f t="shared" si="199"/>
        <v>41447.631388888891</v>
      </c>
    </row>
    <row r="3161" spans="1:20" ht="43.2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>
        <f t="shared" si="196"/>
        <v>133.48133333333334</v>
      </c>
      <c r="P3161">
        <f t="shared" si="197"/>
        <v>502.22</v>
      </c>
      <c r="Q3161" s="7" t="s">
        <v>8336</v>
      </c>
      <c r="R3161" s="7" t="s">
        <v>8337</v>
      </c>
      <c r="S3161" s="11">
        <f t="shared" si="198"/>
        <v>40926.75</v>
      </c>
      <c r="T3161" s="12">
        <f t="shared" si="199"/>
        <v>40883.858344907407</v>
      </c>
    </row>
    <row r="3162" spans="1:20" ht="43.2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>
        <f t="shared" si="196"/>
        <v>101.53333333333335</v>
      </c>
      <c r="P3162">
        <f t="shared" si="197"/>
        <v>69</v>
      </c>
      <c r="Q3162" s="7" t="s">
        <v>8336</v>
      </c>
      <c r="R3162" s="7" t="s">
        <v>8337</v>
      </c>
      <c r="S3162" s="11">
        <f t="shared" si="198"/>
        <v>41863.999305555553</v>
      </c>
      <c r="T3162" s="12">
        <f t="shared" si="199"/>
        <v>41841.056562499994</v>
      </c>
    </row>
    <row r="3163" spans="1:20" ht="57.6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>
        <f t="shared" si="196"/>
        <v>105.1</v>
      </c>
      <c r="P3163">
        <f t="shared" si="197"/>
        <v>102</v>
      </c>
      <c r="Q3163" s="7" t="s">
        <v>8336</v>
      </c>
      <c r="R3163" s="7" t="s">
        <v>8337</v>
      </c>
      <c r="S3163" s="11">
        <f t="shared" si="198"/>
        <v>41927.327800925923</v>
      </c>
      <c r="T3163" s="12">
        <f t="shared" si="199"/>
        <v>41897.327800925923</v>
      </c>
    </row>
    <row r="3164" spans="1:20" ht="43.2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>
        <f t="shared" si="196"/>
        <v>127.15</v>
      </c>
      <c r="P3164">
        <f t="shared" si="197"/>
        <v>1086</v>
      </c>
      <c r="Q3164" s="7" t="s">
        <v>8336</v>
      </c>
      <c r="R3164" s="7" t="s">
        <v>8337</v>
      </c>
      <c r="S3164" s="11">
        <f t="shared" si="198"/>
        <v>41826.875</v>
      </c>
      <c r="T3164" s="12">
        <f t="shared" si="199"/>
        <v>41799.47756944444</v>
      </c>
    </row>
    <row r="3165" spans="1:20" ht="43.2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>
        <f t="shared" si="196"/>
        <v>111.15384615384616</v>
      </c>
      <c r="P3165">
        <f t="shared" si="197"/>
        <v>1450</v>
      </c>
      <c r="Q3165" s="7" t="s">
        <v>8336</v>
      </c>
      <c r="R3165" s="7" t="s">
        <v>8337</v>
      </c>
      <c r="S3165" s="11">
        <f t="shared" si="198"/>
        <v>41805.545428240737</v>
      </c>
      <c r="T3165" s="12">
        <f t="shared" si="199"/>
        <v>41775.545428240737</v>
      </c>
    </row>
    <row r="3166" spans="1:20" ht="57.6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>
        <f t="shared" si="196"/>
        <v>106.76</v>
      </c>
      <c r="P3166">
        <f t="shared" si="197"/>
        <v>169</v>
      </c>
      <c r="Q3166" s="7" t="s">
        <v>8336</v>
      </c>
      <c r="R3166" s="7" t="s">
        <v>8337</v>
      </c>
      <c r="S3166" s="11">
        <f t="shared" si="198"/>
        <v>41799.597395833327</v>
      </c>
      <c r="T3166" s="12">
        <f t="shared" si="199"/>
        <v>41766.597395833327</v>
      </c>
    </row>
    <row r="3167" spans="1:20" ht="57.6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>
        <f t="shared" si="196"/>
        <v>162.66666666666666</v>
      </c>
      <c r="P3167">
        <f t="shared" si="197"/>
        <v>470</v>
      </c>
      <c r="Q3167" s="7" t="s">
        <v>8336</v>
      </c>
      <c r="R3167" s="7" t="s">
        <v>8337</v>
      </c>
      <c r="S3167" s="11">
        <f t="shared" si="198"/>
        <v>40665.957638888889</v>
      </c>
      <c r="T3167" s="12">
        <f t="shared" si="199"/>
        <v>40643.950925925921</v>
      </c>
    </row>
    <row r="3168" spans="1:20" ht="43.2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>
        <f t="shared" si="196"/>
        <v>160.22808571428573</v>
      </c>
      <c r="P3168">
        <f t="shared" si="197"/>
        <v>21079.83</v>
      </c>
      <c r="Q3168" s="7" t="s">
        <v>8336</v>
      </c>
      <c r="R3168" s="7" t="s">
        <v>8337</v>
      </c>
      <c r="S3168" s="11">
        <f t="shared" si="198"/>
        <v>41969.124305555553</v>
      </c>
      <c r="T3168" s="12">
        <f t="shared" si="199"/>
        <v>41940.483252314814</v>
      </c>
    </row>
    <row r="3169" spans="1:20" ht="28.8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>
        <f t="shared" si="196"/>
        <v>116.16666666666666</v>
      </c>
      <c r="P3169">
        <f t="shared" si="197"/>
        <v>485</v>
      </c>
      <c r="Q3169" s="7" t="s">
        <v>8336</v>
      </c>
      <c r="R3169" s="7" t="s">
        <v>8337</v>
      </c>
      <c r="S3169" s="11">
        <f t="shared" si="198"/>
        <v>41852.967372685183</v>
      </c>
      <c r="T3169" s="12">
        <f t="shared" si="199"/>
        <v>41838.967372685183</v>
      </c>
    </row>
    <row r="3170" spans="1:20" ht="43.2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>
        <f t="shared" si="196"/>
        <v>124.2</v>
      </c>
      <c r="P3170">
        <f t="shared" si="197"/>
        <v>605</v>
      </c>
      <c r="Q3170" s="7" t="s">
        <v>8336</v>
      </c>
      <c r="R3170" s="7" t="s">
        <v>8337</v>
      </c>
      <c r="S3170" s="11">
        <f t="shared" si="198"/>
        <v>41803.708333333328</v>
      </c>
      <c r="T3170" s="12">
        <f t="shared" si="199"/>
        <v>41771.897604166668</v>
      </c>
    </row>
    <row r="3171" spans="1:20" ht="28.8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>
        <f t="shared" si="196"/>
        <v>103.01249999999999</v>
      </c>
      <c r="P3171">
        <f t="shared" si="197"/>
        <v>241</v>
      </c>
      <c r="Q3171" s="7" t="s">
        <v>8336</v>
      </c>
      <c r="R3171" s="7" t="s">
        <v>8337</v>
      </c>
      <c r="S3171" s="11">
        <f t="shared" si="198"/>
        <v>41620.999305555553</v>
      </c>
      <c r="T3171" s="12">
        <f t="shared" si="199"/>
        <v>41591.529641203699</v>
      </c>
    </row>
    <row r="3172" spans="1:20" ht="43.2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>
        <f t="shared" si="196"/>
        <v>112.25</v>
      </c>
      <c r="P3172">
        <f t="shared" si="197"/>
        <v>245</v>
      </c>
      <c r="Q3172" s="7" t="s">
        <v>8336</v>
      </c>
      <c r="R3172" s="7" t="s">
        <v>8337</v>
      </c>
      <c r="S3172" s="11">
        <f t="shared" si="198"/>
        <v>41821.958333333328</v>
      </c>
      <c r="T3172" s="12">
        <f t="shared" si="199"/>
        <v>41788.872037037036</v>
      </c>
    </row>
    <row r="3173" spans="1:20" ht="57.6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>
        <f t="shared" si="196"/>
        <v>108.8142857142857</v>
      </c>
      <c r="P3173">
        <f t="shared" si="197"/>
        <v>617</v>
      </c>
      <c r="Q3173" s="7" t="s">
        <v>8336</v>
      </c>
      <c r="R3173" s="7" t="s">
        <v>8337</v>
      </c>
      <c r="S3173" s="11">
        <f t="shared" si="198"/>
        <v>42496.399976851848</v>
      </c>
      <c r="T3173" s="12">
        <f t="shared" si="199"/>
        <v>42466.399976851848</v>
      </c>
    </row>
    <row r="3174" spans="1:20" ht="43.2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>
        <f t="shared" si="196"/>
        <v>114.99999999999999</v>
      </c>
      <c r="P3174">
        <f t="shared" si="197"/>
        <v>300</v>
      </c>
      <c r="Q3174" s="7" t="s">
        <v>8336</v>
      </c>
      <c r="R3174" s="7" t="s">
        <v>8337</v>
      </c>
      <c r="S3174" s="11">
        <f t="shared" si="198"/>
        <v>40953.521620370368</v>
      </c>
      <c r="T3174" s="12">
        <f t="shared" si="199"/>
        <v>40923.521620370368</v>
      </c>
    </row>
    <row r="3175" spans="1:20" ht="43.2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>
        <f t="shared" si="196"/>
        <v>103</v>
      </c>
      <c r="P3175">
        <f t="shared" si="197"/>
        <v>300</v>
      </c>
      <c r="Q3175" s="7" t="s">
        <v>8336</v>
      </c>
      <c r="R3175" s="7" t="s">
        <v>8337</v>
      </c>
      <c r="S3175" s="11">
        <f t="shared" si="198"/>
        <v>41908.670046296298</v>
      </c>
      <c r="T3175" s="12">
        <f t="shared" si="199"/>
        <v>41878.670046296298</v>
      </c>
    </row>
    <row r="3176" spans="1:20" ht="57.6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>
        <f t="shared" si="196"/>
        <v>101.13333333333334</v>
      </c>
      <c r="P3176">
        <f t="shared" si="197"/>
        <v>34</v>
      </c>
      <c r="Q3176" s="7" t="s">
        <v>8336</v>
      </c>
      <c r="R3176" s="7" t="s">
        <v>8337</v>
      </c>
      <c r="S3176" s="11">
        <f t="shared" si="198"/>
        <v>41876.656342592592</v>
      </c>
      <c r="T3176" s="12">
        <f t="shared" si="199"/>
        <v>41862.656342592592</v>
      </c>
    </row>
    <row r="3177" spans="1:20" ht="57.6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>
        <f t="shared" si="196"/>
        <v>109.55999999999999</v>
      </c>
      <c r="P3177">
        <f t="shared" si="197"/>
        <v>478</v>
      </c>
      <c r="Q3177" s="7" t="s">
        <v>8336</v>
      </c>
      <c r="R3177" s="7" t="s">
        <v>8337</v>
      </c>
      <c r="S3177" s="11">
        <f t="shared" si="198"/>
        <v>40591.678553240738</v>
      </c>
      <c r="T3177" s="12">
        <f t="shared" si="199"/>
        <v>40531.678553240738</v>
      </c>
    </row>
    <row r="3178" spans="1:20" ht="57.6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>
        <f t="shared" si="196"/>
        <v>114.8421052631579</v>
      </c>
      <c r="P3178">
        <f t="shared" si="197"/>
        <v>282</v>
      </c>
      <c r="Q3178" s="7" t="s">
        <v>8336</v>
      </c>
      <c r="R3178" s="7" t="s">
        <v>8337</v>
      </c>
      <c r="S3178" s="11">
        <f t="shared" si="198"/>
        <v>41504.416666666664</v>
      </c>
      <c r="T3178" s="12">
        <f t="shared" si="199"/>
        <v>41477.722581018512</v>
      </c>
    </row>
    <row r="3179" spans="1:20" ht="43.2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>
        <f t="shared" si="196"/>
        <v>117.39999999999999</v>
      </c>
      <c r="P3179">
        <f t="shared" si="197"/>
        <v>435</v>
      </c>
      <c r="Q3179" s="7" t="s">
        <v>8336</v>
      </c>
      <c r="R3179" s="7" t="s">
        <v>8337</v>
      </c>
      <c r="S3179" s="11">
        <f t="shared" si="198"/>
        <v>41811.458437499998</v>
      </c>
      <c r="T3179" s="12">
        <f t="shared" si="199"/>
        <v>41781.458437499998</v>
      </c>
    </row>
    <row r="3180" spans="1:20" ht="57.6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>
        <f t="shared" si="196"/>
        <v>171.73333333333335</v>
      </c>
      <c r="P3180">
        <f t="shared" si="197"/>
        <v>1076</v>
      </c>
      <c r="Q3180" s="7" t="s">
        <v>8336</v>
      </c>
      <c r="R3180" s="7" t="s">
        <v>8337</v>
      </c>
      <c r="S3180" s="11">
        <f t="shared" si="198"/>
        <v>41836.396701388883</v>
      </c>
      <c r="T3180" s="12">
        <f t="shared" si="199"/>
        <v>41806.396701388883</v>
      </c>
    </row>
    <row r="3181" spans="1:20" ht="43.2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>
        <f t="shared" si="196"/>
        <v>114.16238095238094</v>
      </c>
      <c r="P3181">
        <f t="shared" si="197"/>
        <v>594.81999999999971</v>
      </c>
      <c r="Q3181" s="7" t="s">
        <v>8336</v>
      </c>
      <c r="R3181" s="7" t="s">
        <v>8337</v>
      </c>
      <c r="S3181" s="11">
        <f t="shared" si="198"/>
        <v>41400.49387731481</v>
      </c>
      <c r="T3181" s="12">
        <f t="shared" si="199"/>
        <v>41375.49387731481</v>
      </c>
    </row>
    <row r="3182" spans="1:20" ht="43.2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>
        <f t="shared" si="196"/>
        <v>119.75</v>
      </c>
      <c r="P3182">
        <f t="shared" si="197"/>
        <v>237</v>
      </c>
      <c r="Q3182" s="7" t="s">
        <v>8336</v>
      </c>
      <c r="R3182" s="7" t="s">
        <v>8337</v>
      </c>
      <c r="S3182" s="11">
        <f t="shared" si="198"/>
        <v>41810.204270833332</v>
      </c>
      <c r="T3182" s="12">
        <f t="shared" si="199"/>
        <v>41780.204270833332</v>
      </c>
    </row>
    <row r="3183" spans="1:20" ht="43.2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>
        <f t="shared" si="196"/>
        <v>109.00000000000001</v>
      </c>
      <c r="P3183">
        <f t="shared" si="197"/>
        <v>45</v>
      </c>
      <c r="Q3183" s="7" t="s">
        <v>8336</v>
      </c>
      <c r="R3183" s="7" t="s">
        <v>8337</v>
      </c>
      <c r="S3183" s="11">
        <f t="shared" si="198"/>
        <v>41805.458333333328</v>
      </c>
      <c r="T3183" s="12">
        <f t="shared" si="199"/>
        <v>41779.101701388885</v>
      </c>
    </row>
    <row r="3184" spans="1:20" ht="57.6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>
        <f t="shared" si="196"/>
        <v>100.88571428571429</v>
      </c>
      <c r="P3184">
        <f t="shared" si="197"/>
        <v>62</v>
      </c>
      <c r="Q3184" s="7" t="s">
        <v>8336</v>
      </c>
      <c r="R3184" s="7" t="s">
        <v>8337</v>
      </c>
      <c r="S3184" s="11">
        <f t="shared" si="198"/>
        <v>40939.5</v>
      </c>
      <c r="T3184" s="12">
        <f t="shared" si="199"/>
        <v>40883.740983796291</v>
      </c>
    </row>
    <row r="3185" spans="1:20" ht="43.2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>
        <f t="shared" si="196"/>
        <v>109.00000000000001</v>
      </c>
      <c r="P3185">
        <f t="shared" si="197"/>
        <v>225</v>
      </c>
      <c r="Q3185" s="7" t="s">
        <v>8336</v>
      </c>
      <c r="R3185" s="7" t="s">
        <v>8337</v>
      </c>
      <c r="S3185" s="11">
        <f t="shared" si="198"/>
        <v>41509.586446759255</v>
      </c>
      <c r="T3185" s="12">
        <f t="shared" si="199"/>
        <v>41491.586446759255</v>
      </c>
    </row>
    <row r="3186" spans="1:20" ht="43.2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>
        <f t="shared" si="196"/>
        <v>107.20930232558139</v>
      </c>
      <c r="P3186">
        <f t="shared" si="197"/>
        <v>310</v>
      </c>
      <c r="Q3186" s="7" t="s">
        <v>8336</v>
      </c>
      <c r="R3186" s="7" t="s">
        <v>8337</v>
      </c>
      <c r="S3186" s="11">
        <f t="shared" si="198"/>
        <v>41821.785081018512</v>
      </c>
      <c r="T3186" s="12">
        <f t="shared" si="199"/>
        <v>41791.785081018512</v>
      </c>
    </row>
    <row r="3187" spans="1:20" ht="43.2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>
        <f t="shared" si="196"/>
        <v>100</v>
      </c>
      <c r="P3187">
        <f t="shared" si="197"/>
        <v>0</v>
      </c>
      <c r="Q3187" s="7" t="s">
        <v>8336</v>
      </c>
      <c r="R3187" s="7" t="s">
        <v>8337</v>
      </c>
      <c r="S3187" s="11">
        <f t="shared" si="198"/>
        <v>41836.768993055557</v>
      </c>
      <c r="T3187" s="12">
        <f t="shared" si="199"/>
        <v>41829.768993055557</v>
      </c>
    </row>
    <row r="3188" spans="1:20" ht="43.2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>
        <f t="shared" si="196"/>
        <v>102.18750000000001</v>
      </c>
      <c r="P3188">
        <f t="shared" si="197"/>
        <v>70</v>
      </c>
      <c r="Q3188" s="7" t="s">
        <v>8336</v>
      </c>
      <c r="R3188" s="7" t="s">
        <v>8337</v>
      </c>
      <c r="S3188" s="11">
        <f t="shared" si="198"/>
        <v>41898.666666666664</v>
      </c>
      <c r="T3188" s="12">
        <f t="shared" si="199"/>
        <v>41868.715717592589</v>
      </c>
    </row>
    <row r="3189" spans="1:20" ht="57.6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>
        <f t="shared" si="196"/>
        <v>116.29333333333334</v>
      </c>
      <c r="P3189">
        <f t="shared" si="197"/>
        <v>2444</v>
      </c>
      <c r="Q3189" s="7" t="s">
        <v>8336</v>
      </c>
      <c r="R3189" s="7" t="s">
        <v>8337</v>
      </c>
      <c r="S3189" s="11">
        <f t="shared" si="198"/>
        <v>41855.458020833328</v>
      </c>
      <c r="T3189" s="12">
        <f t="shared" si="199"/>
        <v>41835.458020833328</v>
      </c>
    </row>
    <row r="3190" spans="1:20" ht="43.2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>
        <f t="shared" si="196"/>
        <v>65</v>
      </c>
      <c r="P3190">
        <f t="shared" si="197"/>
        <v>-70</v>
      </c>
      <c r="Q3190" s="7" t="s">
        <v>8336</v>
      </c>
      <c r="R3190" s="7" t="s">
        <v>8378</v>
      </c>
      <c r="S3190" s="11">
        <f t="shared" si="198"/>
        <v>42165.207199074073</v>
      </c>
      <c r="T3190" s="12">
        <f t="shared" si="199"/>
        <v>42144.207199074073</v>
      </c>
    </row>
    <row r="3191" spans="1:20" ht="57.6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>
        <f t="shared" si="196"/>
        <v>12.327272727272726</v>
      </c>
      <c r="P3191">
        <f t="shared" si="197"/>
        <v>-48220</v>
      </c>
      <c r="Q3191" s="7" t="s">
        <v>8336</v>
      </c>
      <c r="R3191" s="7" t="s">
        <v>8378</v>
      </c>
      <c r="S3191" s="11">
        <f t="shared" si="198"/>
        <v>42148.138101851851</v>
      </c>
      <c r="T3191" s="12">
        <f t="shared" si="199"/>
        <v>42118.138101851851</v>
      </c>
    </row>
    <row r="3192" spans="1:20" ht="43.2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>
        <f t="shared" si="196"/>
        <v>0</v>
      </c>
      <c r="P3192">
        <f t="shared" si="197"/>
        <v>-4000</v>
      </c>
      <c r="Q3192" s="7" t="s">
        <v>8336</v>
      </c>
      <c r="R3192" s="7" t="s">
        <v>8378</v>
      </c>
      <c r="S3192" s="11">
        <f t="shared" si="198"/>
        <v>42712.984664351847</v>
      </c>
      <c r="T3192" s="12">
        <f t="shared" si="199"/>
        <v>42682.942997685182</v>
      </c>
    </row>
    <row r="3193" spans="1:20" ht="43.2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>
        <f t="shared" si="196"/>
        <v>4.0266666666666664</v>
      </c>
      <c r="P3193">
        <f t="shared" si="197"/>
        <v>-3599</v>
      </c>
      <c r="Q3193" s="7" t="s">
        <v>8336</v>
      </c>
      <c r="R3193" s="7" t="s">
        <v>8378</v>
      </c>
      <c r="S3193" s="11">
        <f t="shared" si="198"/>
        <v>42598.547094907401</v>
      </c>
      <c r="T3193" s="12">
        <f t="shared" si="199"/>
        <v>42538.547094907401</v>
      </c>
    </row>
    <row r="3194" spans="1:20" ht="43.2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>
        <f t="shared" si="196"/>
        <v>1.02</v>
      </c>
      <c r="P3194">
        <f t="shared" si="197"/>
        <v>-9898</v>
      </c>
      <c r="Q3194" s="7" t="s">
        <v>8336</v>
      </c>
      <c r="R3194" s="7" t="s">
        <v>8378</v>
      </c>
      <c r="S3194" s="11">
        <f t="shared" si="198"/>
        <v>42063.708333333336</v>
      </c>
      <c r="T3194" s="12">
        <f t="shared" si="199"/>
        <v>42018.732164351844</v>
      </c>
    </row>
    <row r="3195" spans="1:20" ht="43.2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>
        <f t="shared" si="196"/>
        <v>11.74</v>
      </c>
      <c r="P3195">
        <f t="shared" si="197"/>
        <v>-4413</v>
      </c>
      <c r="Q3195" s="7" t="s">
        <v>8336</v>
      </c>
      <c r="R3195" s="7" t="s">
        <v>8378</v>
      </c>
      <c r="S3195" s="11">
        <f t="shared" si="198"/>
        <v>42055.759907407402</v>
      </c>
      <c r="T3195" s="12">
        <f t="shared" si="199"/>
        <v>42010.759907407402</v>
      </c>
    </row>
    <row r="3196" spans="1:20" ht="43.2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>
        <f t="shared" si="196"/>
        <v>0</v>
      </c>
      <c r="P3196">
        <f t="shared" si="197"/>
        <v>-11000</v>
      </c>
      <c r="Q3196" s="7" t="s">
        <v>8336</v>
      </c>
      <c r="R3196" s="7" t="s">
        <v>8378</v>
      </c>
      <c r="S3196" s="11">
        <f t="shared" si="198"/>
        <v>42211.854143518511</v>
      </c>
      <c r="T3196" s="12">
        <f t="shared" si="199"/>
        <v>42181.854143518511</v>
      </c>
    </row>
    <row r="3197" spans="1:20" ht="57.6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>
        <f t="shared" si="196"/>
        <v>59.142857142857139</v>
      </c>
      <c r="P3197">
        <f t="shared" si="197"/>
        <v>-1430</v>
      </c>
      <c r="Q3197" s="7" t="s">
        <v>8336</v>
      </c>
      <c r="R3197" s="7" t="s">
        <v>8378</v>
      </c>
      <c r="S3197" s="11">
        <f t="shared" si="198"/>
        <v>42047.385902777773</v>
      </c>
      <c r="T3197" s="12">
        <f t="shared" si="199"/>
        <v>42017.385902777773</v>
      </c>
    </row>
    <row r="3198" spans="1:20" ht="43.2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>
        <f t="shared" si="196"/>
        <v>0.06</v>
      </c>
      <c r="P3198">
        <f t="shared" si="197"/>
        <v>-2998200</v>
      </c>
      <c r="Q3198" s="7" t="s">
        <v>8336</v>
      </c>
      <c r="R3198" s="7" t="s">
        <v>8378</v>
      </c>
      <c r="S3198" s="11">
        <f t="shared" si="198"/>
        <v>42217.374999999993</v>
      </c>
      <c r="T3198" s="12">
        <f t="shared" si="199"/>
        <v>42157.389756944445</v>
      </c>
    </row>
    <row r="3199" spans="1:20" ht="28.8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>
        <f t="shared" si="196"/>
        <v>11.450000000000001</v>
      </c>
      <c r="P3199">
        <f t="shared" si="197"/>
        <v>-8855</v>
      </c>
      <c r="Q3199" s="7" t="s">
        <v>8336</v>
      </c>
      <c r="R3199" s="7" t="s">
        <v>8378</v>
      </c>
      <c r="S3199" s="11">
        <f t="shared" si="198"/>
        <v>42039.28493055555</v>
      </c>
      <c r="T3199" s="12">
        <f t="shared" si="199"/>
        <v>42009.28493055555</v>
      </c>
    </row>
    <row r="3200" spans="1:20" ht="57.6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>
        <f t="shared" si="196"/>
        <v>0.36666666666666664</v>
      </c>
      <c r="P3200">
        <f t="shared" si="197"/>
        <v>-29890</v>
      </c>
      <c r="Q3200" s="7" t="s">
        <v>8336</v>
      </c>
      <c r="R3200" s="7" t="s">
        <v>8378</v>
      </c>
      <c r="S3200" s="11">
        <f t="shared" si="198"/>
        <v>42051.216168981475</v>
      </c>
      <c r="T3200" s="12">
        <f t="shared" si="199"/>
        <v>42013.216168981475</v>
      </c>
    </row>
    <row r="3201" spans="1:20" ht="43.2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>
        <f t="shared" si="196"/>
        <v>52.16</v>
      </c>
      <c r="P3201">
        <f t="shared" si="197"/>
        <v>-2392</v>
      </c>
      <c r="Q3201" s="7" t="s">
        <v>8336</v>
      </c>
      <c r="R3201" s="7" t="s">
        <v>8378</v>
      </c>
      <c r="S3201" s="11">
        <f t="shared" si="198"/>
        <v>41888.666666666664</v>
      </c>
      <c r="T3201" s="12">
        <f t="shared" si="199"/>
        <v>41858.553449074076</v>
      </c>
    </row>
    <row r="3202" spans="1:20" ht="57.6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>
        <f t="shared" si="196"/>
        <v>2E-3</v>
      </c>
      <c r="P3202">
        <f t="shared" si="197"/>
        <v>-49999</v>
      </c>
      <c r="Q3202" s="7" t="s">
        <v>8336</v>
      </c>
      <c r="R3202" s="7" t="s">
        <v>8378</v>
      </c>
      <c r="S3202" s="11">
        <f t="shared" si="198"/>
        <v>42490.023611111108</v>
      </c>
      <c r="T3202" s="12">
        <f t="shared" si="199"/>
        <v>42460.112280092588</v>
      </c>
    </row>
    <row r="3203" spans="1:20" ht="43.2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>
        <f t="shared" ref="O3203:O3266" si="200">(E3203/D3203*100)</f>
        <v>1.25</v>
      </c>
      <c r="P3203">
        <f t="shared" ref="P3203:P3266" si="201">AVERAGE(E3203-D3203)</f>
        <v>-1975</v>
      </c>
      <c r="Q3203" s="7" t="s">
        <v>8336</v>
      </c>
      <c r="R3203" s="7" t="s">
        <v>8378</v>
      </c>
      <c r="S3203" s="11">
        <f t="shared" ref="S3203:S3266" si="202">(I3203/86400)+25569+(-5/24)</f>
        <v>41882.558761574073</v>
      </c>
      <c r="T3203" s="12">
        <f t="shared" ref="T3203:T3266" si="203">(J3203/86400)+25569+(-5/24)</f>
        <v>41861.558761574073</v>
      </c>
    </row>
    <row r="3204" spans="1:20" ht="43.2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>
        <f t="shared" si="200"/>
        <v>54.52</v>
      </c>
      <c r="P3204">
        <f t="shared" si="201"/>
        <v>-2274</v>
      </c>
      <c r="Q3204" s="7" t="s">
        <v>8336</v>
      </c>
      <c r="R3204" s="7" t="s">
        <v>8378</v>
      </c>
      <c r="S3204" s="11">
        <f t="shared" si="202"/>
        <v>42352.040972222218</v>
      </c>
      <c r="T3204" s="12">
        <f t="shared" si="203"/>
        <v>42293.645208333335</v>
      </c>
    </row>
    <row r="3205" spans="1:20" ht="43.2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>
        <f t="shared" si="200"/>
        <v>25</v>
      </c>
      <c r="P3205">
        <f t="shared" si="201"/>
        <v>-750</v>
      </c>
      <c r="Q3205" s="7" t="s">
        <v>8336</v>
      </c>
      <c r="R3205" s="7" t="s">
        <v>8378</v>
      </c>
      <c r="S3205" s="11">
        <f t="shared" si="202"/>
        <v>42272.780347222222</v>
      </c>
      <c r="T3205" s="12">
        <f t="shared" si="203"/>
        <v>42242.780347222222</v>
      </c>
    </row>
    <row r="3206" spans="1:20" ht="43.2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>
        <f t="shared" si="200"/>
        <v>0</v>
      </c>
      <c r="P3206">
        <f t="shared" si="201"/>
        <v>-500</v>
      </c>
      <c r="Q3206" s="7" t="s">
        <v>8336</v>
      </c>
      <c r="R3206" s="7" t="s">
        <v>8378</v>
      </c>
      <c r="S3206" s="11">
        <f t="shared" si="202"/>
        <v>42202.468055555553</v>
      </c>
      <c r="T3206" s="12">
        <f t="shared" si="203"/>
        <v>42172.477766203701</v>
      </c>
    </row>
    <row r="3207" spans="1:20" ht="43.2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>
        <f t="shared" si="200"/>
        <v>3.4125000000000001</v>
      </c>
      <c r="P3207">
        <f t="shared" si="201"/>
        <v>-7727</v>
      </c>
      <c r="Q3207" s="7" t="s">
        <v>8336</v>
      </c>
      <c r="R3207" s="7" t="s">
        <v>8378</v>
      </c>
      <c r="S3207" s="11">
        <f t="shared" si="202"/>
        <v>42125.166342592587</v>
      </c>
      <c r="T3207" s="12">
        <f t="shared" si="203"/>
        <v>42095.166342592587</v>
      </c>
    </row>
    <row r="3208" spans="1:20" ht="43.2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>
        <f t="shared" si="200"/>
        <v>0</v>
      </c>
      <c r="P3208">
        <f t="shared" si="201"/>
        <v>-5000</v>
      </c>
      <c r="Q3208" s="7" t="s">
        <v>8336</v>
      </c>
      <c r="R3208" s="7" t="s">
        <v>8378</v>
      </c>
      <c r="S3208" s="11">
        <f t="shared" si="202"/>
        <v>42266.067719907405</v>
      </c>
      <c r="T3208" s="12">
        <f t="shared" si="203"/>
        <v>42236.067719907405</v>
      </c>
    </row>
    <row r="3209" spans="1:20" ht="43.2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>
        <f t="shared" si="200"/>
        <v>46.36363636363636</v>
      </c>
      <c r="P3209">
        <f t="shared" si="201"/>
        <v>-2950</v>
      </c>
      <c r="Q3209" s="7" t="s">
        <v>8336</v>
      </c>
      <c r="R3209" s="7" t="s">
        <v>8378</v>
      </c>
      <c r="S3209" s="11">
        <f t="shared" si="202"/>
        <v>42117.027858796289</v>
      </c>
      <c r="T3209" s="12">
        <f t="shared" si="203"/>
        <v>42057.069525462961</v>
      </c>
    </row>
    <row r="3210" spans="1:20" ht="43.2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>
        <f t="shared" si="200"/>
        <v>103.49999999999999</v>
      </c>
      <c r="P3210">
        <f t="shared" si="201"/>
        <v>175</v>
      </c>
      <c r="Q3210" s="7" t="s">
        <v>8336</v>
      </c>
      <c r="R3210" s="7" t="s">
        <v>8337</v>
      </c>
      <c r="S3210" s="11">
        <f t="shared" si="202"/>
        <v>41848.396724537037</v>
      </c>
      <c r="T3210" s="12">
        <f t="shared" si="203"/>
        <v>41827.396724537037</v>
      </c>
    </row>
    <row r="3211" spans="1:20" ht="43.2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>
        <f t="shared" si="200"/>
        <v>119.32315789473684</v>
      </c>
      <c r="P3211">
        <f t="shared" si="201"/>
        <v>1835.7000000000007</v>
      </c>
      <c r="Q3211" s="7" t="s">
        <v>8336</v>
      </c>
      <c r="R3211" s="7" t="s">
        <v>8337</v>
      </c>
      <c r="S3211" s="11">
        <f t="shared" si="202"/>
        <v>41810.75</v>
      </c>
      <c r="T3211" s="12">
        <f t="shared" si="203"/>
        <v>41778.42891203703</v>
      </c>
    </row>
    <row r="3212" spans="1:20" ht="43.2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>
        <f t="shared" si="200"/>
        <v>125.76666666666667</v>
      </c>
      <c r="P3212">
        <f t="shared" si="201"/>
        <v>773</v>
      </c>
      <c r="Q3212" s="7" t="s">
        <v>8336</v>
      </c>
      <c r="R3212" s="7" t="s">
        <v>8337</v>
      </c>
      <c r="S3212" s="11">
        <f t="shared" si="202"/>
        <v>41060.957638888889</v>
      </c>
      <c r="T3212" s="12">
        <f t="shared" si="203"/>
        <v>41013.728229166663</v>
      </c>
    </row>
    <row r="3213" spans="1:20" ht="43.2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>
        <f t="shared" si="200"/>
        <v>119.74347826086958</v>
      </c>
      <c r="P3213">
        <f t="shared" si="201"/>
        <v>4541</v>
      </c>
      <c r="Q3213" s="7" t="s">
        <v>8336</v>
      </c>
      <c r="R3213" s="7" t="s">
        <v>8337</v>
      </c>
      <c r="S3213" s="11">
        <f t="shared" si="202"/>
        <v>41865.875</v>
      </c>
      <c r="T3213" s="12">
        <f t="shared" si="203"/>
        <v>41834.378240740734</v>
      </c>
    </row>
    <row r="3214" spans="1:20" ht="28.8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>
        <f t="shared" si="200"/>
        <v>126.25</v>
      </c>
      <c r="P3214">
        <f t="shared" si="201"/>
        <v>1050</v>
      </c>
      <c r="Q3214" s="7" t="s">
        <v>8336</v>
      </c>
      <c r="R3214" s="7" t="s">
        <v>8337</v>
      </c>
      <c r="S3214" s="11">
        <f t="shared" si="202"/>
        <v>41859.587395833332</v>
      </c>
      <c r="T3214" s="12">
        <f t="shared" si="203"/>
        <v>41829.587395833332</v>
      </c>
    </row>
    <row r="3215" spans="1:20" ht="43.2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>
        <f t="shared" si="200"/>
        <v>100.11666666666667</v>
      </c>
      <c r="P3215">
        <f t="shared" si="201"/>
        <v>7</v>
      </c>
      <c r="Q3215" s="7" t="s">
        <v>8336</v>
      </c>
      <c r="R3215" s="7" t="s">
        <v>8337</v>
      </c>
      <c r="S3215" s="11">
        <f t="shared" si="202"/>
        <v>42211.555081018516</v>
      </c>
      <c r="T3215" s="12">
        <f t="shared" si="203"/>
        <v>42171.555081018516</v>
      </c>
    </row>
    <row r="3216" spans="1:20" ht="43.2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>
        <f t="shared" si="200"/>
        <v>102.13333333333334</v>
      </c>
      <c r="P3216">
        <f t="shared" si="201"/>
        <v>256</v>
      </c>
      <c r="Q3216" s="7" t="s">
        <v>8336</v>
      </c>
      <c r="R3216" s="7" t="s">
        <v>8337</v>
      </c>
      <c r="S3216" s="11">
        <f t="shared" si="202"/>
        <v>42374.788194444445</v>
      </c>
      <c r="T3216" s="12">
        <f t="shared" si="203"/>
        <v>42337.584178240737</v>
      </c>
    </row>
    <row r="3217" spans="1:20" ht="57.6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>
        <f t="shared" si="200"/>
        <v>100.35142857142858</v>
      </c>
      <c r="P3217">
        <f t="shared" si="201"/>
        <v>123</v>
      </c>
      <c r="Q3217" s="7" t="s">
        <v>8336</v>
      </c>
      <c r="R3217" s="7" t="s">
        <v>8337</v>
      </c>
      <c r="S3217" s="11">
        <f t="shared" si="202"/>
        <v>42256.957638888889</v>
      </c>
      <c r="T3217" s="12">
        <f t="shared" si="203"/>
        <v>42219.456840277773</v>
      </c>
    </row>
    <row r="3218" spans="1:20" ht="43.2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>
        <f t="shared" si="200"/>
        <v>100.05</v>
      </c>
      <c r="P3218">
        <f t="shared" si="201"/>
        <v>1</v>
      </c>
      <c r="Q3218" s="7" t="s">
        <v>8336</v>
      </c>
      <c r="R3218" s="7" t="s">
        <v>8337</v>
      </c>
      <c r="S3218" s="11">
        <f t="shared" si="202"/>
        <v>42196.395833333336</v>
      </c>
      <c r="T3218" s="12">
        <f t="shared" si="203"/>
        <v>42165.254293981481</v>
      </c>
    </row>
    <row r="3219" spans="1:20" ht="28.8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>
        <f t="shared" si="200"/>
        <v>116.02222222222223</v>
      </c>
      <c r="P3219">
        <f t="shared" si="201"/>
        <v>721</v>
      </c>
      <c r="Q3219" s="7" t="s">
        <v>8336</v>
      </c>
      <c r="R3219" s="7" t="s">
        <v>8337</v>
      </c>
      <c r="S3219" s="11">
        <f t="shared" si="202"/>
        <v>42678.337777777771</v>
      </c>
      <c r="T3219" s="12">
        <f t="shared" si="203"/>
        <v>42648.337777777771</v>
      </c>
    </row>
    <row r="3220" spans="1:20" ht="43.2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>
        <f t="shared" si="200"/>
        <v>102.1</v>
      </c>
      <c r="P3220">
        <f t="shared" si="201"/>
        <v>252</v>
      </c>
      <c r="Q3220" s="7" t="s">
        <v>8336</v>
      </c>
      <c r="R3220" s="7" t="s">
        <v>8337</v>
      </c>
      <c r="S3220" s="11">
        <f t="shared" si="202"/>
        <v>42003.791666666664</v>
      </c>
      <c r="T3220" s="12">
        <f t="shared" si="203"/>
        <v>41970.793819444443</v>
      </c>
    </row>
    <row r="3221" spans="1:20" ht="43.2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>
        <f t="shared" si="200"/>
        <v>100.11000000000001</v>
      </c>
      <c r="P3221">
        <f t="shared" si="201"/>
        <v>22</v>
      </c>
      <c r="Q3221" s="7" t="s">
        <v>8336</v>
      </c>
      <c r="R3221" s="7" t="s">
        <v>8337</v>
      </c>
      <c r="S3221" s="11">
        <f t="shared" si="202"/>
        <v>42085.733182870368</v>
      </c>
      <c r="T3221" s="12">
        <f t="shared" si="203"/>
        <v>42050.77484953704</v>
      </c>
    </row>
    <row r="3222" spans="1:20" ht="28.8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>
        <f t="shared" si="200"/>
        <v>100.84</v>
      </c>
      <c r="P3222">
        <f t="shared" si="201"/>
        <v>126</v>
      </c>
      <c r="Q3222" s="7" t="s">
        <v>8336</v>
      </c>
      <c r="R3222" s="7" t="s">
        <v>8337</v>
      </c>
      <c r="S3222" s="11">
        <f t="shared" si="202"/>
        <v>42806.666666666664</v>
      </c>
      <c r="T3222" s="12">
        <f t="shared" si="203"/>
        <v>42772.625046296293</v>
      </c>
    </row>
    <row r="3223" spans="1:20" ht="57.6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>
        <f t="shared" si="200"/>
        <v>103.42499999999998</v>
      </c>
      <c r="P3223">
        <f t="shared" si="201"/>
        <v>137</v>
      </c>
      <c r="Q3223" s="7" t="s">
        <v>8336</v>
      </c>
      <c r="R3223" s="7" t="s">
        <v>8337</v>
      </c>
      <c r="S3223" s="11">
        <f t="shared" si="202"/>
        <v>42190.488460648143</v>
      </c>
      <c r="T3223" s="12">
        <f t="shared" si="203"/>
        <v>42155.488460648143</v>
      </c>
    </row>
    <row r="3224" spans="1:20" ht="43.2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>
        <f t="shared" si="200"/>
        <v>124.8</v>
      </c>
      <c r="P3224">
        <f t="shared" si="201"/>
        <v>620</v>
      </c>
      <c r="Q3224" s="7" t="s">
        <v>8336</v>
      </c>
      <c r="R3224" s="7" t="s">
        <v>8337</v>
      </c>
      <c r="S3224" s="11">
        <f t="shared" si="202"/>
        <v>42301.686805555553</v>
      </c>
      <c r="T3224" s="12">
        <f t="shared" si="203"/>
        <v>42270.373807870368</v>
      </c>
    </row>
    <row r="3225" spans="1:20" ht="28.8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>
        <f t="shared" si="200"/>
        <v>109.51612903225806</v>
      </c>
      <c r="P3225">
        <f t="shared" si="201"/>
        <v>295</v>
      </c>
      <c r="Q3225" s="7" t="s">
        <v>8336</v>
      </c>
      <c r="R3225" s="7" t="s">
        <v>8337</v>
      </c>
      <c r="S3225" s="11">
        <f t="shared" si="202"/>
        <v>42236.627037037033</v>
      </c>
      <c r="T3225" s="12">
        <f t="shared" si="203"/>
        <v>42206.627037037033</v>
      </c>
    </row>
    <row r="3226" spans="1:20" ht="57.6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>
        <f t="shared" si="200"/>
        <v>102.03333333333333</v>
      </c>
      <c r="P3226">
        <f t="shared" si="201"/>
        <v>610</v>
      </c>
      <c r="Q3226" s="7" t="s">
        <v>8336</v>
      </c>
      <c r="R3226" s="7" t="s">
        <v>8337</v>
      </c>
      <c r="S3226" s="11">
        <f t="shared" si="202"/>
        <v>42744.999999999993</v>
      </c>
      <c r="T3226" s="12">
        <f t="shared" si="203"/>
        <v>42697.642511574071</v>
      </c>
    </row>
    <row r="3227" spans="1:20" ht="43.2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>
        <f t="shared" si="200"/>
        <v>102.35000000000001</v>
      </c>
      <c r="P3227">
        <f t="shared" si="201"/>
        <v>47</v>
      </c>
      <c r="Q3227" s="7" t="s">
        <v>8336</v>
      </c>
      <c r="R3227" s="7" t="s">
        <v>8337</v>
      </c>
      <c r="S3227" s="11">
        <f t="shared" si="202"/>
        <v>42524.666666666664</v>
      </c>
      <c r="T3227" s="12">
        <f t="shared" si="203"/>
        <v>42503.351134259261</v>
      </c>
    </row>
    <row r="3228" spans="1:20" ht="43.2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>
        <f t="shared" si="200"/>
        <v>104.16666666666667</v>
      </c>
      <c r="P3228">
        <f t="shared" si="201"/>
        <v>50</v>
      </c>
      <c r="Q3228" s="7" t="s">
        <v>8336</v>
      </c>
      <c r="R3228" s="7" t="s">
        <v>8337</v>
      </c>
      <c r="S3228" s="11">
        <f t="shared" si="202"/>
        <v>42307.375138888885</v>
      </c>
      <c r="T3228" s="12">
        <f t="shared" si="203"/>
        <v>42277.375138888885</v>
      </c>
    </row>
    <row r="3229" spans="1:20" ht="43.2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>
        <f t="shared" si="200"/>
        <v>125</v>
      </c>
      <c r="P3229">
        <f t="shared" si="201"/>
        <v>300</v>
      </c>
      <c r="Q3229" s="7" t="s">
        <v>8336</v>
      </c>
      <c r="R3229" s="7" t="s">
        <v>8337</v>
      </c>
      <c r="S3229" s="11">
        <f t="shared" si="202"/>
        <v>42752.674027777779</v>
      </c>
      <c r="T3229" s="12">
        <f t="shared" si="203"/>
        <v>42722.674027777779</v>
      </c>
    </row>
    <row r="3230" spans="1:20" ht="28.8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>
        <f t="shared" si="200"/>
        <v>102.34285714285714</v>
      </c>
      <c r="P3230">
        <f t="shared" si="201"/>
        <v>164</v>
      </c>
      <c r="Q3230" s="7" t="s">
        <v>8336</v>
      </c>
      <c r="R3230" s="7" t="s">
        <v>8337</v>
      </c>
      <c r="S3230" s="11">
        <f t="shared" si="202"/>
        <v>42354.999305555553</v>
      </c>
      <c r="T3230" s="12">
        <f t="shared" si="203"/>
        <v>42323.500972222224</v>
      </c>
    </row>
    <row r="3231" spans="1:20" ht="43.2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>
        <f t="shared" si="200"/>
        <v>107.86500000000001</v>
      </c>
      <c r="P3231">
        <f t="shared" si="201"/>
        <v>1573</v>
      </c>
      <c r="Q3231" s="7" t="s">
        <v>8336</v>
      </c>
      <c r="R3231" s="7" t="s">
        <v>8337</v>
      </c>
      <c r="S3231" s="11">
        <f t="shared" si="202"/>
        <v>41963.124976851854</v>
      </c>
      <c r="T3231" s="12">
        <f t="shared" si="203"/>
        <v>41933.083310185182</v>
      </c>
    </row>
    <row r="3232" spans="1:20" ht="43.2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>
        <f t="shared" si="200"/>
        <v>109.88461538461539</v>
      </c>
      <c r="P3232">
        <f t="shared" si="201"/>
        <v>257</v>
      </c>
      <c r="Q3232" s="7" t="s">
        <v>8336</v>
      </c>
      <c r="R3232" s="7" t="s">
        <v>8337</v>
      </c>
      <c r="S3232" s="11">
        <f t="shared" si="202"/>
        <v>41912.957638888889</v>
      </c>
      <c r="T3232" s="12">
        <f t="shared" si="203"/>
        <v>41897.959791666661</v>
      </c>
    </row>
    <row r="3233" spans="1:20" ht="43.2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>
        <f t="shared" si="200"/>
        <v>161</v>
      </c>
      <c r="P3233">
        <f t="shared" si="201"/>
        <v>610</v>
      </c>
      <c r="Q3233" s="7" t="s">
        <v>8336</v>
      </c>
      <c r="R3233" s="7" t="s">
        <v>8337</v>
      </c>
      <c r="S3233" s="11">
        <f t="shared" si="202"/>
        <v>42476.735497685186</v>
      </c>
      <c r="T3233" s="12">
        <f t="shared" si="203"/>
        <v>42446.735497685186</v>
      </c>
    </row>
    <row r="3234" spans="1:20" ht="43.2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>
        <f t="shared" si="200"/>
        <v>131.20000000000002</v>
      </c>
      <c r="P3234">
        <f t="shared" si="201"/>
        <v>312</v>
      </c>
      <c r="Q3234" s="7" t="s">
        <v>8336</v>
      </c>
      <c r="R3234" s="7" t="s">
        <v>8337</v>
      </c>
      <c r="S3234" s="11">
        <f t="shared" si="202"/>
        <v>42493.957638888889</v>
      </c>
      <c r="T3234" s="12">
        <f t="shared" si="203"/>
        <v>42463.605520833335</v>
      </c>
    </row>
    <row r="3235" spans="1:20" ht="43.2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>
        <f t="shared" si="200"/>
        <v>118.8</v>
      </c>
      <c r="P3235">
        <f t="shared" si="201"/>
        <v>940</v>
      </c>
      <c r="Q3235" s="7" t="s">
        <v>8336</v>
      </c>
      <c r="R3235" s="7" t="s">
        <v>8337</v>
      </c>
      <c r="S3235" s="11">
        <f t="shared" si="202"/>
        <v>42796.596701388888</v>
      </c>
      <c r="T3235" s="12">
        <f t="shared" si="203"/>
        <v>42766.596701388888</v>
      </c>
    </row>
    <row r="3236" spans="1:20" ht="43.2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>
        <f t="shared" si="200"/>
        <v>100.39275000000001</v>
      </c>
      <c r="P3236">
        <f t="shared" si="201"/>
        <v>15.710000000000036</v>
      </c>
      <c r="Q3236" s="7" t="s">
        <v>8336</v>
      </c>
      <c r="R3236" s="7" t="s">
        <v>8337</v>
      </c>
      <c r="S3236" s="11">
        <f t="shared" si="202"/>
        <v>42767.771527777775</v>
      </c>
      <c r="T3236" s="12">
        <f t="shared" si="203"/>
        <v>42734.581111111103</v>
      </c>
    </row>
    <row r="3237" spans="1:20" ht="43.2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>
        <f t="shared" si="200"/>
        <v>103.20666666666666</v>
      </c>
      <c r="P3237">
        <f t="shared" si="201"/>
        <v>481</v>
      </c>
      <c r="Q3237" s="7" t="s">
        <v>8336</v>
      </c>
      <c r="R3237" s="7" t="s">
        <v>8337</v>
      </c>
      <c r="S3237" s="11">
        <f t="shared" si="202"/>
        <v>42552.139479166661</v>
      </c>
      <c r="T3237" s="12">
        <f t="shared" si="203"/>
        <v>42522.139479166661</v>
      </c>
    </row>
    <row r="3238" spans="1:20" ht="43.2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>
        <f t="shared" si="200"/>
        <v>100.6</v>
      </c>
      <c r="P3238">
        <f t="shared" si="201"/>
        <v>120</v>
      </c>
      <c r="Q3238" s="7" t="s">
        <v>8336</v>
      </c>
      <c r="R3238" s="7" t="s">
        <v>8337</v>
      </c>
      <c r="S3238" s="11">
        <f t="shared" si="202"/>
        <v>42732.708715277775</v>
      </c>
      <c r="T3238" s="12">
        <f t="shared" si="203"/>
        <v>42702.708715277775</v>
      </c>
    </row>
    <row r="3239" spans="1:20" ht="28.8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>
        <f t="shared" si="200"/>
        <v>100.78754285714287</v>
      </c>
      <c r="P3239">
        <f t="shared" si="201"/>
        <v>275.63999999999942</v>
      </c>
      <c r="Q3239" s="7" t="s">
        <v>8336</v>
      </c>
      <c r="R3239" s="7" t="s">
        <v>8337</v>
      </c>
      <c r="S3239" s="11">
        <f t="shared" si="202"/>
        <v>42275.957638888889</v>
      </c>
      <c r="T3239" s="12">
        <f t="shared" si="203"/>
        <v>42252.266018518516</v>
      </c>
    </row>
    <row r="3240" spans="1:20" ht="43.2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>
        <f t="shared" si="200"/>
        <v>112.32142857142857</v>
      </c>
      <c r="P3240">
        <f t="shared" si="201"/>
        <v>345</v>
      </c>
      <c r="Q3240" s="7" t="s">
        <v>8336</v>
      </c>
      <c r="R3240" s="7" t="s">
        <v>8337</v>
      </c>
      <c r="S3240" s="11">
        <f t="shared" si="202"/>
        <v>42186.302060185182</v>
      </c>
      <c r="T3240" s="12">
        <f t="shared" si="203"/>
        <v>42156.302060185182</v>
      </c>
    </row>
    <row r="3241" spans="1:20" ht="57.6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>
        <f t="shared" si="200"/>
        <v>105.91914022517912</v>
      </c>
      <c r="P3241">
        <f t="shared" si="201"/>
        <v>346.97999999999956</v>
      </c>
      <c r="Q3241" s="7" t="s">
        <v>8336</v>
      </c>
      <c r="R3241" s="7" t="s">
        <v>8337</v>
      </c>
      <c r="S3241" s="11">
        <f t="shared" si="202"/>
        <v>42302.790972222218</v>
      </c>
      <c r="T3241" s="12">
        <f t="shared" si="203"/>
        <v>42277.880706018514</v>
      </c>
    </row>
    <row r="3242" spans="1:20" ht="43.2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>
        <f t="shared" si="200"/>
        <v>100.56666666666668</v>
      </c>
      <c r="P3242">
        <f t="shared" si="201"/>
        <v>17</v>
      </c>
      <c r="Q3242" s="7" t="s">
        <v>8336</v>
      </c>
      <c r="R3242" s="7" t="s">
        <v>8337</v>
      </c>
      <c r="S3242" s="11">
        <f t="shared" si="202"/>
        <v>42782.749999999993</v>
      </c>
      <c r="T3242" s="12">
        <f t="shared" si="203"/>
        <v>42754.485509259255</v>
      </c>
    </row>
    <row r="3243" spans="1:20" ht="57.6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>
        <f t="shared" si="200"/>
        <v>115.30588235294117</v>
      </c>
      <c r="P3243">
        <f t="shared" si="201"/>
        <v>1301</v>
      </c>
      <c r="Q3243" s="7" t="s">
        <v>8336</v>
      </c>
      <c r="R3243" s="7" t="s">
        <v>8337</v>
      </c>
      <c r="S3243" s="11">
        <f t="shared" si="202"/>
        <v>41926.082638888889</v>
      </c>
      <c r="T3243" s="12">
        <f t="shared" si="203"/>
        <v>41893.116550925923</v>
      </c>
    </row>
    <row r="3244" spans="1:20" ht="43.2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>
        <f t="shared" si="200"/>
        <v>127.30419999999999</v>
      </c>
      <c r="P3244">
        <f t="shared" si="201"/>
        <v>2730.42</v>
      </c>
      <c r="Q3244" s="7" t="s">
        <v>8336</v>
      </c>
      <c r="R3244" s="7" t="s">
        <v>8337</v>
      </c>
      <c r="S3244" s="11">
        <f t="shared" si="202"/>
        <v>41901.547361111108</v>
      </c>
      <c r="T3244" s="12">
        <f t="shared" si="203"/>
        <v>41871.547361111108</v>
      </c>
    </row>
    <row r="3245" spans="1:20" ht="43.2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>
        <f t="shared" si="200"/>
        <v>102.83750000000001</v>
      </c>
      <c r="P3245">
        <f t="shared" si="201"/>
        <v>227</v>
      </c>
      <c r="Q3245" s="7" t="s">
        <v>8336</v>
      </c>
      <c r="R3245" s="7" t="s">
        <v>8337</v>
      </c>
      <c r="S3245" s="11">
        <f t="shared" si="202"/>
        <v>42285.791666666664</v>
      </c>
      <c r="T3245" s="12">
        <f t="shared" si="203"/>
        <v>42261.888449074067</v>
      </c>
    </row>
    <row r="3246" spans="1:20" ht="43.2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>
        <f t="shared" si="200"/>
        <v>102.9375</v>
      </c>
      <c r="P3246">
        <f t="shared" si="201"/>
        <v>47</v>
      </c>
      <c r="Q3246" s="7" t="s">
        <v>8336</v>
      </c>
      <c r="R3246" s="7" t="s">
        <v>8337</v>
      </c>
      <c r="S3246" s="11">
        <f t="shared" si="202"/>
        <v>42705.527569444443</v>
      </c>
      <c r="T3246" s="12">
        <f t="shared" si="203"/>
        <v>42675.485902777778</v>
      </c>
    </row>
    <row r="3247" spans="1:20" ht="43.2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>
        <f t="shared" si="200"/>
        <v>104.3047619047619</v>
      </c>
      <c r="P3247">
        <f t="shared" si="201"/>
        <v>904</v>
      </c>
      <c r="Q3247" s="7" t="s">
        <v>8336</v>
      </c>
      <c r="R3247" s="7" t="s">
        <v>8337</v>
      </c>
      <c r="S3247" s="11">
        <f t="shared" si="202"/>
        <v>42166.874999999993</v>
      </c>
      <c r="T3247" s="12">
        <f t="shared" si="203"/>
        <v>42135.391874999994</v>
      </c>
    </row>
    <row r="3248" spans="1:20" ht="43.2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>
        <f t="shared" si="200"/>
        <v>111.22000000000001</v>
      </c>
      <c r="P3248">
        <f t="shared" si="201"/>
        <v>1122</v>
      </c>
      <c r="Q3248" s="7" t="s">
        <v>8336</v>
      </c>
      <c r="R3248" s="7" t="s">
        <v>8337</v>
      </c>
      <c r="S3248" s="11">
        <f t="shared" si="202"/>
        <v>42258.957638888889</v>
      </c>
      <c r="T3248" s="12">
        <f t="shared" si="203"/>
        <v>42230.263888888883</v>
      </c>
    </row>
    <row r="3249" spans="1:20" ht="43.2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>
        <f t="shared" si="200"/>
        <v>105.86</v>
      </c>
      <c r="P3249">
        <f t="shared" si="201"/>
        <v>146.5</v>
      </c>
      <c r="Q3249" s="7" t="s">
        <v>8336</v>
      </c>
      <c r="R3249" s="7" t="s">
        <v>8337</v>
      </c>
      <c r="S3249" s="11">
        <f t="shared" si="202"/>
        <v>42197.22583333333</v>
      </c>
      <c r="T3249" s="12">
        <f t="shared" si="203"/>
        <v>42167.22583333333</v>
      </c>
    </row>
    <row r="3250" spans="1:20" ht="28.8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>
        <f t="shared" si="200"/>
        <v>100.79166666666666</v>
      </c>
      <c r="P3250">
        <f t="shared" si="201"/>
        <v>95</v>
      </c>
      <c r="Q3250" s="7" t="s">
        <v>8336</v>
      </c>
      <c r="R3250" s="7" t="s">
        <v>8337</v>
      </c>
      <c r="S3250" s="11">
        <f t="shared" si="202"/>
        <v>42098.638391203705</v>
      </c>
      <c r="T3250" s="12">
        <f t="shared" si="203"/>
        <v>42068.68005787037</v>
      </c>
    </row>
    <row r="3251" spans="1:20" ht="43.2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>
        <f t="shared" si="200"/>
        <v>104.92727272727274</v>
      </c>
      <c r="P3251">
        <f t="shared" si="201"/>
        <v>271</v>
      </c>
      <c r="Q3251" s="7" t="s">
        <v>8336</v>
      </c>
      <c r="R3251" s="7" t="s">
        <v>8337</v>
      </c>
      <c r="S3251" s="11">
        <f t="shared" si="202"/>
        <v>42175.538356481477</v>
      </c>
      <c r="T3251" s="12">
        <f t="shared" si="203"/>
        <v>42145.538356481477</v>
      </c>
    </row>
    <row r="3252" spans="1:20" ht="57.6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>
        <f t="shared" si="200"/>
        <v>101.55199999999999</v>
      </c>
      <c r="P3252">
        <f t="shared" si="201"/>
        <v>388</v>
      </c>
      <c r="Q3252" s="7" t="s">
        <v>8336</v>
      </c>
      <c r="R3252" s="7" t="s">
        <v>8337</v>
      </c>
      <c r="S3252" s="11">
        <f t="shared" si="202"/>
        <v>41948.575509259259</v>
      </c>
      <c r="T3252" s="12">
        <f t="shared" si="203"/>
        <v>41918.533842592587</v>
      </c>
    </row>
    <row r="3253" spans="1:20" ht="43.2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>
        <f t="shared" si="200"/>
        <v>110.73333333333333</v>
      </c>
      <c r="P3253">
        <f t="shared" si="201"/>
        <v>161</v>
      </c>
      <c r="Q3253" s="7" t="s">
        <v>8336</v>
      </c>
      <c r="R3253" s="7" t="s">
        <v>8337</v>
      </c>
      <c r="S3253" s="11">
        <f t="shared" si="202"/>
        <v>42176.52275462963</v>
      </c>
      <c r="T3253" s="12">
        <f t="shared" si="203"/>
        <v>42146.52275462963</v>
      </c>
    </row>
    <row r="3254" spans="1:20" ht="43.2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>
        <f t="shared" si="200"/>
        <v>127.82222222222221</v>
      </c>
      <c r="P3254">
        <f t="shared" si="201"/>
        <v>626</v>
      </c>
      <c r="Q3254" s="7" t="s">
        <v>8336</v>
      </c>
      <c r="R3254" s="7" t="s">
        <v>8337</v>
      </c>
      <c r="S3254" s="11">
        <f t="shared" si="202"/>
        <v>42620.264351851853</v>
      </c>
      <c r="T3254" s="12">
        <f t="shared" si="203"/>
        <v>42590.264351851853</v>
      </c>
    </row>
    <row r="3255" spans="1:20" ht="43.2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>
        <f t="shared" si="200"/>
        <v>101.82500000000002</v>
      </c>
      <c r="P3255">
        <f t="shared" si="201"/>
        <v>365</v>
      </c>
      <c r="Q3255" s="7" t="s">
        <v>8336</v>
      </c>
      <c r="R3255" s="7" t="s">
        <v>8337</v>
      </c>
      <c r="S3255" s="11">
        <f t="shared" si="202"/>
        <v>42620.947916666664</v>
      </c>
      <c r="T3255" s="12">
        <f t="shared" si="203"/>
        <v>42602.368379629632</v>
      </c>
    </row>
    <row r="3256" spans="1:20" ht="43.2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>
        <f t="shared" si="200"/>
        <v>101.25769230769231</v>
      </c>
      <c r="P3256">
        <f t="shared" si="201"/>
        <v>163.5</v>
      </c>
      <c r="Q3256" s="7" t="s">
        <v>8336</v>
      </c>
      <c r="R3256" s="7" t="s">
        <v>8337</v>
      </c>
      <c r="S3256" s="11">
        <f t="shared" si="202"/>
        <v>42088.835752314808</v>
      </c>
      <c r="T3256" s="12">
        <f t="shared" si="203"/>
        <v>42058.877418981479</v>
      </c>
    </row>
    <row r="3257" spans="1:20" ht="57.6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>
        <f t="shared" si="200"/>
        <v>175</v>
      </c>
      <c r="P3257">
        <f t="shared" si="201"/>
        <v>225</v>
      </c>
      <c r="Q3257" s="7" t="s">
        <v>8336</v>
      </c>
      <c r="R3257" s="7" t="s">
        <v>8337</v>
      </c>
      <c r="S3257" s="11">
        <f t="shared" si="202"/>
        <v>41919.559895833328</v>
      </c>
      <c r="T3257" s="12">
        <f t="shared" si="203"/>
        <v>41889.559895833328</v>
      </c>
    </row>
    <row r="3258" spans="1:20" ht="43.2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>
        <f t="shared" si="200"/>
        <v>128.06</v>
      </c>
      <c r="P3258">
        <f t="shared" si="201"/>
        <v>2806</v>
      </c>
      <c r="Q3258" s="7" t="s">
        <v>8336</v>
      </c>
      <c r="R3258" s="7" t="s">
        <v>8337</v>
      </c>
      <c r="S3258" s="11">
        <f t="shared" si="202"/>
        <v>42165.957638888889</v>
      </c>
      <c r="T3258" s="12">
        <f t="shared" si="203"/>
        <v>42144.365474537037</v>
      </c>
    </row>
    <row r="3259" spans="1:20" ht="43.2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>
        <f t="shared" si="200"/>
        <v>106.29949999999999</v>
      </c>
      <c r="P3259">
        <f t="shared" si="201"/>
        <v>125.98999999999978</v>
      </c>
      <c r="Q3259" s="7" t="s">
        <v>8336</v>
      </c>
      <c r="R3259" s="7" t="s">
        <v>8337</v>
      </c>
      <c r="S3259" s="11">
        <f t="shared" si="202"/>
        <v>42788.351296296292</v>
      </c>
      <c r="T3259" s="12">
        <f t="shared" si="203"/>
        <v>42758.351296296292</v>
      </c>
    </row>
    <row r="3260" spans="1:20" ht="43.2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>
        <f t="shared" si="200"/>
        <v>105.21428571428571</v>
      </c>
      <c r="P3260">
        <f t="shared" si="201"/>
        <v>365</v>
      </c>
      <c r="Q3260" s="7" t="s">
        <v>8336</v>
      </c>
      <c r="R3260" s="7" t="s">
        <v>8337</v>
      </c>
      <c r="S3260" s="11">
        <f t="shared" si="202"/>
        <v>42012.678946759253</v>
      </c>
      <c r="T3260" s="12">
        <f t="shared" si="203"/>
        <v>41982.678946759253</v>
      </c>
    </row>
    <row r="3261" spans="1:20" ht="43.2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>
        <f t="shared" si="200"/>
        <v>106.16782608695652</v>
      </c>
      <c r="P3261">
        <f t="shared" si="201"/>
        <v>1418.5999999999985</v>
      </c>
      <c r="Q3261" s="7" t="s">
        <v>8336</v>
      </c>
      <c r="R3261" s="7" t="s">
        <v>8337</v>
      </c>
      <c r="S3261" s="11">
        <f t="shared" si="202"/>
        <v>42643.957638888889</v>
      </c>
      <c r="T3261" s="12">
        <f t="shared" si="203"/>
        <v>42614.552604166667</v>
      </c>
    </row>
    <row r="3262" spans="1:20" ht="43.2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>
        <f t="shared" si="200"/>
        <v>109.24000000000001</v>
      </c>
      <c r="P3262">
        <f t="shared" si="201"/>
        <v>462</v>
      </c>
      <c r="Q3262" s="7" t="s">
        <v>8336</v>
      </c>
      <c r="R3262" s="7" t="s">
        <v>8337</v>
      </c>
      <c r="S3262" s="11">
        <f t="shared" si="202"/>
        <v>42338.505995370368</v>
      </c>
      <c r="T3262" s="12">
        <f t="shared" si="203"/>
        <v>42303.464328703696</v>
      </c>
    </row>
    <row r="3263" spans="1:20" ht="43.2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>
        <f t="shared" si="200"/>
        <v>100.45454545454547</v>
      </c>
      <c r="P3263">
        <f t="shared" si="201"/>
        <v>15</v>
      </c>
      <c r="Q3263" s="7" t="s">
        <v>8336</v>
      </c>
      <c r="R3263" s="7" t="s">
        <v>8337</v>
      </c>
      <c r="S3263" s="11">
        <f t="shared" si="202"/>
        <v>42201.517083333332</v>
      </c>
      <c r="T3263" s="12">
        <f t="shared" si="203"/>
        <v>42171.517083333332</v>
      </c>
    </row>
    <row r="3264" spans="1:20" ht="28.8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>
        <f t="shared" si="200"/>
        <v>103.04098360655738</v>
      </c>
      <c r="P3264">
        <f t="shared" si="201"/>
        <v>371</v>
      </c>
      <c r="Q3264" s="7" t="s">
        <v>8336</v>
      </c>
      <c r="R3264" s="7" t="s">
        <v>8337</v>
      </c>
      <c r="S3264" s="11">
        <f t="shared" si="202"/>
        <v>41994.958333333336</v>
      </c>
      <c r="T3264" s="12">
        <f t="shared" si="203"/>
        <v>41964.107199074067</v>
      </c>
    </row>
    <row r="3265" spans="1:20" ht="28.8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>
        <f t="shared" si="200"/>
        <v>112.1664</v>
      </c>
      <c r="P3265">
        <f t="shared" si="201"/>
        <v>304.15999999999985</v>
      </c>
      <c r="Q3265" s="7" t="s">
        <v>8336</v>
      </c>
      <c r="R3265" s="7" t="s">
        <v>8337</v>
      </c>
      <c r="S3265" s="11">
        <f t="shared" si="202"/>
        <v>42307.666666666664</v>
      </c>
      <c r="T3265" s="12">
        <f t="shared" si="203"/>
        <v>42284.30773148148</v>
      </c>
    </row>
    <row r="3266" spans="1:20" ht="28.8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>
        <f t="shared" si="200"/>
        <v>103</v>
      </c>
      <c r="P3266">
        <f t="shared" si="201"/>
        <v>75</v>
      </c>
      <c r="Q3266" s="7" t="s">
        <v>8336</v>
      </c>
      <c r="R3266" s="7" t="s">
        <v>8337</v>
      </c>
      <c r="S3266" s="11">
        <f t="shared" si="202"/>
        <v>42032.708333333336</v>
      </c>
      <c r="T3266" s="12">
        <f t="shared" si="203"/>
        <v>42016.591874999998</v>
      </c>
    </row>
    <row r="3267" spans="1:20" ht="43.2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>
        <f t="shared" ref="O3267:O3330" si="204">(E3267/D3267*100)</f>
        <v>164</v>
      </c>
      <c r="P3267">
        <f t="shared" ref="P3267:P3330" si="205">AVERAGE(E3267-D3267)</f>
        <v>1728</v>
      </c>
      <c r="Q3267" s="7" t="s">
        <v>8336</v>
      </c>
      <c r="R3267" s="7" t="s">
        <v>8337</v>
      </c>
      <c r="S3267" s="11">
        <f t="shared" ref="S3267:S3330" si="206">(I3267/86400)+25569+(-5/24)</f>
        <v>42341.499999999993</v>
      </c>
      <c r="T3267" s="12">
        <f t="shared" ref="T3267:T3330" si="207">(J3267/86400)+25569+(-5/24)</f>
        <v>42311.503645833327</v>
      </c>
    </row>
    <row r="3268" spans="1:20" ht="43.2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>
        <f t="shared" si="204"/>
        <v>131.28333333333333</v>
      </c>
      <c r="P3268">
        <f t="shared" si="205"/>
        <v>1877</v>
      </c>
      <c r="Q3268" s="7" t="s">
        <v>8336</v>
      </c>
      <c r="R3268" s="7" t="s">
        <v>8337</v>
      </c>
      <c r="S3268" s="11">
        <f t="shared" si="206"/>
        <v>42167.666666666664</v>
      </c>
      <c r="T3268" s="12">
        <f t="shared" si="207"/>
        <v>42136.327800925923</v>
      </c>
    </row>
    <row r="3269" spans="1:20" ht="43.2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>
        <f t="shared" si="204"/>
        <v>102.1</v>
      </c>
      <c r="P3269">
        <f t="shared" si="205"/>
        <v>315</v>
      </c>
      <c r="Q3269" s="7" t="s">
        <v>8336</v>
      </c>
      <c r="R3269" s="7" t="s">
        <v>8337</v>
      </c>
      <c r="S3269" s="11">
        <f t="shared" si="206"/>
        <v>42202.549305555549</v>
      </c>
      <c r="T3269" s="12">
        <f t="shared" si="207"/>
        <v>42172.549305555549</v>
      </c>
    </row>
    <row r="3270" spans="1:20" ht="43.2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>
        <f t="shared" si="204"/>
        <v>128</v>
      </c>
      <c r="P3270">
        <f t="shared" si="205"/>
        <v>560</v>
      </c>
      <c r="Q3270" s="7" t="s">
        <v>8336</v>
      </c>
      <c r="R3270" s="7" t="s">
        <v>8337</v>
      </c>
      <c r="S3270" s="11">
        <f t="shared" si="206"/>
        <v>42606.695925925924</v>
      </c>
      <c r="T3270" s="12">
        <f t="shared" si="207"/>
        <v>42590.695925925924</v>
      </c>
    </row>
    <row r="3271" spans="1:20" ht="43.2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>
        <f t="shared" si="204"/>
        <v>101.49999999999999</v>
      </c>
      <c r="P3271">
        <f t="shared" si="205"/>
        <v>120</v>
      </c>
      <c r="Q3271" s="7" t="s">
        <v>8336</v>
      </c>
      <c r="R3271" s="7" t="s">
        <v>8337</v>
      </c>
      <c r="S3271" s="11">
        <f t="shared" si="206"/>
        <v>42171.249999999993</v>
      </c>
      <c r="T3271" s="12">
        <f t="shared" si="207"/>
        <v>42137.187465277777</v>
      </c>
    </row>
    <row r="3272" spans="1:20" ht="57.6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>
        <f t="shared" si="204"/>
        <v>101.66666666666666</v>
      </c>
      <c r="P3272">
        <f t="shared" si="205"/>
        <v>30</v>
      </c>
      <c r="Q3272" s="7" t="s">
        <v>8336</v>
      </c>
      <c r="R3272" s="7" t="s">
        <v>8337</v>
      </c>
      <c r="S3272" s="11">
        <f t="shared" si="206"/>
        <v>42197.324826388889</v>
      </c>
      <c r="T3272" s="12">
        <f t="shared" si="207"/>
        <v>42167.324826388889</v>
      </c>
    </row>
    <row r="3273" spans="1:20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>
        <f t="shared" si="204"/>
        <v>130</v>
      </c>
      <c r="P3273">
        <f t="shared" si="205"/>
        <v>450</v>
      </c>
      <c r="Q3273" s="7" t="s">
        <v>8336</v>
      </c>
      <c r="R3273" s="7" t="s">
        <v>8337</v>
      </c>
      <c r="S3273" s="11">
        <f t="shared" si="206"/>
        <v>41945.270543981482</v>
      </c>
      <c r="T3273" s="12">
        <f t="shared" si="207"/>
        <v>41915.22887731481</v>
      </c>
    </row>
    <row r="3274" spans="1:20" ht="43.2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>
        <f t="shared" si="204"/>
        <v>154.43</v>
      </c>
      <c r="P3274">
        <f t="shared" si="205"/>
        <v>5443</v>
      </c>
      <c r="Q3274" s="7" t="s">
        <v>8336</v>
      </c>
      <c r="R3274" s="7" t="s">
        <v>8337</v>
      </c>
      <c r="S3274" s="11">
        <f t="shared" si="206"/>
        <v>42314.333437499998</v>
      </c>
      <c r="T3274" s="12">
        <f t="shared" si="207"/>
        <v>42284.291770833333</v>
      </c>
    </row>
    <row r="3275" spans="1:20" ht="57.6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>
        <f t="shared" si="204"/>
        <v>107.4</v>
      </c>
      <c r="P3275">
        <f t="shared" si="205"/>
        <v>296</v>
      </c>
      <c r="Q3275" s="7" t="s">
        <v>8336</v>
      </c>
      <c r="R3275" s="7" t="s">
        <v>8337</v>
      </c>
      <c r="S3275" s="11">
        <f t="shared" si="206"/>
        <v>42627.583333333336</v>
      </c>
      <c r="T3275" s="12">
        <f t="shared" si="207"/>
        <v>42611.5930787037</v>
      </c>
    </row>
    <row r="3276" spans="1:20" ht="43.2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>
        <f t="shared" si="204"/>
        <v>101.32258064516128</v>
      </c>
      <c r="P3276">
        <f t="shared" si="205"/>
        <v>205</v>
      </c>
      <c r="Q3276" s="7" t="s">
        <v>8336</v>
      </c>
      <c r="R3276" s="7" t="s">
        <v>8337</v>
      </c>
      <c r="S3276" s="11">
        <f t="shared" si="206"/>
        <v>42444.666666666664</v>
      </c>
      <c r="T3276" s="12">
        <f t="shared" si="207"/>
        <v>42400.496203703697</v>
      </c>
    </row>
    <row r="3277" spans="1:20" ht="43.2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>
        <f t="shared" si="204"/>
        <v>100.27777777777777</v>
      </c>
      <c r="P3277">
        <f t="shared" si="205"/>
        <v>5</v>
      </c>
      <c r="Q3277" s="7" t="s">
        <v>8336</v>
      </c>
      <c r="R3277" s="7" t="s">
        <v>8337</v>
      </c>
      <c r="S3277" s="11">
        <f t="shared" si="206"/>
        <v>42043.979166666664</v>
      </c>
      <c r="T3277" s="12">
        <f t="shared" si="207"/>
        <v>42017.672118055554</v>
      </c>
    </row>
    <row r="3278" spans="1:20" ht="43.2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>
        <f t="shared" si="204"/>
        <v>116.84444444444443</v>
      </c>
      <c r="P3278">
        <f t="shared" si="205"/>
        <v>758</v>
      </c>
      <c r="Q3278" s="7" t="s">
        <v>8336</v>
      </c>
      <c r="R3278" s="7" t="s">
        <v>8337</v>
      </c>
      <c r="S3278" s="11">
        <f t="shared" si="206"/>
        <v>42460.957638888889</v>
      </c>
      <c r="T3278" s="12">
        <f t="shared" si="207"/>
        <v>42426.741655092592</v>
      </c>
    </row>
    <row r="3279" spans="1:20" ht="57.6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>
        <f t="shared" si="204"/>
        <v>108.60000000000001</v>
      </c>
      <c r="P3279">
        <f t="shared" si="205"/>
        <v>430</v>
      </c>
      <c r="Q3279" s="7" t="s">
        <v>8336</v>
      </c>
      <c r="R3279" s="7" t="s">
        <v>8337</v>
      </c>
      <c r="S3279" s="11">
        <f t="shared" si="206"/>
        <v>41961.516273148147</v>
      </c>
      <c r="T3279" s="12">
        <f t="shared" si="207"/>
        <v>41931.474606481475</v>
      </c>
    </row>
    <row r="3280" spans="1:20" ht="43.2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>
        <f t="shared" si="204"/>
        <v>103.4</v>
      </c>
      <c r="P3280">
        <f t="shared" si="205"/>
        <v>85</v>
      </c>
      <c r="Q3280" s="7" t="s">
        <v>8336</v>
      </c>
      <c r="R3280" s="7" t="s">
        <v>8337</v>
      </c>
      <c r="S3280" s="11">
        <f t="shared" si="206"/>
        <v>42154.640081018515</v>
      </c>
      <c r="T3280" s="12">
        <f t="shared" si="207"/>
        <v>42124.640081018515</v>
      </c>
    </row>
    <row r="3281" spans="1:20" ht="57.6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>
        <f t="shared" si="204"/>
        <v>114.27586206896552</v>
      </c>
      <c r="P3281">
        <f t="shared" si="205"/>
        <v>828</v>
      </c>
      <c r="Q3281" s="7" t="s">
        <v>8336</v>
      </c>
      <c r="R3281" s="7" t="s">
        <v>8337</v>
      </c>
      <c r="S3281" s="11">
        <f t="shared" si="206"/>
        <v>42460.852534722224</v>
      </c>
      <c r="T3281" s="12">
        <f t="shared" si="207"/>
        <v>42430.894201388888</v>
      </c>
    </row>
    <row r="3282" spans="1:20" ht="43.2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>
        <f t="shared" si="204"/>
        <v>103</v>
      </c>
      <c r="P3282">
        <f t="shared" si="205"/>
        <v>60</v>
      </c>
      <c r="Q3282" s="7" t="s">
        <v>8336</v>
      </c>
      <c r="R3282" s="7" t="s">
        <v>8337</v>
      </c>
      <c r="S3282" s="11">
        <f t="shared" si="206"/>
        <v>42155.999999999993</v>
      </c>
      <c r="T3282" s="12">
        <f t="shared" si="207"/>
        <v>42121.548587962963</v>
      </c>
    </row>
    <row r="3283" spans="1:20" ht="28.8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>
        <f t="shared" si="204"/>
        <v>121.6</v>
      </c>
      <c r="P3283">
        <f t="shared" si="205"/>
        <v>1080</v>
      </c>
      <c r="Q3283" s="7" t="s">
        <v>8336</v>
      </c>
      <c r="R3283" s="7" t="s">
        <v>8337</v>
      </c>
      <c r="S3283" s="11">
        <f t="shared" si="206"/>
        <v>42248.811400462961</v>
      </c>
      <c r="T3283" s="12">
        <f t="shared" si="207"/>
        <v>42218.811400462961</v>
      </c>
    </row>
    <row r="3284" spans="1:20" ht="43.2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>
        <f t="shared" si="204"/>
        <v>102.6467741935484</v>
      </c>
      <c r="P3284">
        <f t="shared" si="205"/>
        <v>820.5</v>
      </c>
      <c r="Q3284" s="7" t="s">
        <v>8336</v>
      </c>
      <c r="R3284" s="7" t="s">
        <v>8337</v>
      </c>
      <c r="S3284" s="11">
        <f t="shared" si="206"/>
        <v>42488.985972222225</v>
      </c>
      <c r="T3284" s="12">
        <f t="shared" si="207"/>
        <v>42444.985972222225</v>
      </c>
    </row>
    <row r="3285" spans="1:20" ht="43.2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>
        <f t="shared" si="204"/>
        <v>104.75000000000001</v>
      </c>
      <c r="P3285">
        <f t="shared" si="205"/>
        <v>38</v>
      </c>
      <c r="Q3285" s="7" t="s">
        <v>8336</v>
      </c>
      <c r="R3285" s="7" t="s">
        <v>8337</v>
      </c>
      <c r="S3285" s="11">
        <f t="shared" si="206"/>
        <v>42410.666666666664</v>
      </c>
      <c r="T3285" s="12">
        <f t="shared" si="207"/>
        <v>42379.535856481474</v>
      </c>
    </row>
    <row r="3286" spans="1:20" ht="43.2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>
        <f t="shared" si="204"/>
        <v>101.6</v>
      </c>
      <c r="P3286">
        <f t="shared" si="205"/>
        <v>48</v>
      </c>
      <c r="Q3286" s="7" t="s">
        <v>8336</v>
      </c>
      <c r="R3286" s="7" t="s">
        <v>8337</v>
      </c>
      <c r="S3286" s="11">
        <f t="shared" si="206"/>
        <v>42398.040972222218</v>
      </c>
      <c r="T3286" s="12">
        <f t="shared" si="207"/>
        <v>42380.676539351851</v>
      </c>
    </row>
    <row r="3287" spans="1:20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>
        <f t="shared" si="204"/>
        <v>112.10242048409683</v>
      </c>
      <c r="P3287">
        <f t="shared" si="205"/>
        <v>605</v>
      </c>
      <c r="Q3287" s="7" t="s">
        <v>8336</v>
      </c>
      <c r="R3287" s="7" t="s">
        <v>8337</v>
      </c>
      <c r="S3287" s="11">
        <f t="shared" si="206"/>
        <v>42793.999999999993</v>
      </c>
      <c r="T3287" s="12">
        <f t="shared" si="207"/>
        <v>42762.734097222223</v>
      </c>
    </row>
    <row r="3288" spans="1:20" ht="57.6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>
        <f t="shared" si="204"/>
        <v>101.76666666666667</v>
      </c>
      <c r="P3288">
        <f t="shared" si="205"/>
        <v>265</v>
      </c>
      <c r="Q3288" s="7" t="s">
        <v>8336</v>
      </c>
      <c r="R3288" s="7" t="s">
        <v>8337</v>
      </c>
      <c r="S3288" s="11">
        <f t="shared" si="206"/>
        <v>42597.631736111107</v>
      </c>
      <c r="T3288" s="12">
        <f t="shared" si="207"/>
        <v>42567.631736111107</v>
      </c>
    </row>
    <row r="3289" spans="1:20" ht="28.8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>
        <f t="shared" si="204"/>
        <v>100</v>
      </c>
      <c r="P3289">
        <f t="shared" si="205"/>
        <v>0</v>
      </c>
      <c r="Q3289" s="7" t="s">
        <v>8336</v>
      </c>
      <c r="R3289" s="7" t="s">
        <v>8337</v>
      </c>
      <c r="S3289" s="11">
        <f t="shared" si="206"/>
        <v>42336.541990740741</v>
      </c>
      <c r="T3289" s="12">
        <f t="shared" si="207"/>
        <v>42311.541990740741</v>
      </c>
    </row>
    <row r="3290" spans="1:20" ht="43.2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>
        <f t="shared" si="204"/>
        <v>100.26489999999998</v>
      </c>
      <c r="P3290">
        <f t="shared" si="205"/>
        <v>26.489999999999782</v>
      </c>
      <c r="Q3290" s="7" t="s">
        <v>8336</v>
      </c>
      <c r="R3290" s="7" t="s">
        <v>8337</v>
      </c>
      <c r="S3290" s="11">
        <f t="shared" si="206"/>
        <v>42541.749999999993</v>
      </c>
      <c r="T3290" s="12">
        <f t="shared" si="207"/>
        <v>42505.566145833327</v>
      </c>
    </row>
    <row r="3291" spans="1:20" ht="43.2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>
        <f t="shared" si="204"/>
        <v>133.04200000000003</v>
      </c>
      <c r="P3291">
        <f t="shared" si="205"/>
        <v>165.21000000000004</v>
      </c>
      <c r="Q3291" s="7" t="s">
        <v>8336</v>
      </c>
      <c r="R3291" s="7" t="s">
        <v>8337</v>
      </c>
      <c r="S3291" s="11">
        <f t="shared" si="206"/>
        <v>42786.159745370365</v>
      </c>
      <c r="T3291" s="12">
        <f t="shared" si="207"/>
        <v>42758.159745370365</v>
      </c>
    </row>
    <row r="3292" spans="1:20" ht="72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>
        <f t="shared" si="204"/>
        <v>121.2</v>
      </c>
      <c r="P3292">
        <f t="shared" si="205"/>
        <v>424</v>
      </c>
      <c r="Q3292" s="7" t="s">
        <v>8336</v>
      </c>
      <c r="R3292" s="7" t="s">
        <v>8337</v>
      </c>
      <c r="S3292" s="11">
        <f t="shared" si="206"/>
        <v>42805.306608796294</v>
      </c>
      <c r="T3292" s="12">
        <f t="shared" si="207"/>
        <v>42775.306608796294</v>
      </c>
    </row>
    <row r="3293" spans="1:20" ht="57.6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>
        <f t="shared" si="204"/>
        <v>113.99999999999999</v>
      </c>
      <c r="P3293">
        <f t="shared" si="205"/>
        <v>70</v>
      </c>
      <c r="Q3293" s="7" t="s">
        <v>8336</v>
      </c>
      <c r="R3293" s="7" t="s">
        <v>8337</v>
      </c>
      <c r="S3293" s="11">
        <f t="shared" si="206"/>
        <v>42263.957638888889</v>
      </c>
      <c r="T3293" s="12">
        <f t="shared" si="207"/>
        <v>42232.494212962956</v>
      </c>
    </row>
    <row r="3294" spans="1:20" ht="43.2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>
        <f t="shared" si="204"/>
        <v>286.13861386138615</v>
      </c>
      <c r="P3294">
        <f t="shared" si="205"/>
        <v>188</v>
      </c>
      <c r="Q3294" s="7" t="s">
        <v>8336</v>
      </c>
      <c r="R3294" s="7" t="s">
        <v>8337</v>
      </c>
      <c r="S3294" s="11">
        <f t="shared" si="206"/>
        <v>42342.603564814817</v>
      </c>
      <c r="T3294" s="12">
        <f t="shared" si="207"/>
        <v>42282.561898148146</v>
      </c>
    </row>
    <row r="3295" spans="1:20" ht="57.6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>
        <f t="shared" si="204"/>
        <v>170.44444444444446</v>
      </c>
      <c r="P3295">
        <f t="shared" si="205"/>
        <v>3170</v>
      </c>
      <c r="Q3295" s="7" t="s">
        <v>8336</v>
      </c>
      <c r="R3295" s="7" t="s">
        <v>8337</v>
      </c>
      <c r="S3295" s="11">
        <f t="shared" si="206"/>
        <v>42798.217037037037</v>
      </c>
      <c r="T3295" s="12">
        <f t="shared" si="207"/>
        <v>42768.217037037037</v>
      </c>
    </row>
    <row r="3296" spans="1:20" ht="43.2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>
        <f t="shared" si="204"/>
        <v>118.33333333333333</v>
      </c>
      <c r="P3296">
        <f t="shared" si="205"/>
        <v>110</v>
      </c>
      <c r="Q3296" s="7" t="s">
        <v>8336</v>
      </c>
      <c r="R3296" s="7" t="s">
        <v>8337</v>
      </c>
      <c r="S3296" s="11">
        <f t="shared" si="206"/>
        <v>42171.33280092592</v>
      </c>
      <c r="T3296" s="12">
        <f t="shared" si="207"/>
        <v>42141.33280092592</v>
      </c>
    </row>
    <row r="3297" spans="1:20" ht="43.2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>
        <f t="shared" si="204"/>
        <v>102.85857142857142</v>
      </c>
      <c r="P3297">
        <f t="shared" si="205"/>
        <v>20.009999999999991</v>
      </c>
      <c r="Q3297" s="7" t="s">
        <v>8336</v>
      </c>
      <c r="R3297" s="7" t="s">
        <v>8337</v>
      </c>
      <c r="S3297" s="11">
        <f t="shared" si="206"/>
        <v>42639.234131944446</v>
      </c>
      <c r="T3297" s="12">
        <f t="shared" si="207"/>
        <v>42609.234131944446</v>
      </c>
    </row>
    <row r="3298" spans="1:20" ht="43.2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>
        <f t="shared" si="204"/>
        <v>144.06666666666666</v>
      </c>
      <c r="P3298">
        <f t="shared" si="205"/>
        <v>661</v>
      </c>
      <c r="Q3298" s="7" t="s">
        <v>8336</v>
      </c>
      <c r="R3298" s="7" t="s">
        <v>8337</v>
      </c>
      <c r="S3298" s="11">
        <f t="shared" si="206"/>
        <v>42330.708333333336</v>
      </c>
      <c r="T3298" s="12">
        <f t="shared" si="207"/>
        <v>42309.54828703704</v>
      </c>
    </row>
    <row r="3299" spans="1:20" ht="43.2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>
        <f t="shared" si="204"/>
        <v>100.07272727272726</v>
      </c>
      <c r="P3299">
        <f t="shared" si="205"/>
        <v>4</v>
      </c>
      <c r="Q3299" s="7" t="s">
        <v>8336</v>
      </c>
      <c r="R3299" s="7" t="s">
        <v>8337</v>
      </c>
      <c r="S3299" s="11">
        <f t="shared" si="206"/>
        <v>42212.749305555553</v>
      </c>
      <c r="T3299" s="12">
        <f t="shared" si="207"/>
        <v>42193.563148148147</v>
      </c>
    </row>
    <row r="3300" spans="1:20" ht="43.2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>
        <f t="shared" si="204"/>
        <v>101.73</v>
      </c>
      <c r="P3300">
        <f t="shared" si="205"/>
        <v>173</v>
      </c>
      <c r="Q3300" s="7" t="s">
        <v>8336</v>
      </c>
      <c r="R3300" s="7" t="s">
        <v>8337</v>
      </c>
      <c r="S3300" s="11">
        <f t="shared" si="206"/>
        <v>42259.791666666664</v>
      </c>
      <c r="T3300" s="12">
        <f t="shared" si="207"/>
        <v>42239.749629629623</v>
      </c>
    </row>
    <row r="3301" spans="1:20" ht="43.2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>
        <f t="shared" si="204"/>
        <v>116.19999999999999</v>
      </c>
      <c r="P3301">
        <f t="shared" si="205"/>
        <v>486</v>
      </c>
      <c r="Q3301" s="7" t="s">
        <v>8336</v>
      </c>
      <c r="R3301" s="7" t="s">
        <v>8337</v>
      </c>
      <c r="S3301" s="11">
        <f t="shared" si="206"/>
        <v>42291.709062499998</v>
      </c>
      <c r="T3301" s="12">
        <f t="shared" si="207"/>
        <v>42261.709062499998</v>
      </c>
    </row>
    <row r="3302" spans="1:20" ht="43.2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>
        <f t="shared" si="204"/>
        <v>136.16666666666666</v>
      </c>
      <c r="P3302">
        <f t="shared" si="205"/>
        <v>1085</v>
      </c>
      <c r="Q3302" s="7" t="s">
        <v>8336</v>
      </c>
      <c r="R3302" s="7" t="s">
        <v>8337</v>
      </c>
      <c r="S3302" s="11">
        <f t="shared" si="206"/>
        <v>42123.535439814812</v>
      </c>
      <c r="T3302" s="12">
        <f t="shared" si="207"/>
        <v>42102.535439814812</v>
      </c>
    </row>
    <row r="3303" spans="1:20" ht="43.2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>
        <f t="shared" si="204"/>
        <v>133.46666666666667</v>
      </c>
      <c r="P3303">
        <f t="shared" si="205"/>
        <v>1004</v>
      </c>
      <c r="Q3303" s="7" t="s">
        <v>8336</v>
      </c>
      <c r="R3303" s="7" t="s">
        <v>8337</v>
      </c>
      <c r="S3303" s="11">
        <f t="shared" si="206"/>
        <v>42583.082638888889</v>
      </c>
      <c r="T3303" s="12">
        <f t="shared" si="207"/>
        <v>42538.527499999997</v>
      </c>
    </row>
    <row r="3304" spans="1:20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>
        <f t="shared" si="204"/>
        <v>103.39285714285715</v>
      </c>
      <c r="P3304">
        <f t="shared" si="205"/>
        <v>285</v>
      </c>
      <c r="Q3304" s="7" t="s">
        <v>8336</v>
      </c>
      <c r="R3304" s="7" t="s">
        <v>8337</v>
      </c>
      <c r="S3304" s="11">
        <f t="shared" si="206"/>
        <v>42711.143240740734</v>
      </c>
      <c r="T3304" s="12">
        <f t="shared" si="207"/>
        <v>42681.143240740734</v>
      </c>
    </row>
    <row r="3305" spans="1:20" ht="43.2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>
        <f t="shared" si="204"/>
        <v>115.88888888888889</v>
      </c>
      <c r="P3305">
        <f t="shared" si="205"/>
        <v>286</v>
      </c>
      <c r="Q3305" s="7" t="s">
        <v>8336</v>
      </c>
      <c r="R3305" s="7" t="s">
        <v>8337</v>
      </c>
      <c r="S3305" s="11">
        <f t="shared" si="206"/>
        <v>42091.401435185187</v>
      </c>
      <c r="T3305" s="12">
        <f t="shared" si="207"/>
        <v>42056.443101851844</v>
      </c>
    </row>
    <row r="3306" spans="1:20" ht="43.2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>
        <f t="shared" si="204"/>
        <v>104.51666666666665</v>
      </c>
      <c r="P3306">
        <f t="shared" si="205"/>
        <v>677.5</v>
      </c>
      <c r="Q3306" s="7" t="s">
        <v>8336</v>
      </c>
      <c r="R3306" s="7" t="s">
        <v>8337</v>
      </c>
      <c r="S3306" s="11">
        <f t="shared" si="206"/>
        <v>42726.41611111111</v>
      </c>
      <c r="T3306" s="12">
        <f t="shared" si="207"/>
        <v>42696.41611111111</v>
      </c>
    </row>
    <row r="3307" spans="1:20" ht="43.2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>
        <f t="shared" si="204"/>
        <v>102.02500000000001</v>
      </c>
      <c r="P3307">
        <f t="shared" si="205"/>
        <v>81</v>
      </c>
      <c r="Q3307" s="7" t="s">
        <v>8336</v>
      </c>
      <c r="R3307" s="7" t="s">
        <v>8337</v>
      </c>
      <c r="S3307" s="11">
        <f t="shared" si="206"/>
        <v>42216.647546296292</v>
      </c>
      <c r="T3307" s="12">
        <f t="shared" si="207"/>
        <v>42186.647546296292</v>
      </c>
    </row>
    <row r="3308" spans="1:20" ht="57.6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>
        <f t="shared" si="204"/>
        <v>175.33333333333334</v>
      </c>
      <c r="P3308">
        <f t="shared" si="205"/>
        <v>1130</v>
      </c>
      <c r="Q3308" s="7" t="s">
        <v>8336</v>
      </c>
      <c r="R3308" s="7" t="s">
        <v>8337</v>
      </c>
      <c r="S3308" s="11">
        <f t="shared" si="206"/>
        <v>42530.916666666664</v>
      </c>
      <c r="T3308" s="12">
        <f t="shared" si="207"/>
        <v>42493.010902777773</v>
      </c>
    </row>
    <row r="3309" spans="1:20" ht="43.2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>
        <f t="shared" si="204"/>
        <v>106.67999999999999</v>
      </c>
      <c r="P3309">
        <f t="shared" si="205"/>
        <v>66.799999999999955</v>
      </c>
      <c r="Q3309" s="7" t="s">
        <v>8336</v>
      </c>
      <c r="R3309" s="7" t="s">
        <v>8337</v>
      </c>
      <c r="S3309" s="11">
        <f t="shared" si="206"/>
        <v>42504.848831018513</v>
      </c>
      <c r="T3309" s="12">
        <f t="shared" si="207"/>
        <v>42474.848831018513</v>
      </c>
    </row>
    <row r="3310" spans="1:20" ht="43.2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>
        <f t="shared" si="204"/>
        <v>122.28571428571429</v>
      </c>
      <c r="P3310">
        <f t="shared" si="205"/>
        <v>780</v>
      </c>
      <c r="Q3310" s="7" t="s">
        <v>8336</v>
      </c>
      <c r="R3310" s="7" t="s">
        <v>8337</v>
      </c>
      <c r="S3310" s="11">
        <f t="shared" si="206"/>
        <v>42473.668576388889</v>
      </c>
      <c r="T3310" s="12">
        <f t="shared" si="207"/>
        <v>42452.668576388889</v>
      </c>
    </row>
    <row r="3311" spans="1:20" ht="28.8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>
        <f t="shared" si="204"/>
        <v>159.42857142857144</v>
      </c>
      <c r="P3311">
        <f t="shared" si="205"/>
        <v>208</v>
      </c>
      <c r="Q3311" s="7" t="s">
        <v>8336</v>
      </c>
      <c r="R3311" s="7" t="s">
        <v>8337</v>
      </c>
      <c r="S3311" s="11">
        <f t="shared" si="206"/>
        <v>42659.441874999997</v>
      </c>
      <c r="T3311" s="12">
        <f t="shared" si="207"/>
        <v>42628.441874999997</v>
      </c>
    </row>
    <row r="3312" spans="1:20" ht="28.8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>
        <f t="shared" si="204"/>
        <v>100.07692307692308</v>
      </c>
      <c r="P3312">
        <f t="shared" si="205"/>
        <v>5</v>
      </c>
      <c r="Q3312" s="7" t="s">
        <v>8336</v>
      </c>
      <c r="R3312" s="7" t="s">
        <v>8337</v>
      </c>
      <c r="S3312" s="11">
        <f t="shared" si="206"/>
        <v>42283.720196759255</v>
      </c>
      <c r="T3312" s="12">
        <f t="shared" si="207"/>
        <v>42253.720196759255</v>
      </c>
    </row>
    <row r="3313" spans="1:20" ht="43.2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>
        <f t="shared" si="204"/>
        <v>109.84</v>
      </c>
      <c r="P3313">
        <f t="shared" si="205"/>
        <v>246</v>
      </c>
      <c r="Q3313" s="7" t="s">
        <v>8336</v>
      </c>
      <c r="R3313" s="7" t="s">
        <v>8337</v>
      </c>
      <c r="S3313" s="11">
        <f t="shared" si="206"/>
        <v>42294.083449074074</v>
      </c>
      <c r="T3313" s="12">
        <f t="shared" si="207"/>
        <v>42264.083449074074</v>
      </c>
    </row>
    <row r="3314" spans="1:20" ht="43.2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>
        <f t="shared" si="204"/>
        <v>100.03999999999999</v>
      </c>
      <c r="P3314">
        <f t="shared" si="205"/>
        <v>1</v>
      </c>
      <c r="Q3314" s="7" t="s">
        <v>8336</v>
      </c>
      <c r="R3314" s="7" t="s">
        <v>8337</v>
      </c>
      <c r="S3314" s="11">
        <f t="shared" si="206"/>
        <v>42685.708333333336</v>
      </c>
      <c r="T3314" s="12">
        <f t="shared" si="207"/>
        <v>42664.601226851846</v>
      </c>
    </row>
    <row r="3315" spans="1:20" ht="43.2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>
        <f t="shared" si="204"/>
        <v>116.05000000000001</v>
      </c>
      <c r="P3315">
        <f t="shared" si="205"/>
        <v>321</v>
      </c>
      <c r="Q3315" s="7" t="s">
        <v>8336</v>
      </c>
      <c r="R3315" s="7" t="s">
        <v>8337</v>
      </c>
      <c r="S3315" s="11">
        <f t="shared" si="206"/>
        <v>42395.833333333336</v>
      </c>
      <c r="T3315" s="12">
        <f t="shared" si="207"/>
        <v>42382.036076388882</v>
      </c>
    </row>
    <row r="3316" spans="1:20" ht="43.2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>
        <f t="shared" si="204"/>
        <v>210.75</v>
      </c>
      <c r="P3316">
        <f t="shared" si="205"/>
        <v>886</v>
      </c>
      <c r="Q3316" s="7" t="s">
        <v>8336</v>
      </c>
      <c r="R3316" s="7" t="s">
        <v>8337</v>
      </c>
      <c r="S3316" s="11">
        <f t="shared" si="206"/>
        <v>42132.628472222219</v>
      </c>
      <c r="T3316" s="12">
        <f t="shared" si="207"/>
        <v>42105.059155092589</v>
      </c>
    </row>
    <row r="3317" spans="1:20" ht="43.2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>
        <f t="shared" si="204"/>
        <v>110.00000000000001</v>
      </c>
      <c r="P3317">
        <f t="shared" si="205"/>
        <v>400</v>
      </c>
      <c r="Q3317" s="7" t="s">
        <v>8336</v>
      </c>
      <c r="R3317" s="7" t="s">
        <v>8337</v>
      </c>
      <c r="S3317" s="11">
        <f t="shared" si="206"/>
        <v>42496.09538194444</v>
      </c>
      <c r="T3317" s="12">
        <f t="shared" si="207"/>
        <v>42466.09538194444</v>
      </c>
    </row>
    <row r="3318" spans="1:20" ht="72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>
        <f t="shared" si="204"/>
        <v>100.08673425918037</v>
      </c>
      <c r="P3318">
        <f t="shared" si="205"/>
        <v>10.180000000000291</v>
      </c>
      <c r="Q3318" s="7" t="s">
        <v>8336</v>
      </c>
      <c r="R3318" s="7" t="s">
        <v>8337</v>
      </c>
      <c r="S3318" s="11">
        <f t="shared" si="206"/>
        <v>41859.370833333327</v>
      </c>
      <c r="T3318" s="12">
        <f t="shared" si="207"/>
        <v>41826.662905092591</v>
      </c>
    </row>
    <row r="3319" spans="1:20" ht="43.2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>
        <f t="shared" si="204"/>
        <v>106.19047619047619</v>
      </c>
      <c r="P3319">
        <f t="shared" si="205"/>
        <v>65</v>
      </c>
      <c r="Q3319" s="7" t="s">
        <v>8336</v>
      </c>
      <c r="R3319" s="7" t="s">
        <v>8337</v>
      </c>
      <c r="S3319" s="11">
        <f t="shared" si="206"/>
        <v>42528.831296296295</v>
      </c>
      <c r="T3319" s="12">
        <f t="shared" si="207"/>
        <v>42498.831296296295</v>
      </c>
    </row>
    <row r="3320" spans="1:20" ht="28.8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>
        <f t="shared" si="204"/>
        <v>125.6</v>
      </c>
      <c r="P3320">
        <f t="shared" si="205"/>
        <v>512</v>
      </c>
      <c r="Q3320" s="7" t="s">
        <v>8336</v>
      </c>
      <c r="R3320" s="7" t="s">
        <v>8337</v>
      </c>
      <c r="S3320" s="11">
        <f t="shared" si="206"/>
        <v>42470.895833333336</v>
      </c>
      <c r="T3320" s="12">
        <f t="shared" si="207"/>
        <v>42431.093668981477</v>
      </c>
    </row>
    <row r="3321" spans="1:20" ht="43.2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>
        <f t="shared" si="204"/>
        <v>108</v>
      </c>
      <c r="P3321">
        <f t="shared" si="205"/>
        <v>40</v>
      </c>
      <c r="Q3321" s="7" t="s">
        <v>8336</v>
      </c>
      <c r="R3321" s="7" t="s">
        <v>8337</v>
      </c>
      <c r="S3321" s="11">
        <f t="shared" si="206"/>
        <v>42035.377152777779</v>
      </c>
      <c r="T3321" s="12">
        <f t="shared" si="207"/>
        <v>41990.377152777779</v>
      </c>
    </row>
    <row r="3322" spans="1:20" ht="43.2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>
        <f t="shared" si="204"/>
        <v>101</v>
      </c>
      <c r="P3322">
        <f t="shared" si="205"/>
        <v>25</v>
      </c>
      <c r="Q3322" s="7" t="s">
        <v>8336</v>
      </c>
      <c r="R3322" s="7" t="s">
        <v>8337</v>
      </c>
      <c r="S3322" s="11">
        <f t="shared" si="206"/>
        <v>42542.837465277778</v>
      </c>
      <c r="T3322" s="12">
        <f t="shared" si="207"/>
        <v>42512.837465277778</v>
      </c>
    </row>
    <row r="3323" spans="1:20" ht="57.6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>
        <f t="shared" si="204"/>
        <v>107.4</v>
      </c>
      <c r="P3323">
        <f t="shared" si="205"/>
        <v>37</v>
      </c>
      <c r="Q3323" s="7" t="s">
        <v>8336</v>
      </c>
      <c r="R3323" s="7" t="s">
        <v>8337</v>
      </c>
      <c r="S3323" s="11">
        <f t="shared" si="206"/>
        <v>41927.957638888889</v>
      </c>
      <c r="T3323" s="12">
        <f t="shared" si="207"/>
        <v>41913.891956018517</v>
      </c>
    </row>
    <row r="3324" spans="1:20" ht="43.2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>
        <f t="shared" si="204"/>
        <v>101.51515151515152</v>
      </c>
      <c r="P3324">
        <f t="shared" si="205"/>
        <v>50</v>
      </c>
      <c r="Q3324" s="7" t="s">
        <v>8336</v>
      </c>
      <c r="R3324" s="7" t="s">
        <v>8337</v>
      </c>
      <c r="S3324" s="11">
        <f t="shared" si="206"/>
        <v>42542.954861111109</v>
      </c>
      <c r="T3324" s="12">
        <f t="shared" si="207"/>
        <v>42520.802037037036</v>
      </c>
    </row>
    <row r="3325" spans="1:20" ht="43.2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>
        <f t="shared" si="204"/>
        <v>125.89999999999999</v>
      </c>
      <c r="P3325">
        <f t="shared" si="205"/>
        <v>259</v>
      </c>
      <c r="Q3325" s="7" t="s">
        <v>8336</v>
      </c>
      <c r="R3325" s="7" t="s">
        <v>8337</v>
      </c>
      <c r="S3325" s="11">
        <f t="shared" si="206"/>
        <v>42638.157499999994</v>
      </c>
      <c r="T3325" s="12">
        <f t="shared" si="207"/>
        <v>42608.157499999994</v>
      </c>
    </row>
    <row r="3326" spans="1:20" ht="43.2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>
        <f t="shared" si="204"/>
        <v>101.66666666666666</v>
      </c>
      <c r="P3326">
        <f t="shared" si="205"/>
        <v>25</v>
      </c>
      <c r="Q3326" s="7" t="s">
        <v>8336</v>
      </c>
      <c r="R3326" s="7" t="s">
        <v>8337</v>
      </c>
      <c r="S3326" s="11">
        <f t="shared" si="206"/>
        <v>42526.374884259254</v>
      </c>
      <c r="T3326" s="12">
        <f t="shared" si="207"/>
        <v>42512.374884259254</v>
      </c>
    </row>
    <row r="3327" spans="1:20" ht="43.2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>
        <f t="shared" si="204"/>
        <v>112.5</v>
      </c>
      <c r="P3327">
        <f t="shared" si="205"/>
        <v>50</v>
      </c>
      <c r="Q3327" s="7" t="s">
        <v>8336</v>
      </c>
      <c r="R3327" s="7" t="s">
        <v>8337</v>
      </c>
      <c r="S3327" s="11">
        <f t="shared" si="206"/>
        <v>42099.535613425927</v>
      </c>
      <c r="T3327" s="12">
        <f t="shared" si="207"/>
        <v>42064.577280092592</v>
      </c>
    </row>
    <row r="3328" spans="1:20" ht="43.2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>
        <f t="shared" si="204"/>
        <v>101.375</v>
      </c>
      <c r="P3328">
        <f t="shared" si="205"/>
        <v>110</v>
      </c>
      <c r="Q3328" s="7" t="s">
        <v>8336</v>
      </c>
      <c r="R3328" s="7" t="s">
        <v>8337</v>
      </c>
      <c r="S3328" s="11">
        <f t="shared" si="206"/>
        <v>42071.464178240734</v>
      </c>
      <c r="T3328" s="12">
        <f t="shared" si="207"/>
        <v>42041.505844907406</v>
      </c>
    </row>
    <row r="3329" spans="1:20" ht="43.2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>
        <f t="shared" si="204"/>
        <v>101.25</v>
      </c>
      <c r="P3329">
        <f t="shared" si="205"/>
        <v>10</v>
      </c>
      <c r="Q3329" s="7" t="s">
        <v>8336</v>
      </c>
      <c r="R3329" s="7" t="s">
        <v>8337</v>
      </c>
      <c r="S3329" s="11">
        <f t="shared" si="206"/>
        <v>42498.166273148141</v>
      </c>
      <c r="T3329" s="12">
        <f t="shared" si="207"/>
        <v>42468.166273148141</v>
      </c>
    </row>
    <row r="3330" spans="1:20" ht="43.2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>
        <f t="shared" si="204"/>
        <v>146.38888888888889</v>
      </c>
      <c r="P3330">
        <f t="shared" si="205"/>
        <v>835</v>
      </c>
      <c r="Q3330" s="7" t="s">
        <v>8336</v>
      </c>
      <c r="R3330" s="7" t="s">
        <v>8337</v>
      </c>
      <c r="S3330" s="11">
        <f t="shared" si="206"/>
        <v>41824.833333333328</v>
      </c>
      <c r="T3330" s="12">
        <f t="shared" si="207"/>
        <v>41822.366701388884</v>
      </c>
    </row>
    <row r="3331" spans="1:20" ht="43.2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>
        <f t="shared" ref="O3331:O3394" si="208">(E3331/D3331*100)</f>
        <v>116.8</v>
      </c>
      <c r="P3331">
        <f t="shared" ref="P3331:P3394" si="209">AVERAGE(E3331-D3331)</f>
        <v>168</v>
      </c>
      <c r="Q3331" s="7" t="s">
        <v>8336</v>
      </c>
      <c r="R3331" s="7" t="s">
        <v>8337</v>
      </c>
      <c r="S3331" s="11">
        <f t="shared" ref="S3331:S3394" si="210">(I3331/86400)+25569+(-5/24)</f>
        <v>41847.75</v>
      </c>
      <c r="T3331" s="12">
        <f t="shared" ref="T3331:T3394" si="211">(J3331/86400)+25569+(-5/24)</f>
        <v>41837.114675925921</v>
      </c>
    </row>
    <row r="3332" spans="1:20" ht="43.2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>
        <f t="shared" si="208"/>
        <v>106.26666666666667</v>
      </c>
      <c r="P3332">
        <f t="shared" si="209"/>
        <v>94</v>
      </c>
      <c r="Q3332" s="7" t="s">
        <v>8336</v>
      </c>
      <c r="R3332" s="7" t="s">
        <v>8337</v>
      </c>
      <c r="S3332" s="11">
        <f t="shared" si="210"/>
        <v>42095.637361111112</v>
      </c>
      <c r="T3332" s="12">
        <f t="shared" si="211"/>
        <v>42065.679027777776</v>
      </c>
    </row>
    <row r="3333" spans="1:20" ht="43.2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>
        <f t="shared" si="208"/>
        <v>104.52</v>
      </c>
      <c r="P3333">
        <f t="shared" si="209"/>
        <v>226</v>
      </c>
      <c r="Q3333" s="7" t="s">
        <v>8336</v>
      </c>
      <c r="R3333" s="7" t="s">
        <v>8337</v>
      </c>
      <c r="S3333" s="11">
        <f t="shared" si="210"/>
        <v>42283.48942129629</v>
      </c>
      <c r="T3333" s="12">
        <f t="shared" si="211"/>
        <v>42248.48942129629</v>
      </c>
    </row>
    <row r="3334" spans="1:20" ht="43.2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>
        <f t="shared" si="208"/>
        <v>100</v>
      </c>
      <c r="P3334">
        <f t="shared" si="209"/>
        <v>0</v>
      </c>
      <c r="Q3334" s="7" t="s">
        <v>8336</v>
      </c>
      <c r="R3334" s="7" t="s">
        <v>8337</v>
      </c>
      <c r="S3334" s="11">
        <f t="shared" si="210"/>
        <v>41839.651967592588</v>
      </c>
      <c r="T3334" s="12">
        <f t="shared" si="211"/>
        <v>41809.651967592588</v>
      </c>
    </row>
    <row r="3335" spans="1:20" ht="43.2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>
        <f t="shared" si="208"/>
        <v>104.57142857142858</v>
      </c>
      <c r="P3335">
        <f t="shared" si="209"/>
        <v>160</v>
      </c>
      <c r="Q3335" s="7" t="s">
        <v>8336</v>
      </c>
      <c r="R3335" s="7" t="s">
        <v>8337</v>
      </c>
      <c r="S3335" s="11">
        <f t="shared" si="210"/>
        <v>42170.468518518515</v>
      </c>
      <c r="T3335" s="12">
        <f t="shared" si="211"/>
        <v>42148.468518518515</v>
      </c>
    </row>
    <row r="3336" spans="1:20" ht="28.8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>
        <f t="shared" si="208"/>
        <v>138.62051149573753</v>
      </c>
      <c r="P3336">
        <f t="shared" si="209"/>
        <v>1495</v>
      </c>
      <c r="Q3336" s="7" t="s">
        <v>8336</v>
      </c>
      <c r="R3336" s="7" t="s">
        <v>8337</v>
      </c>
      <c r="S3336" s="11">
        <f t="shared" si="210"/>
        <v>42215.312754629624</v>
      </c>
      <c r="T3336" s="12">
        <f t="shared" si="211"/>
        <v>42185.312754629624</v>
      </c>
    </row>
    <row r="3337" spans="1:20" ht="43.2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>
        <f t="shared" si="208"/>
        <v>100.32000000000001</v>
      </c>
      <c r="P3337">
        <f t="shared" si="209"/>
        <v>16</v>
      </c>
      <c r="Q3337" s="7" t="s">
        <v>8336</v>
      </c>
      <c r="R3337" s="7" t="s">
        <v>8337</v>
      </c>
      <c r="S3337" s="11">
        <f t="shared" si="210"/>
        <v>41854.75</v>
      </c>
      <c r="T3337" s="12">
        <f t="shared" si="211"/>
        <v>41827.465810185182</v>
      </c>
    </row>
    <row r="3338" spans="1:20" ht="43.2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>
        <f t="shared" si="208"/>
        <v>100</v>
      </c>
      <c r="P3338">
        <f t="shared" si="209"/>
        <v>0</v>
      </c>
      <c r="Q3338" s="7" t="s">
        <v>8336</v>
      </c>
      <c r="R3338" s="7" t="s">
        <v>8337</v>
      </c>
      <c r="S3338" s="11">
        <f t="shared" si="210"/>
        <v>42465.148680555554</v>
      </c>
      <c r="T3338" s="12">
        <f t="shared" si="211"/>
        <v>42437.190347222218</v>
      </c>
    </row>
    <row r="3339" spans="1:20" ht="43.2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>
        <f t="shared" si="208"/>
        <v>110.2</v>
      </c>
      <c r="P3339">
        <f t="shared" si="209"/>
        <v>255</v>
      </c>
      <c r="Q3339" s="7" t="s">
        <v>8336</v>
      </c>
      <c r="R3339" s="7" t="s">
        <v>8337</v>
      </c>
      <c r="S3339" s="11">
        <f t="shared" si="210"/>
        <v>41922.666666666664</v>
      </c>
      <c r="T3339" s="12">
        <f t="shared" si="211"/>
        <v>41901.073692129627</v>
      </c>
    </row>
    <row r="3340" spans="1:20" ht="28.8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>
        <f t="shared" si="208"/>
        <v>102.18</v>
      </c>
      <c r="P3340">
        <f t="shared" si="209"/>
        <v>327</v>
      </c>
      <c r="Q3340" s="7" t="s">
        <v>8336</v>
      </c>
      <c r="R3340" s="7" t="s">
        <v>8337</v>
      </c>
      <c r="S3340" s="11">
        <f t="shared" si="210"/>
        <v>42790.366666666661</v>
      </c>
      <c r="T3340" s="12">
        <f t="shared" si="211"/>
        <v>42769.366666666661</v>
      </c>
    </row>
    <row r="3341" spans="1:20" ht="43.2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>
        <f t="shared" si="208"/>
        <v>104.35000000000001</v>
      </c>
      <c r="P3341">
        <f t="shared" si="209"/>
        <v>348</v>
      </c>
      <c r="Q3341" s="7" t="s">
        <v>8336</v>
      </c>
      <c r="R3341" s="7" t="s">
        <v>8337</v>
      </c>
      <c r="S3341" s="11">
        <f t="shared" si="210"/>
        <v>42579.457384259258</v>
      </c>
      <c r="T3341" s="12">
        <f t="shared" si="211"/>
        <v>42549.457384259258</v>
      </c>
    </row>
    <row r="3342" spans="1:20" ht="43.2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>
        <f t="shared" si="208"/>
        <v>138.16666666666666</v>
      </c>
      <c r="P3342">
        <f t="shared" si="209"/>
        <v>1145</v>
      </c>
      <c r="Q3342" s="7" t="s">
        <v>8336</v>
      </c>
      <c r="R3342" s="7" t="s">
        <v>8337</v>
      </c>
      <c r="S3342" s="11">
        <f t="shared" si="210"/>
        <v>42710.765671296293</v>
      </c>
      <c r="T3342" s="12">
        <f t="shared" si="211"/>
        <v>42685.765671296293</v>
      </c>
    </row>
    <row r="3343" spans="1:20" ht="43.2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>
        <f t="shared" si="208"/>
        <v>100</v>
      </c>
      <c r="P3343">
        <f t="shared" si="209"/>
        <v>0</v>
      </c>
      <c r="Q3343" s="7" t="s">
        <v>8336</v>
      </c>
      <c r="R3343" s="7" t="s">
        <v>8337</v>
      </c>
      <c r="S3343" s="11">
        <f t="shared" si="210"/>
        <v>42533.499999999993</v>
      </c>
      <c r="T3343" s="12">
        <f t="shared" si="211"/>
        <v>42510.590520833335</v>
      </c>
    </row>
    <row r="3344" spans="1:20" ht="43.2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>
        <f t="shared" si="208"/>
        <v>101.66666666666666</v>
      </c>
      <c r="P3344">
        <f t="shared" si="209"/>
        <v>100</v>
      </c>
      <c r="Q3344" s="7" t="s">
        <v>8336</v>
      </c>
      <c r="R3344" s="7" t="s">
        <v>8337</v>
      </c>
      <c r="S3344" s="11">
        <f t="shared" si="210"/>
        <v>42094.999305555553</v>
      </c>
      <c r="T3344" s="12">
        <f t="shared" si="211"/>
        <v>42062.088078703702</v>
      </c>
    </row>
    <row r="3345" spans="1:20" ht="43.2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>
        <f t="shared" si="208"/>
        <v>171.42857142857142</v>
      </c>
      <c r="P3345">
        <f t="shared" si="209"/>
        <v>500</v>
      </c>
      <c r="Q3345" s="7" t="s">
        <v>8336</v>
      </c>
      <c r="R3345" s="7" t="s">
        <v>8337</v>
      </c>
      <c r="S3345" s="11">
        <f t="shared" si="210"/>
        <v>42473.345833333333</v>
      </c>
      <c r="T3345" s="12">
        <f t="shared" si="211"/>
        <v>42452.708148148151</v>
      </c>
    </row>
    <row r="3346" spans="1:20" ht="43.2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>
        <f t="shared" si="208"/>
        <v>101.44444444444444</v>
      </c>
      <c r="P3346">
        <f t="shared" si="209"/>
        <v>65</v>
      </c>
      <c r="Q3346" s="7" t="s">
        <v>8336</v>
      </c>
      <c r="R3346" s="7" t="s">
        <v>8337</v>
      </c>
      <c r="S3346" s="11">
        <f t="shared" si="210"/>
        <v>41880.991817129623</v>
      </c>
      <c r="T3346" s="12">
        <f t="shared" si="211"/>
        <v>41850.991817129623</v>
      </c>
    </row>
    <row r="3347" spans="1:20" ht="43.2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>
        <f t="shared" si="208"/>
        <v>130</v>
      </c>
      <c r="P3347">
        <f t="shared" si="209"/>
        <v>150</v>
      </c>
      <c r="Q3347" s="7" t="s">
        <v>8336</v>
      </c>
      <c r="R3347" s="7" t="s">
        <v>8337</v>
      </c>
      <c r="S3347" s="11">
        <f t="shared" si="210"/>
        <v>42111.817361111105</v>
      </c>
      <c r="T3347" s="12">
        <f t="shared" si="211"/>
        <v>42052.897777777776</v>
      </c>
    </row>
    <row r="3348" spans="1:20" ht="43.2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>
        <f t="shared" si="208"/>
        <v>110.00000000000001</v>
      </c>
      <c r="P3348">
        <f t="shared" si="209"/>
        <v>150</v>
      </c>
      <c r="Q3348" s="7" t="s">
        <v>8336</v>
      </c>
      <c r="R3348" s="7" t="s">
        <v>8337</v>
      </c>
      <c r="S3348" s="11">
        <f t="shared" si="210"/>
        <v>42060.816087962965</v>
      </c>
      <c r="T3348" s="12">
        <f t="shared" si="211"/>
        <v>42053.816087962965</v>
      </c>
    </row>
    <row r="3349" spans="1:20" ht="57.6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>
        <f t="shared" si="208"/>
        <v>119.44999999999999</v>
      </c>
      <c r="P3349">
        <f t="shared" si="209"/>
        <v>389</v>
      </c>
      <c r="Q3349" s="7" t="s">
        <v>8336</v>
      </c>
      <c r="R3349" s="7" t="s">
        <v>8337</v>
      </c>
      <c r="S3349" s="11">
        <f t="shared" si="210"/>
        <v>42498.666666666664</v>
      </c>
      <c r="T3349" s="12">
        <f t="shared" si="211"/>
        <v>42484.343217592592</v>
      </c>
    </row>
    <row r="3350" spans="1:20" ht="43.2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>
        <f t="shared" si="208"/>
        <v>100.2909090909091</v>
      </c>
      <c r="P3350">
        <f t="shared" si="209"/>
        <v>16</v>
      </c>
      <c r="Q3350" s="7" t="s">
        <v>8336</v>
      </c>
      <c r="R3350" s="7" t="s">
        <v>8337</v>
      </c>
      <c r="S3350" s="11">
        <f t="shared" si="210"/>
        <v>42489.957638888889</v>
      </c>
      <c r="T3350" s="12">
        <f t="shared" si="211"/>
        <v>42466.350462962961</v>
      </c>
    </row>
    <row r="3351" spans="1:20" ht="43.2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>
        <f t="shared" si="208"/>
        <v>153.4</v>
      </c>
      <c r="P3351">
        <f t="shared" si="209"/>
        <v>534</v>
      </c>
      <c r="Q3351" s="7" t="s">
        <v>8336</v>
      </c>
      <c r="R3351" s="7" t="s">
        <v>8337</v>
      </c>
      <c r="S3351" s="11">
        <f t="shared" si="210"/>
        <v>42534.499999999993</v>
      </c>
      <c r="T3351" s="12">
        <f t="shared" si="211"/>
        <v>42512.902453703697</v>
      </c>
    </row>
    <row r="3352" spans="1:20" ht="57.6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>
        <f t="shared" si="208"/>
        <v>104.42857142857143</v>
      </c>
      <c r="P3352">
        <f t="shared" si="209"/>
        <v>155</v>
      </c>
      <c r="Q3352" s="7" t="s">
        <v>8336</v>
      </c>
      <c r="R3352" s="7" t="s">
        <v>8337</v>
      </c>
      <c r="S3352" s="11">
        <f t="shared" si="210"/>
        <v>42337.749999999993</v>
      </c>
      <c r="T3352" s="12">
        <f t="shared" si="211"/>
        <v>42302.493182870363</v>
      </c>
    </row>
    <row r="3353" spans="1:20" ht="43.2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>
        <f t="shared" si="208"/>
        <v>101.1</v>
      </c>
      <c r="P3353">
        <f t="shared" si="209"/>
        <v>55</v>
      </c>
      <c r="Q3353" s="7" t="s">
        <v>8336</v>
      </c>
      <c r="R3353" s="7" t="s">
        <v>8337</v>
      </c>
      <c r="S3353" s="11">
        <f t="shared" si="210"/>
        <v>41843.25</v>
      </c>
      <c r="T3353" s="12">
        <f t="shared" si="211"/>
        <v>41806.187094907407</v>
      </c>
    </row>
    <row r="3354" spans="1:20" ht="43.2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>
        <f t="shared" si="208"/>
        <v>107.52</v>
      </c>
      <c r="P3354">
        <f t="shared" si="209"/>
        <v>376</v>
      </c>
      <c r="Q3354" s="7" t="s">
        <v>8336</v>
      </c>
      <c r="R3354" s="7" t="s">
        <v>8337</v>
      </c>
      <c r="S3354" s="11">
        <f t="shared" si="210"/>
        <v>42552.749999999993</v>
      </c>
      <c r="T3354" s="12">
        <f t="shared" si="211"/>
        <v>42495.784467592595</v>
      </c>
    </row>
    <row r="3355" spans="1:20" ht="43.2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>
        <f t="shared" si="208"/>
        <v>315</v>
      </c>
      <c r="P3355">
        <f t="shared" si="209"/>
        <v>1075</v>
      </c>
      <c r="Q3355" s="7" t="s">
        <v>8336</v>
      </c>
      <c r="R3355" s="7" t="s">
        <v>8337</v>
      </c>
      <c r="S3355" s="11">
        <f t="shared" si="210"/>
        <v>42492.749999999993</v>
      </c>
      <c r="T3355" s="12">
        <f t="shared" si="211"/>
        <v>42479.223958333336</v>
      </c>
    </row>
    <row r="3356" spans="1:20" ht="28.8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>
        <f t="shared" si="208"/>
        <v>101.93333333333334</v>
      </c>
      <c r="P3356">
        <f t="shared" si="209"/>
        <v>58</v>
      </c>
      <c r="Q3356" s="7" t="s">
        <v>8336</v>
      </c>
      <c r="R3356" s="7" t="s">
        <v>8337</v>
      </c>
      <c r="S3356" s="11">
        <f t="shared" si="210"/>
        <v>42305.959027777775</v>
      </c>
      <c r="T3356" s="12">
        <f t="shared" si="211"/>
        <v>42270.518587962964</v>
      </c>
    </row>
    <row r="3357" spans="1:20" ht="43.2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>
        <f t="shared" si="208"/>
        <v>126.28571428571429</v>
      </c>
      <c r="P3357">
        <f t="shared" si="209"/>
        <v>460</v>
      </c>
      <c r="Q3357" s="7" t="s">
        <v>8336</v>
      </c>
      <c r="R3357" s="7" t="s">
        <v>8337</v>
      </c>
      <c r="S3357" s="11">
        <f t="shared" si="210"/>
        <v>42500.261805555558</v>
      </c>
      <c r="T3357" s="12">
        <f t="shared" si="211"/>
        <v>42489.411192129628</v>
      </c>
    </row>
    <row r="3358" spans="1:20" ht="43.2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>
        <f t="shared" si="208"/>
        <v>101.4</v>
      </c>
      <c r="P3358">
        <f t="shared" si="209"/>
        <v>21</v>
      </c>
      <c r="Q3358" s="7" t="s">
        <v>8336</v>
      </c>
      <c r="R3358" s="7" t="s">
        <v>8337</v>
      </c>
      <c r="S3358" s="11">
        <f t="shared" si="210"/>
        <v>42566.607314814813</v>
      </c>
      <c r="T3358" s="12">
        <f t="shared" si="211"/>
        <v>42536.607314814813</v>
      </c>
    </row>
    <row r="3359" spans="1:20" ht="43.2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>
        <f t="shared" si="208"/>
        <v>101</v>
      </c>
      <c r="P3359">
        <f t="shared" si="209"/>
        <v>20</v>
      </c>
      <c r="Q3359" s="7" t="s">
        <v>8336</v>
      </c>
      <c r="R3359" s="7" t="s">
        <v>8337</v>
      </c>
      <c r="S3359" s="11">
        <f t="shared" si="210"/>
        <v>41852.209606481476</v>
      </c>
      <c r="T3359" s="12">
        <f t="shared" si="211"/>
        <v>41822.209606481476</v>
      </c>
    </row>
    <row r="3360" spans="1:20" ht="43.2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>
        <f t="shared" si="208"/>
        <v>102.99000000000001</v>
      </c>
      <c r="P3360">
        <f t="shared" si="209"/>
        <v>299</v>
      </c>
      <c r="Q3360" s="7" t="s">
        <v>8336</v>
      </c>
      <c r="R3360" s="7" t="s">
        <v>8337</v>
      </c>
      <c r="S3360" s="11">
        <f t="shared" si="210"/>
        <v>41962.144432870373</v>
      </c>
      <c r="T3360" s="12">
        <f t="shared" si="211"/>
        <v>41932.102766203701</v>
      </c>
    </row>
    <row r="3361" spans="1:20" ht="43.2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>
        <f t="shared" si="208"/>
        <v>106.25</v>
      </c>
      <c r="P3361">
        <f t="shared" si="209"/>
        <v>250</v>
      </c>
      <c r="Q3361" s="7" t="s">
        <v>8336</v>
      </c>
      <c r="R3361" s="7" t="s">
        <v>8337</v>
      </c>
      <c r="S3361" s="11">
        <f t="shared" si="210"/>
        <v>42790.848773148151</v>
      </c>
      <c r="T3361" s="12">
        <f t="shared" si="211"/>
        <v>42745.848773148151</v>
      </c>
    </row>
    <row r="3362" spans="1:20" ht="28.8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>
        <f t="shared" si="208"/>
        <v>101.37777777777779</v>
      </c>
      <c r="P3362">
        <f t="shared" si="209"/>
        <v>124</v>
      </c>
      <c r="Q3362" s="7" t="s">
        <v>8336</v>
      </c>
      <c r="R3362" s="7" t="s">
        <v>8337</v>
      </c>
      <c r="S3362" s="11">
        <f t="shared" si="210"/>
        <v>42718.457638888889</v>
      </c>
      <c r="T3362" s="12">
        <f t="shared" si="211"/>
        <v>42696.874340277776</v>
      </c>
    </row>
    <row r="3363" spans="1:20" ht="57.6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>
        <f t="shared" si="208"/>
        <v>113.46000000000001</v>
      </c>
      <c r="P3363">
        <f t="shared" si="209"/>
        <v>673</v>
      </c>
      <c r="Q3363" s="7" t="s">
        <v>8336</v>
      </c>
      <c r="R3363" s="7" t="s">
        <v>8337</v>
      </c>
      <c r="S3363" s="11">
        <f t="shared" si="210"/>
        <v>41883.457638888889</v>
      </c>
      <c r="T3363" s="12">
        <f t="shared" si="211"/>
        <v>41865.817013888889</v>
      </c>
    </row>
    <row r="3364" spans="1:20" ht="43.2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>
        <f t="shared" si="208"/>
        <v>218.00000000000003</v>
      </c>
      <c r="P3364">
        <f t="shared" si="209"/>
        <v>590</v>
      </c>
      <c r="Q3364" s="7" t="s">
        <v>8336</v>
      </c>
      <c r="R3364" s="7" t="s">
        <v>8337</v>
      </c>
      <c r="S3364" s="11">
        <f t="shared" si="210"/>
        <v>42069.996527777774</v>
      </c>
      <c r="T3364" s="12">
        <f t="shared" si="211"/>
        <v>42055.883298611108</v>
      </c>
    </row>
    <row r="3365" spans="1:20" ht="43.2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>
        <f t="shared" si="208"/>
        <v>101.41935483870968</v>
      </c>
      <c r="P3365">
        <f t="shared" si="209"/>
        <v>110</v>
      </c>
      <c r="Q3365" s="7" t="s">
        <v>8336</v>
      </c>
      <c r="R3365" s="7" t="s">
        <v>8337</v>
      </c>
      <c r="S3365" s="11">
        <f t="shared" si="210"/>
        <v>41870.458333333328</v>
      </c>
      <c r="T3365" s="12">
        <f t="shared" si="211"/>
        <v>41851.563020833331</v>
      </c>
    </row>
    <row r="3366" spans="1:20" ht="43.2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>
        <f t="shared" si="208"/>
        <v>105.93333333333332</v>
      </c>
      <c r="P3366">
        <f t="shared" si="209"/>
        <v>178</v>
      </c>
      <c r="Q3366" s="7" t="s">
        <v>8336</v>
      </c>
      <c r="R3366" s="7" t="s">
        <v>8337</v>
      </c>
      <c r="S3366" s="11">
        <f t="shared" si="210"/>
        <v>42444.666666666664</v>
      </c>
      <c r="T3366" s="12">
        <f t="shared" si="211"/>
        <v>42422.769085648142</v>
      </c>
    </row>
    <row r="3367" spans="1:20" ht="43.2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>
        <f t="shared" si="208"/>
        <v>104</v>
      </c>
      <c r="P3367">
        <f t="shared" si="209"/>
        <v>100</v>
      </c>
      <c r="Q3367" s="7" t="s">
        <v>8336</v>
      </c>
      <c r="R3367" s="7" t="s">
        <v>8337</v>
      </c>
      <c r="S3367" s="11">
        <f t="shared" si="210"/>
        <v>42350.893425925919</v>
      </c>
      <c r="T3367" s="12">
        <f t="shared" si="211"/>
        <v>42320.893425925919</v>
      </c>
    </row>
    <row r="3368" spans="1:20" ht="43.2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>
        <f t="shared" si="208"/>
        <v>221</v>
      </c>
      <c r="P3368">
        <f t="shared" si="209"/>
        <v>605</v>
      </c>
      <c r="Q3368" s="7" t="s">
        <v>8336</v>
      </c>
      <c r="R3368" s="7" t="s">
        <v>8337</v>
      </c>
      <c r="S3368" s="11">
        <f t="shared" si="210"/>
        <v>42136.859224537031</v>
      </c>
      <c r="T3368" s="12">
        <f t="shared" si="211"/>
        <v>42106.859224537031</v>
      </c>
    </row>
    <row r="3369" spans="1:20" ht="43.2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>
        <f t="shared" si="208"/>
        <v>118.66666666666667</v>
      </c>
      <c r="P3369">
        <f t="shared" si="209"/>
        <v>140</v>
      </c>
      <c r="Q3369" s="7" t="s">
        <v>8336</v>
      </c>
      <c r="R3369" s="7" t="s">
        <v>8337</v>
      </c>
      <c r="S3369" s="11">
        <f t="shared" si="210"/>
        <v>42217.725624999999</v>
      </c>
      <c r="T3369" s="12">
        <f t="shared" si="211"/>
        <v>42192.725624999999</v>
      </c>
    </row>
    <row r="3370" spans="1:20" ht="43.2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>
        <f t="shared" si="208"/>
        <v>104.60000000000001</v>
      </c>
      <c r="P3370">
        <f t="shared" si="209"/>
        <v>46</v>
      </c>
      <c r="Q3370" s="7" t="s">
        <v>8336</v>
      </c>
      <c r="R3370" s="7" t="s">
        <v>8337</v>
      </c>
      <c r="S3370" s="11">
        <f t="shared" si="210"/>
        <v>42004.999999999993</v>
      </c>
      <c r="T3370" s="12">
        <f t="shared" si="211"/>
        <v>41968.991423611107</v>
      </c>
    </row>
    <row r="3371" spans="1:20" ht="43.2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>
        <f t="shared" si="208"/>
        <v>103.89999999999999</v>
      </c>
      <c r="P3371">
        <f t="shared" si="209"/>
        <v>195</v>
      </c>
      <c r="Q3371" s="7" t="s">
        <v>8336</v>
      </c>
      <c r="R3371" s="7" t="s">
        <v>8337</v>
      </c>
      <c r="S3371" s="11">
        <f t="shared" si="210"/>
        <v>42749.833101851851</v>
      </c>
      <c r="T3371" s="12">
        <f t="shared" si="211"/>
        <v>42689.833101851851</v>
      </c>
    </row>
    <row r="3372" spans="1:20" ht="28.8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>
        <f t="shared" si="208"/>
        <v>117.73333333333333</v>
      </c>
      <c r="P3372">
        <f t="shared" si="209"/>
        <v>266</v>
      </c>
      <c r="Q3372" s="7" t="s">
        <v>8336</v>
      </c>
      <c r="R3372" s="7" t="s">
        <v>8337</v>
      </c>
      <c r="S3372" s="11">
        <f t="shared" si="210"/>
        <v>42721.124999999993</v>
      </c>
      <c r="T3372" s="12">
        <f t="shared" si="211"/>
        <v>42690.125983796293</v>
      </c>
    </row>
    <row r="3373" spans="1:20" ht="28.8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>
        <f t="shared" si="208"/>
        <v>138.5</v>
      </c>
      <c r="P3373">
        <f t="shared" si="209"/>
        <v>77</v>
      </c>
      <c r="Q3373" s="7" t="s">
        <v>8336</v>
      </c>
      <c r="R3373" s="7" t="s">
        <v>8337</v>
      </c>
      <c r="S3373" s="11">
        <f t="shared" si="210"/>
        <v>42340.666261574072</v>
      </c>
      <c r="T3373" s="12">
        <f t="shared" si="211"/>
        <v>42312.666261574072</v>
      </c>
    </row>
    <row r="3374" spans="1:20" ht="43.2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>
        <f t="shared" si="208"/>
        <v>103.49999999999999</v>
      </c>
      <c r="P3374">
        <f t="shared" si="209"/>
        <v>35</v>
      </c>
      <c r="Q3374" s="7" t="s">
        <v>8336</v>
      </c>
      <c r="R3374" s="7" t="s">
        <v>8337</v>
      </c>
      <c r="S3374" s="11">
        <f t="shared" si="210"/>
        <v>41875.999305555553</v>
      </c>
      <c r="T3374" s="12">
        <f t="shared" si="211"/>
        <v>41855.339768518512</v>
      </c>
    </row>
    <row r="3375" spans="1:20" ht="43.2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>
        <f t="shared" si="208"/>
        <v>100.25</v>
      </c>
      <c r="P3375">
        <f t="shared" si="209"/>
        <v>5</v>
      </c>
      <c r="Q3375" s="7" t="s">
        <v>8336</v>
      </c>
      <c r="R3375" s="7" t="s">
        <v>8337</v>
      </c>
      <c r="S3375" s="11">
        <f t="shared" si="210"/>
        <v>42203.458333333336</v>
      </c>
      <c r="T3375" s="12">
        <f t="shared" si="211"/>
        <v>42179.646296296291</v>
      </c>
    </row>
    <row r="3376" spans="1:20" ht="43.2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>
        <f t="shared" si="208"/>
        <v>106.57142857142856</v>
      </c>
      <c r="P3376">
        <f t="shared" si="209"/>
        <v>230</v>
      </c>
      <c r="Q3376" s="7" t="s">
        <v>8336</v>
      </c>
      <c r="R3376" s="7" t="s">
        <v>8337</v>
      </c>
      <c r="S3376" s="11">
        <f t="shared" si="210"/>
        <v>42305.523333333331</v>
      </c>
      <c r="T3376" s="12">
        <f t="shared" si="211"/>
        <v>42275.523333333331</v>
      </c>
    </row>
    <row r="3377" spans="1:20" ht="43.2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>
        <f t="shared" si="208"/>
        <v>100</v>
      </c>
      <c r="P3377">
        <f t="shared" si="209"/>
        <v>0</v>
      </c>
      <c r="Q3377" s="7" t="s">
        <v>8336</v>
      </c>
      <c r="R3377" s="7" t="s">
        <v>8337</v>
      </c>
      <c r="S3377" s="11">
        <f t="shared" si="210"/>
        <v>41777.402465277773</v>
      </c>
      <c r="T3377" s="12">
        <f t="shared" si="211"/>
        <v>41765.402465277773</v>
      </c>
    </row>
    <row r="3378" spans="1:20" ht="43.2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>
        <f t="shared" si="208"/>
        <v>100.01249999999999</v>
      </c>
      <c r="P3378">
        <f t="shared" si="209"/>
        <v>1</v>
      </c>
      <c r="Q3378" s="7" t="s">
        <v>8336</v>
      </c>
      <c r="R3378" s="7" t="s">
        <v>8337</v>
      </c>
      <c r="S3378" s="11">
        <f t="shared" si="210"/>
        <v>42119.451319444437</v>
      </c>
      <c r="T3378" s="12">
        <f t="shared" si="211"/>
        <v>42059.492986111109</v>
      </c>
    </row>
    <row r="3379" spans="1:20" ht="43.2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>
        <f t="shared" si="208"/>
        <v>101.05</v>
      </c>
      <c r="P3379">
        <f t="shared" si="209"/>
        <v>84</v>
      </c>
      <c r="Q3379" s="7" t="s">
        <v>8336</v>
      </c>
      <c r="R3379" s="7" t="s">
        <v>8337</v>
      </c>
      <c r="S3379" s="11">
        <f t="shared" si="210"/>
        <v>42083.49722222222</v>
      </c>
      <c r="T3379" s="12">
        <f t="shared" si="211"/>
        <v>42053.524293981478</v>
      </c>
    </row>
    <row r="3380" spans="1:20" ht="43.2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>
        <f t="shared" si="208"/>
        <v>107.63636363636364</v>
      </c>
      <c r="P3380">
        <f t="shared" si="209"/>
        <v>42</v>
      </c>
      <c r="Q3380" s="7" t="s">
        <v>8336</v>
      </c>
      <c r="R3380" s="7" t="s">
        <v>8337</v>
      </c>
      <c r="S3380" s="11">
        <f t="shared" si="210"/>
        <v>41882.338888888888</v>
      </c>
      <c r="T3380" s="12">
        <f t="shared" si="211"/>
        <v>41858.147060185183</v>
      </c>
    </row>
    <row r="3381" spans="1:20" ht="57.6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>
        <f t="shared" si="208"/>
        <v>103.64999999999999</v>
      </c>
      <c r="P3381">
        <f t="shared" si="209"/>
        <v>73</v>
      </c>
      <c r="Q3381" s="7" t="s">
        <v>8336</v>
      </c>
      <c r="R3381" s="7" t="s">
        <v>8337</v>
      </c>
      <c r="S3381" s="11">
        <f t="shared" si="210"/>
        <v>42242.749999999993</v>
      </c>
      <c r="T3381" s="12">
        <f t="shared" si="211"/>
        <v>42225.305555555555</v>
      </c>
    </row>
    <row r="3382" spans="1:20" ht="57.6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>
        <f t="shared" si="208"/>
        <v>104.43333333333334</v>
      </c>
      <c r="P3382">
        <f t="shared" si="209"/>
        <v>133</v>
      </c>
      <c r="Q3382" s="7" t="s">
        <v>8336</v>
      </c>
      <c r="R3382" s="7" t="s">
        <v>8337</v>
      </c>
      <c r="S3382" s="11">
        <f t="shared" si="210"/>
        <v>41972.786782407406</v>
      </c>
      <c r="T3382" s="12">
        <f t="shared" si="211"/>
        <v>41937.745115740741</v>
      </c>
    </row>
    <row r="3383" spans="1:20" ht="43.2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>
        <f t="shared" si="208"/>
        <v>102.25</v>
      </c>
      <c r="P3383">
        <f t="shared" si="209"/>
        <v>90</v>
      </c>
      <c r="Q3383" s="7" t="s">
        <v>8336</v>
      </c>
      <c r="R3383" s="7" t="s">
        <v>8337</v>
      </c>
      <c r="S3383" s="11">
        <f t="shared" si="210"/>
        <v>42073.934988425921</v>
      </c>
      <c r="T3383" s="12">
        <f t="shared" si="211"/>
        <v>42043.976655092592</v>
      </c>
    </row>
    <row r="3384" spans="1:20" ht="43.2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>
        <f t="shared" si="208"/>
        <v>100.74285714285713</v>
      </c>
      <c r="P3384">
        <f t="shared" si="209"/>
        <v>26</v>
      </c>
      <c r="Q3384" s="7" t="s">
        <v>8336</v>
      </c>
      <c r="R3384" s="7" t="s">
        <v>8337</v>
      </c>
      <c r="S3384" s="11">
        <f t="shared" si="210"/>
        <v>42583.749305555553</v>
      </c>
      <c r="T3384" s="12">
        <f t="shared" si="211"/>
        <v>42559.222870370366</v>
      </c>
    </row>
    <row r="3385" spans="1:20" ht="43.2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>
        <f t="shared" si="208"/>
        <v>111.71428571428572</v>
      </c>
      <c r="P3385">
        <f t="shared" si="209"/>
        <v>205</v>
      </c>
      <c r="Q3385" s="7" t="s">
        <v>8336</v>
      </c>
      <c r="R3385" s="7" t="s">
        <v>8337</v>
      </c>
      <c r="S3385" s="11">
        <f t="shared" si="210"/>
        <v>42544.574305555558</v>
      </c>
      <c r="T3385" s="12">
        <f t="shared" si="211"/>
        <v>42524.574305555558</v>
      </c>
    </row>
    <row r="3386" spans="1:20" ht="43.2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>
        <f t="shared" si="208"/>
        <v>100.01100000000001</v>
      </c>
      <c r="P3386">
        <f t="shared" si="209"/>
        <v>0.65999999999985448</v>
      </c>
      <c r="Q3386" s="7" t="s">
        <v>8336</v>
      </c>
      <c r="R3386" s="7" t="s">
        <v>8337</v>
      </c>
      <c r="S3386" s="11">
        <f t="shared" si="210"/>
        <v>42328.916666666664</v>
      </c>
      <c r="T3386" s="12">
        <f t="shared" si="211"/>
        <v>42291.879259259258</v>
      </c>
    </row>
    <row r="3387" spans="1:20" ht="57.6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>
        <f t="shared" si="208"/>
        <v>100</v>
      </c>
      <c r="P3387">
        <f t="shared" si="209"/>
        <v>0</v>
      </c>
      <c r="Q3387" s="7" t="s">
        <v>8336</v>
      </c>
      <c r="R3387" s="7" t="s">
        <v>8337</v>
      </c>
      <c r="S3387" s="11">
        <f t="shared" si="210"/>
        <v>41983.659166666665</v>
      </c>
      <c r="T3387" s="12">
        <f t="shared" si="211"/>
        <v>41953.659166666665</v>
      </c>
    </row>
    <row r="3388" spans="1:20" ht="43.2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>
        <f t="shared" si="208"/>
        <v>105</v>
      </c>
      <c r="P3388">
        <f t="shared" si="209"/>
        <v>100</v>
      </c>
      <c r="Q3388" s="7" t="s">
        <v>8336</v>
      </c>
      <c r="R3388" s="7" t="s">
        <v>8337</v>
      </c>
      <c r="S3388" s="11">
        <f t="shared" si="210"/>
        <v>41976.436412037037</v>
      </c>
      <c r="T3388" s="12">
        <f t="shared" si="211"/>
        <v>41946.436412037037</v>
      </c>
    </row>
    <row r="3389" spans="1:20" ht="57.6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>
        <f t="shared" si="208"/>
        <v>116.86666666666667</v>
      </c>
      <c r="P3389">
        <f t="shared" si="209"/>
        <v>506</v>
      </c>
      <c r="Q3389" s="7" t="s">
        <v>8336</v>
      </c>
      <c r="R3389" s="7" t="s">
        <v>8337</v>
      </c>
      <c r="S3389" s="11">
        <f t="shared" si="210"/>
        <v>41987.554259259261</v>
      </c>
      <c r="T3389" s="12">
        <f t="shared" si="211"/>
        <v>41947.554259259261</v>
      </c>
    </row>
    <row r="3390" spans="1:20" ht="57.6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>
        <f t="shared" si="208"/>
        <v>103.8</v>
      </c>
      <c r="P3390">
        <f t="shared" si="209"/>
        <v>57</v>
      </c>
      <c r="Q3390" s="7" t="s">
        <v>8336</v>
      </c>
      <c r="R3390" s="7" t="s">
        <v>8337</v>
      </c>
      <c r="S3390" s="11">
        <f t="shared" si="210"/>
        <v>42173.252789351849</v>
      </c>
      <c r="T3390" s="12">
        <f t="shared" si="211"/>
        <v>42143.252789351849</v>
      </c>
    </row>
    <row r="3391" spans="1:20" ht="43.2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>
        <f t="shared" si="208"/>
        <v>114.5</v>
      </c>
      <c r="P3391">
        <f t="shared" si="209"/>
        <v>1450</v>
      </c>
      <c r="Q3391" s="7" t="s">
        <v>8336</v>
      </c>
      <c r="R3391" s="7" t="s">
        <v>8337</v>
      </c>
      <c r="S3391" s="11">
        <f t="shared" si="210"/>
        <v>42524.355115740742</v>
      </c>
      <c r="T3391" s="12">
        <f t="shared" si="211"/>
        <v>42494.355115740742</v>
      </c>
    </row>
    <row r="3392" spans="1:20" ht="57.6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>
        <f t="shared" si="208"/>
        <v>102.4</v>
      </c>
      <c r="P3392">
        <f t="shared" si="209"/>
        <v>36</v>
      </c>
      <c r="Q3392" s="7" t="s">
        <v>8336</v>
      </c>
      <c r="R3392" s="7" t="s">
        <v>8337</v>
      </c>
      <c r="S3392" s="11">
        <f t="shared" si="210"/>
        <v>41830.566493055558</v>
      </c>
      <c r="T3392" s="12">
        <f t="shared" si="211"/>
        <v>41815.566493055558</v>
      </c>
    </row>
    <row r="3393" spans="1:20" ht="43.2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>
        <f t="shared" si="208"/>
        <v>223</v>
      </c>
      <c r="P3393">
        <f t="shared" si="209"/>
        <v>615</v>
      </c>
      <c r="Q3393" s="7" t="s">
        <v>8336</v>
      </c>
      <c r="R3393" s="7" t="s">
        <v>8337</v>
      </c>
      <c r="S3393" s="11">
        <f t="shared" si="210"/>
        <v>41859.727777777771</v>
      </c>
      <c r="T3393" s="12">
        <f t="shared" si="211"/>
        <v>41830.337361111109</v>
      </c>
    </row>
    <row r="3394" spans="1:20" ht="57.6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>
        <f t="shared" si="208"/>
        <v>100</v>
      </c>
      <c r="P3394">
        <f t="shared" si="209"/>
        <v>0</v>
      </c>
      <c r="Q3394" s="7" t="s">
        <v>8336</v>
      </c>
      <c r="R3394" s="7" t="s">
        <v>8337</v>
      </c>
      <c r="S3394" s="11">
        <f t="shared" si="210"/>
        <v>42496.63721064815</v>
      </c>
      <c r="T3394" s="12">
        <f t="shared" si="211"/>
        <v>42446.63721064815</v>
      </c>
    </row>
    <row r="3395" spans="1:20" ht="43.2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>
        <f t="shared" ref="O3395:O3458" si="212">(E3395/D3395*100)</f>
        <v>105.80000000000001</v>
      </c>
      <c r="P3395">
        <f t="shared" ref="P3395:P3458" si="213">AVERAGE(E3395-D3395)</f>
        <v>87</v>
      </c>
      <c r="Q3395" s="7" t="s">
        <v>8336</v>
      </c>
      <c r="R3395" s="7" t="s">
        <v>8337</v>
      </c>
      <c r="S3395" s="11">
        <f t="shared" ref="S3395:S3458" si="214">(I3395/86400)+25569+(-5/24)</f>
        <v>41948.823611111111</v>
      </c>
      <c r="T3395" s="12">
        <f t="shared" ref="T3395:T3458" si="215">(J3395/86400)+25569+(-5/24)</f>
        <v>41923.713310185187</v>
      </c>
    </row>
    <row r="3396" spans="1:20" ht="43.2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>
        <f t="shared" si="212"/>
        <v>142.36363636363635</v>
      </c>
      <c r="P3396">
        <f t="shared" si="213"/>
        <v>233</v>
      </c>
      <c r="Q3396" s="7" t="s">
        <v>8336</v>
      </c>
      <c r="R3396" s="7" t="s">
        <v>8337</v>
      </c>
      <c r="S3396" s="11">
        <f t="shared" si="214"/>
        <v>41847.387094907404</v>
      </c>
      <c r="T3396" s="12">
        <f t="shared" si="215"/>
        <v>41817.387094907404</v>
      </c>
    </row>
    <row r="3397" spans="1:20" ht="28.8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>
        <f t="shared" si="212"/>
        <v>184</v>
      </c>
      <c r="P3397">
        <f t="shared" si="213"/>
        <v>420</v>
      </c>
      <c r="Q3397" s="7" t="s">
        <v>8336</v>
      </c>
      <c r="R3397" s="7" t="s">
        <v>8337</v>
      </c>
      <c r="S3397" s="11">
        <f t="shared" si="214"/>
        <v>42154.548611111109</v>
      </c>
      <c r="T3397" s="12">
        <f t="shared" si="215"/>
        <v>42140.503981481474</v>
      </c>
    </row>
    <row r="3398" spans="1:20" ht="43.2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>
        <f t="shared" si="212"/>
        <v>104.33333333333333</v>
      </c>
      <c r="P3398">
        <f t="shared" si="213"/>
        <v>65</v>
      </c>
      <c r="Q3398" s="7" t="s">
        <v>8336</v>
      </c>
      <c r="R3398" s="7" t="s">
        <v>8337</v>
      </c>
      <c r="S3398" s="11">
        <f t="shared" si="214"/>
        <v>41790.957638888889</v>
      </c>
      <c r="T3398" s="12">
        <f t="shared" si="215"/>
        <v>41764.238298611112</v>
      </c>
    </row>
    <row r="3399" spans="1:20" ht="28.8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>
        <f t="shared" si="212"/>
        <v>112.00000000000001</v>
      </c>
      <c r="P3399">
        <f t="shared" si="213"/>
        <v>30</v>
      </c>
      <c r="Q3399" s="7" t="s">
        <v>8336</v>
      </c>
      <c r="R3399" s="7" t="s">
        <v>8337</v>
      </c>
      <c r="S3399" s="11">
        <f t="shared" si="214"/>
        <v>42418.708333333336</v>
      </c>
      <c r="T3399" s="12">
        <f t="shared" si="215"/>
        <v>42378.270011574066</v>
      </c>
    </row>
    <row r="3400" spans="1:20" ht="43.2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>
        <f t="shared" si="212"/>
        <v>111.07499999999999</v>
      </c>
      <c r="P3400">
        <f t="shared" si="213"/>
        <v>443</v>
      </c>
      <c r="Q3400" s="7" t="s">
        <v>8336</v>
      </c>
      <c r="R3400" s="7" t="s">
        <v>8337</v>
      </c>
      <c r="S3400" s="11">
        <f t="shared" si="214"/>
        <v>41964.499999999993</v>
      </c>
      <c r="T3400" s="12">
        <f t="shared" si="215"/>
        <v>41941.543703703697</v>
      </c>
    </row>
    <row r="3401" spans="1:20" ht="43.2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>
        <f t="shared" si="212"/>
        <v>103.75000000000001</v>
      </c>
      <c r="P3401">
        <f t="shared" si="213"/>
        <v>45</v>
      </c>
      <c r="Q3401" s="7" t="s">
        <v>8336</v>
      </c>
      <c r="R3401" s="7" t="s">
        <v>8337</v>
      </c>
      <c r="S3401" s="11">
        <f t="shared" si="214"/>
        <v>42056.712094907409</v>
      </c>
      <c r="T3401" s="12">
        <f t="shared" si="215"/>
        <v>42026.712094907409</v>
      </c>
    </row>
    <row r="3402" spans="1:20" ht="43.2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>
        <f t="shared" si="212"/>
        <v>100.41</v>
      </c>
      <c r="P3402">
        <f t="shared" si="213"/>
        <v>41</v>
      </c>
      <c r="Q3402" s="7" t="s">
        <v>8336</v>
      </c>
      <c r="R3402" s="7" t="s">
        <v>8337</v>
      </c>
      <c r="S3402" s="11">
        <f t="shared" si="214"/>
        <v>41879.745532407404</v>
      </c>
      <c r="T3402" s="12">
        <f t="shared" si="215"/>
        <v>41834.745532407404</v>
      </c>
    </row>
    <row r="3403" spans="1:20" ht="57.6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>
        <f t="shared" si="212"/>
        <v>101.86206896551724</v>
      </c>
      <c r="P3403">
        <f t="shared" si="213"/>
        <v>54</v>
      </c>
      <c r="Q3403" s="7" t="s">
        <v>8336</v>
      </c>
      <c r="R3403" s="7" t="s">
        <v>8337</v>
      </c>
      <c r="S3403" s="11">
        <f t="shared" si="214"/>
        <v>42223.5155787037</v>
      </c>
      <c r="T3403" s="12">
        <f t="shared" si="215"/>
        <v>42193.5155787037</v>
      </c>
    </row>
    <row r="3404" spans="1:20" ht="43.2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>
        <f t="shared" si="212"/>
        <v>109.76666666666665</v>
      </c>
      <c r="P3404">
        <f t="shared" si="213"/>
        <v>1465</v>
      </c>
      <c r="Q3404" s="7" t="s">
        <v>8336</v>
      </c>
      <c r="R3404" s="7" t="s">
        <v>8337</v>
      </c>
      <c r="S3404" s="11">
        <f t="shared" si="214"/>
        <v>42319.896527777775</v>
      </c>
      <c r="T3404" s="12">
        <f t="shared" si="215"/>
        <v>42290.410219907404</v>
      </c>
    </row>
    <row r="3405" spans="1:20" ht="43.2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>
        <f t="shared" si="212"/>
        <v>100</v>
      </c>
      <c r="P3405">
        <f t="shared" si="213"/>
        <v>0</v>
      </c>
      <c r="Q3405" s="7" t="s">
        <v>8336</v>
      </c>
      <c r="R3405" s="7" t="s">
        <v>8337</v>
      </c>
      <c r="S3405" s="11">
        <f t="shared" si="214"/>
        <v>42180.253749999996</v>
      </c>
      <c r="T3405" s="12">
        <f t="shared" si="215"/>
        <v>42150.253749999996</v>
      </c>
    </row>
    <row r="3406" spans="1:20" ht="57.6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>
        <f t="shared" si="212"/>
        <v>122</v>
      </c>
      <c r="P3406">
        <f t="shared" si="213"/>
        <v>110</v>
      </c>
      <c r="Q3406" s="7" t="s">
        <v>8336</v>
      </c>
      <c r="R3406" s="7" t="s">
        <v>8337</v>
      </c>
      <c r="S3406" s="11">
        <f t="shared" si="214"/>
        <v>42172.295162037037</v>
      </c>
      <c r="T3406" s="12">
        <f t="shared" si="215"/>
        <v>42152.295162037037</v>
      </c>
    </row>
    <row r="3407" spans="1:20" ht="43.2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>
        <f t="shared" si="212"/>
        <v>137.57142857142856</v>
      </c>
      <c r="P3407">
        <f t="shared" si="213"/>
        <v>131.5</v>
      </c>
      <c r="Q3407" s="7" t="s">
        <v>8336</v>
      </c>
      <c r="R3407" s="7" t="s">
        <v>8337</v>
      </c>
      <c r="S3407" s="11">
        <f t="shared" si="214"/>
        <v>42430.790972222218</v>
      </c>
      <c r="T3407" s="12">
        <f t="shared" si="215"/>
        <v>42409.808865740742</v>
      </c>
    </row>
    <row r="3408" spans="1:20" ht="43.2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>
        <f t="shared" si="212"/>
        <v>100.31000000000002</v>
      </c>
      <c r="P3408">
        <f t="shared" si="213"/>
        <v>31</v>
      </c>
      <c r="Q3408" s="7" t="s">
        <v>8336</v>
      </c>
      <c r="R3408" s="7" t="s">
        <v>8337</v>
      </c>
      <c r="S3408" s="11">
        <f t="shared" si="214"/>
        <v>41836.284444444442</v>
      </c>
      <c r="T3408" s="12">
        <f t="shared" si="215"/>
        <v>41791.284444444442</v>
      </c>
    </row>
    <row r="3409" spans="1:20" ht="57.6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>
        <f t="shared" si="212"/>
        <v>107.1</v>
      </c>
      <c r="P3409">
        <f t="shared" si="213"/>
        <v>142</v>
      </c>
      <c r="Q3409" s="7" t="s">
        <v>8336</v>
      </c>
      <c r="R3409" s="7" t="s">
        <v>8337</v>
      </c>
      <c r="S3409" s="11">
        <f t="shared" si="214"/>
        <v>41826.21399305555</v>
      </c>
      <c r="T3409" s="12">
        <f t="shared" si="215"/>
        <v>41796.21399305555</v>
      </c>
    </row>
    <row r="3410" spans="1:20" ht="43.2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>
        <f t="shared" si="212"/>
        <v>211</v>
      </c>
      <c r="P3410">
        <f t="shared" si="213"/>
        <v>555</v>
      </c>
      <c r="Q3410" s="7" t="s">
        <v>8336</v>
      </c>
      <c r="R3410" s="7" t="s">
        <v>8337</v>
      </c>
      <c r="S3410" s="11">
        <f t="shared" si="214"/>
        <v>41838.78361111111</v>
      </c>
      <c r="T3410" s="12">
        <f t="shared" si="215"/>
        <v>41808.78361111111</v>
      </c>
    </row>
    <row r="3411" spans="1:20" ht="43.2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>
        <f t="shared" si="212"/>
        <v>123.6</v>
      </c>
      <c r="P3411">
        <f t="shared" si="213"/>
        <v>118</v>
      </c>
      <c r="Q3411" s="7" t="s">
        <v>8336</v>
      </c>
      <c r="R3411" s="7" t="s">
        <v>8337</v>
      </c>
      <c r="S3411" s="11">
        <f t="shared" si="214"/>
        <v>42582.665277777771</v>
      </c>
      <c r="T3411" s="12">
        <f t="shared" si="215"/>
        <v>42544.605995370366</v>
      </c>
    </row>
    <row r="3412" spans="1:20" ht="43.2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>
        <f t="shared" si="212"/>
        <v>108.5</v>
      </c>
      <c r="P3412">
        <f t="shared" si="213"/>
        <v>255</v>
      </c>
      <c r="Q3412" s="7" t="s">
        <v>8336</v>
      </c>
      <c r="R3412" s="7" t="s">
        <v>8337</v>
      </c>
      <c r="S3412" s="11">
        <f t="shared" si="214"/>
        <v>42527.083333333336</v>
      </c>
      <c r="T3412" s="12">
        <f t="shared" si="215"/>
        <v>42499.83321759259</v>
      </c>
    </row>
    <row r="3413" spans="1:20" ht="43.2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>
        <f t="shared" si="212"/>
        <v>103.56666666666668</v>
      </c>
      <c r="P3413">
        <f t="shared" si="213"/>
        <v>535</v>
      </c>
      <c r="Q3413" s="7" t="s">
        <v>8336</v>
      </c>
      <c r="R3413" s="7" t="s">
        <v>8337</v>
      </c>
      <c r="S3413" s="11">
        <f t="shared" si="214"/>
        <v>42284.814490740733</v>
      </c>
      <c r="T3413" s="12">
        <f t="shared" si="215"/>
        <v>42264.814490740733</v>
      </c>
    </row>
    <row r="3414" spans="1:20" ht="43.2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>
        <f t="shared" si="212"/>
        <v>100</v>
      </c>
      <c r="P3414">
        <f t="shared" si="213"/>
        <v>0</v>
      </c>
      <c r="Q3414" s="7" t="s">
        <v>8336</v>
      </c>
      <c r="R3414" s="7" t="s">
        <v>8337</v>
      </c>
      <c r="S3414" s="11">
        <f t="shared" si="214"/>
        <v>41909.750717592593</v>
      </c>
      <c r="T3414" s="12">
        <f t="shared" si="215"/>
        <v>41879.750717592593</v>
      </c>
    </row>
    <row r="3415" spans="1:20" ht="57.6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>
        <f t="shared" si="212"/>
        <v>130</v>
      </c>
      <c r="P3415">
        <f t="shared" si="213"/>
        <v>150</v>
      </c>
      <c r="Q3415" s="7" t="s">
        <v>8336</v>
      </c>
      <c r="R3415" s="7" t="s">
        <v>8337</v>
      </c>
      <c r="S3415" s="11">
        <f t="shared" si="214"/>
        <v>42062.999305555553</v>
      </c>
      <c r="T3415" s="12">
        <f t="shared" si="215"/>
        <v>42053.524745370371</v>
      </c>
    </row>
    <row r="3416" spans="1:20" ht="43.2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>
        <f t="shared" si="212"/>
        <v>103.49999999999999</v>
      </c>
      <c r="P3416">
        <f t="shared" si="213"/>
        <v>105</v>
      </c>
      <c r="Q3416" s="7" t="s">
        <v>8336</v>
      </c>
      <c r="R3416" s="7" t="s">
        <v>8337</v>
      </c>
      <c r="S3416" s="11">
        <f t="shared" si="214"/>
        <v>42705.124305555553</v>
      </c>
      <c r="T3416" s="12">
        <f t="shared" si="215"/>
        <v>42675.624131944445</v>
      </c>
    </row>
    <row r="3417" spans="1:20" ht="43.2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>
        <f t="shared" si="212"/>
        <v>100</v>
      </c>
      <c r="P3417">
        <f t="shared" si="213"/>
        <v>0</v>
      </c>
      <c r="Q3417" s="7" t="s">
        <v>8336</v>
      </c>
      <c r="R3417" s="7" t="s">
        <v>8337</v>
      </c>
      <c r="S3417" s="11">
        <f t="shared" si="214"/>
        <v>42477.770833333336</v>
      </c>
      <c r="T3417" s="12">
        <f t="shared" si="215"/>
        <v>42466.935833333329</v>
      </c>
    </row>
    <row r="3418" spans="1:20" ht="57.6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>
        <f t="shared" si="212"/>
        <v>119.6</v>
      </c>
      <c r="P3418">
        <f t="shared" si="213"/>
        <v>784</v>
      </c>
      <c r="Q3418" s="7" t="s">
        <v>8336</v>
      </c>
      <c r="R3418" s="7" t="s">
        <v>8337</v>
      </c>
      <c r="S3418" s="11">
        <f t="shared" si="214"/>
        <v>42117.562499999993</v>
      </c>
      <c r="T3418" s="12">
        <f t="shared" si="215"/>
        <v>42089.204224537032</v>
      </c>
    </row>
    <row r="3419" spans="1:20" ht="43.2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>
        <f t="shared" si="212"/>
        <v>100.00058823529412</v>
      </c>
      <c r="P3419">
        <f t="shared" si="213"/>
        <v>9.9999999999909051E-3</v>
      </c>
      <c r="Q3419" s="7" t="s">
        <v>8336</v>
      </c>
      <c r="R3419" s="7" t="s">
        <v>8337</v>
      </c>
      <c r="S3419" s="11">
        <f t="shared" si="214"/>
        <v>41937.821527777771</v>
      </c>
      <c r="T3419" s="12">
        <f t="shared" si="215"/>
        <v>41894.705416666664</v>
      </c>
    </row>
    <row r="3420" spans="1:20" ht="43.2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>
        <f t="shared" si="212"/>
        <v>100.875</v>
      </c>
      <c r="P3420">
        <f t="shared" si="213"/>
        <v>35</v>
      </c>
      <c r="Q3420" s="7" t="s">
        <v>8336</v>
      </c>
      <c r="R3420" s="7" t="s">
        <v>8337</v>
      </c>
      <c r="S3420" s="11">
        <f t="shared" si="214"/>
        <v>41782.626238425924</v>
      </c>
      <c r="T3420" s="12">
        <f t="shared" si="215"/>
        <v>41752.626238425924</v>
      </c>
    </row>
    <row r="3421" spans="1:20" ht="57.6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>
        <f t="shared" si="212"/>
        <v>106.54545454545455</v>
      </c>
      <c r="P3421">
        <f t="shared" si="213"/>
        <v>180</v>
      </c>
      <c r="Q3421" s="7" t="s">
        <v>8336</v>
      </c>
      <c r="R3421" s="7" t="s">
        <v>8337</v>
      </c>
      <c r="S3421" s="11">
        <f t="shared" si="214"/>
        <v>42466.687499999993</v>
      </c>
      <c r="T3421" s="12">
        <f t="shared" si="215"/>
        <v>42448.613252314812</v>
      </c>
    </row>
    <row r="3422" spans="1:20" ht="43.2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>
        <f t="shared" si="212"/>
        <v>138</v>
      </c>
      <c r="P3422">
        <f t="shared" si="213"/>
        <v>266</v>
      </c>
      <c r="Q3422" s="7" t="s">
        <v>8336</v>
      </c>
      <c r="R3422" s="7" t="s">
        <v>8337</v>
      </c>
      <c r="S3422" s="11">
        <f t="shared" si="214"/>
        <v>42413.791666666664</v>
      </c>
      <c r="T3422" s="12">
        <f t="shared" si="215"/>
        <v>42404.881967592592</v>
      </c>
    </row>
    <row r="3423" spans="1:20" ht="43.2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>
        <f t="shared" si="212"/>
        <v>101.15</v>
      </c>
      <c r="P3423">
        <f t="shared" si="213"/>
        <v>115</v>
      </c>
      <c r="Q3423" s="7" t="s">
        <v>8336</v>
      </c>
      <c r="R3423" s="7" t="s">
        <v>8337</v>
      </c>
      <c r="S3423" s="11">
        <f t="shared" si="214"/>
        <v>42067.582905092589</v>
      </c>
      <c r="T3423" s="12">
        <f t="shared" si="215"/>
        <v>42037.582905092589</v>
      </c>
    </row>
    <row r="3424" spans="1:20" ht="43.2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>
        <f t="shared" si="212"/>
        <v>109.1</v>
      </c>
      <c r="P3424">
        <f t="shared" si="213"/>
        <v>273</v>
      </c>
      <c r="Q3424" s="7" t="s">
        <v>8336</v>
      </c>
      <c r="R3424" s="7" t="s">
        <v>8337</v>
      </c>
      <c r="S3424" s="11">
        <f t="shared" si="214"/>
        <v>42351.791666666664</v>
      </c>
      <c r="T3424" s="12">
        <f t="shared" si="215"/>
        <v>42323.353888888887</v>
      </c>
    </row>
    <row r="3425" spans="1:20" ht="43.2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>
        <f t="shared" si="212"/>
        <v>140</v>
      </c>
      <c r="P3425">
        <f t="shared" si="213"/>
        <v>100</v>
      </c>
      <c r="Q3425" s="7" t="s">
        <v>8336</v>
      </c>
      <c r="R3425" s="7" t="s">
        <v>8337</v>
      </c>
      <c r="S3425" s="11">
        <f t="shared" si="214"/>
        <v>42118.703020833331</v>
      </c>
      <c r="T3425" s="12">
        <f t="shared" si="215"/>
        <v>42088.703020833331</v>
      </c>
    </row>
    <row r="3426" spans="1:20" ht="43.2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>
        <f t="shared" si="212"/>
        <v>103.58333333333334</v>
      </c>
      <c r="P3426">
        <f t="shared" si="213"/>
        <v>215</v>
      </c>
      <c r="Q3426" s="7" t="s">
        <v>8336</v>
      </c>
      <c r="R3426" s="7" t="s">
        <v>8337</v>
      </c>
      <c r="S3426" s="11">
        <f t="shared" si="214"/>
        <v>42040.082638888889</v>
      </c>
      <c r="T3426" s="12">
        <f t="shared" si="215"/>
        <v>42018.468564814808</v>
      </c>
    </row>
    <row r="3427" spans="1:20" ht="43.2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>
        <f t="shared" si="212"/>
        <v>102.97033333333331</v>
      </c>
      <c r="P3427">
        <f t="shared" si="213"/>
        <v>891.09999999999854</v>
      </c>
      <c r="Q3427" s="7" t="s">
        <v>8336</v>
      </c>
      <c r="R3427" s="7" t="s">
        <v>8337</v>
      </c>
      <c r="S3427" s="11">
        <f t="shared" si="214"/>
        <v>41916.40898148148</v>
      </c>
      <c r="T3427" s="12">
        <f t="shared" si="215"/>
        <v>41884.40898148148</v>
      </c>
    </row>
    <row r="3428" spans="1:20" ht="43.2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>
        <f t="shared" si="212"/>
        <v>108.13333333333333</v>
      </c>
      <c r="P3428">
        <f t="shared" si="213"/>
        <v>305</v>
      </c>
      <c r="Q3428" s="7" t="s">
        <v>8336</v>
      </c>
      <c r="R3428" s="7" t="s">
        <v>8337</v>
      </c>
      <c r="S3428" s="11">
        <f t="shared" si="214"/>
        <v>41902.875</v>
      </c>
      <c r="T3428" s="12">
        <f t="shared" si="215"/>
        <v>41883.848414351851</v>
      </c>
    </row>
    <row r="3429" spans="1:20" ht="43.2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>
        <f t="shared" si="212"/>
        <v>100</v>
      </c>
      <c r="P3429">
        <f t="shared" si="213"/>
        <v>0</v>
      </c>
      <c r="Q3429" s="7" t="s">
        <v>8336</v>
      </c>
      <c r="R3429" s="7" t="s">
        <v>8337</v>
      </c>
      <c r="S3429" s="11">
        <f t="shared" si="214"/>
        <v>41822.436944444438</v>
      </c>
      <c r="T3429" s="12">
        <f t="shared" si="215"/>
        <v>41792.436944444438</v>
      </c>
    </row>
    <row r="3430" spans="1:20" ht="43.2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>
        <f t="shared" si="212"/>
        <v>102.75000000000001</v>
      </c>
      <c r="P3430">
        <f t="shared" si="213"/>
        <v>55</v>
      </c>
      <c r="Q3430" s="7" t="s">
        <v>8336</v>
      </c>
      <c r="R3430" s="7" t="s">
        <v>8337</v>
      </c>
      <c r="S3430" s="11">
        <f t="shared" si="214"/>
        <v>42063.499999999993</v>
      </c>
      <c r="T3430" s="12">
        <f t="shared" si="215"/>
        <v>42038.512118055551</v>
      </c>
    </row>
    <row r="3431" spans="1:20" ht="43.2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>
        <f t="shared" si="212"/>
        <v>130</v>
      </c>
      <c r="P3431">
        <f t="shared" si="213"/>
        <v>45</v>
      </c>
      <c r="Q3431" s="7" t="s">
        <v>8336</v>
      </c>
      <c r="R3431" s="7" t="s">
        <v>8337</v>
      </c>
      <c r="S3431" s="11">
        <f t="shared" si="214"/>
        <v>42675.813206018516</v>
      </c>
      <c r="T3431" s="12">
        <f t="shared" si="215"/>
        <v>42661.813206018516</v>
      </c>
    </row>
    <row r="3432" spans="1:20" ht="43.2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>
        <f t="shared" si="212"/>
        <v>108.54949999999999</v>
      </c>
      <c r="P3432">
        <f t="shared" si="213"/>
        <v>170.98999999999978</v>
      </c>
      <c r="Q3432" s="7" t="s">
        <v>8336</v>
      </c>
      <c r="R3432" s="7" t="s">
        <v>8337</v>
      </c>
      <c r="S3432" s="11">
        <f t="shared" si="214"/>
        <v>41850.737280092588</v>
      </c>
      <c r="T3432" s="12">
        <f t="shared" si="215"/>
        <v>41820.737280092588</v>
      </c>
    </row>
    <row r="3433" spans="1:20" ht="43.2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>
        <f t="shared" si="212"/>
        <v>100</v>
      </c>
      <c r="P3433">
        <f t="shared" si="213"/>
        <v>0</v>
      </c>
      <c r="Q3433" s="7" t="s">
        <v>8336</v>
      </c>
      <c r="R3433" s="7" t="s">
        <v>8337</v>
      </c>
      <c r="S3433" s="11">
        <f t="shared" si="214"/>
        <v>41869.522604166668</v>
      </c>
      <c r="T3433" s="12">
        <f t="shared" si="215"/>
        <v>41839.522604166668</v>
      </c>
    </row>
    <row r="3434" spans="1:20" ht="43.2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>
        <f t="shared" si="212"/>
        <v>109.65</v>
      </c>
      <c r="P3434">
        <f t="shared" si="213"/>
        <v>193</v>
      </c>
      <c r="Q3434" s="7" t="s">
        <v>8336</v>
      </c>
      <c r="R3434" s="7" t="s">
        <v>8337</v>
      </c>
      <c r="S3434" s="11">
        <f t="shared" si="214"/>
        <v>42405.708333333336</v>
      </c>
      <c r="T3434" s="12">
        <f t="shared" si="215"/>
        <v>42380.372847222221</v>
      </c>
    </row>
    <row r="3435" spans="1:20" ht="43.2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>
        <f t="shared" si="212"/>
        <v>100.26315789473684</v>
      </c>
      <c r="P3435">
        <f t="shared" si="213"/>
        <v>25</v>
      </c>
      <c r="Q3435" s="7" t="s">
        <v>8336</v>
      </c>
      <c r="R3435" s="7" t="s">
        <v>8337</v>
      </c>
      <c r="S3435" s="11">
        <f t="shared" si="214"/>
        <v>41806.916666666664</v>
      </c>
      <c r="T3435" s="12">
        <f t="shared" si="215"/>
        <v>41775.854803240734</v>
      </c>
    </row>
    <row r="3436" spans="1:20" ht="43.2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>
        <f t="shared" si="212"/>
        <v>105.55000000000001</v>
      </c>
      <c r="P3436">
        <f t="shared" si="213"/>
        <v>555</v>
      </c>
      <c r="Q3436" s="7" t="s">
        <v>8336</v>
      </c>
      <c r="R3436" s="7" t="s">
        <v>8337</v>
      </c>
      <c r="S3436" s="11">
        <f t="shared" si="214"/>
        <v>41830.172094907401</v>
      </c>
      <c r="T3436" s="12">
        <f t="shared" si="215"/>
        <v>41800.172094907401</v>
      </c>
    </row>
    <row r="3437" spans="1:20" ht="43.2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>
        <f t="shared" si="212"/>
        <v>112.00000000000001</v>
      </c>
      <c r="P3437">
        <f t="shared" si="213"/>
        <v>120</v>
      </c>
      <c r="Q3437" s="7" t="s">
        <v>8336</v>
      </c>
      <c r="R3437" s="7" t="s">
        <v>8337</v>
      </c>
      <c r="S3437" s="11">
        <f t="shared" si="214"/>
        <v>42588.916666666664</v>
      </c>
      <c r="T3437" s="12">
        <f t="shared" si="215"/>
        <v>42572.408483796295</v>
      </c>
    </row>
    <row r="3438" spans="1:20" ht="43.2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>
        <f t="shared" si="212"/>
        <v>105.89999999999999</v>
      </c>
      <c r="P3438">
        <f t="shared" si="213"/>
        <v>295</v>
      </c>
      <c r="Q3438" s="7" t="s">
        <v>8336</v>
      </c>
      <c r="R3438" s="7" t="s">
        <v>8337</v>
      </c>
      <c r="S3438" s="11">
        <f t="shared" si="214"/>
        <v>41872.477777777771</v>
      </c>
      <c r="T3438" s="12">
        <f t="shared" si="215"/>
        <v>41851.333252314813</v>
      </c>
    </row>
    <row r="3439" spans="1:20" ht="57.6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>
        <f t="shared" si="212"/>
        <v>101</v>
      </c>
      <c r="P3439">
        <f t="shared" si="213"/>
        <v>30</v>
      </c>
      <c r="Q3439" s="7" t="s">
        <v>8336</v>
      </c>
      <c r="R3439" s="7" t="s">
        <v>8337</v>
      </c>
      <c r="S3439" s="11">
        <f t="shared" si="214"/>
        <v>42235.502546296295</v>
      </c>
      <c r="T3439" s="12">
        <f t="shared" si="215"/>
        <v>42205.502546296295</v>
      </c>
    </row>
    <row r="3440" spans="1:20" ht="43.2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>
        <f t="shared" si="212"/>
        <v>104.2</v>
      </c>
      <c r="P3440">
        <f t="shared" si="213"/>
        <v>105</v>
      </c>
      <c r="Q3440" s="7" t="s">
        <v>8336</v>
      </c>
      <c r="R3440" s="7" t="s">
        <v>8337</v>
      </c>
      <c r="S3440" s="11">
        <f t="shared" si="214"/>
        <v>42126.666666666664</v>
      </c>
      <c r="T3440" s="12">
        <f t="shared" si="215"/>
        <v>42100.719525462962</v>
      </c>
    </row>
    <row r="3441" spans="1:20" ht="28.8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>
        <f t="shared" si="212"/>
        <v>134.67833333333334</v>
      </c>
      <c r="P3441">
        <f t="shared" si="213"/>
        <v>416.1400000000001</v>
      </c>
      <c r="Q3441" s="7" t="s">
        <v>8336</v>
      </c>
      <c r="R3441" s="7" t="s">
        <v>8337</v>
      </c>
      <c r="S3441" s="11">
        <f t="shared" si="214"/>
        <v>42387.999305555553</v>
      </c>
      <c r="T3441" s="12">
        <f t="shared" si="215"/>
        <v>42374.702893518515</v>
      </c>
    </row>
    <row r="3442" spans="1:20" ht="43.2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>
        <f t="shared" si="212"/>
        <v>105.2184</v>
      </c>
      <c r="P3442">
        <f t="shared" si="213"/>
        <v>260.92000000000007</v>
      </c>
      <c r="Q3442" s="7" t="s">
        <v>8336</v>
      </c>
      <c r="R3442" s="7" t="s">
        <v>8337</v>
      </c>
      <c r="S3442" s="11">
        <f t="shared" si="214"/>
        <v>41831.46875</v>
      </c>
      <c r="T3442" s="12">
        <f t="shared" si="215"/>
        <v>41808.914675925924</v>
      </c>
    </row>
    <row r="3443" spans="1:20" ht="43.2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>
        <f t="shared" si="212"/>
        <v>102.60000000000001</v>
      </c>
      <c r="P3443">
        <f t="shared" si="213"/>
        <v>65</v>
      </c>
      <c r="Q3443" s="7" t="s">
        <v>8336</v>
      </c>
      <c r="R3443" s="7" t="s">
        <v>8337</v>
      </c>
      <c r="S3443" s="11">
        <f t="shared" si="214"/>
        <v>42321.636805555558</v>
      </c>
      <c r="T3443" s="12">
        <f t="shared" si="215"/>
        <v>42294.221307870372</v>
      </c>
    </row>
    <row r="3444" spans="1:20" ht="43.2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>
        <f t="shared" si="212"/>
        <v>100</v>
      </c>
      <c r="P3444">
        <f t="shared" si="213"/>
        <v>0</v>
      </c>
      <c r="Q3444" s="7" t="s">
        <v>8336</v>
      </c>
      <c r="R3444" s="7" t="s">
        <v>8337</v>
      </c>
      <c r="S3444" s="11">
        <f t="shared" si="214"/>
        <v>42154.632777777777</v>
      </c>
      <c r="T3444" s="12">
        <f t="shared" si="215"/>
        <v>42124.632777777777</v>
      </c>
    </row>
    <row r="3445" spans="1:20" ht="43.2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>
        <f t="shared" si="212"/>
        <v>185.5</v>
      </c>
      <c r="P3445">
        <f t="shared" si="213"/>
        <v>855</v>
      </c>
      <c r="Q3445" s="7" t="s">
        <v>8336</v>
      </c>
      <c r="R3445" s="7" t="s">
        <v>8337</v>
      </c>
      <c r="S3445" s="11">
        <f t="shared" si="214"/>
        <v>41891.316504629627</v>
      </c>
      <c r="T3445" s="12">
        <f t="shared" si="215"/>
        <v>41861.316504629627</v>
      </c>
    </row>
    <row r="3446" spans="1:20" ht="43.2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>
        <f t="shared" si="212"/>
        <v>289</v>
      </c>
      <c r="P3446">
        <f t="shared" si="213"/>
        <v>567</v>
      </c>
      <c r="Q3446" s="7" t="s">
        <v>8336</v>
      </c>
      <c r="R3446" s="7" t="s">
        <v>8337</v>
      </c>
      <c r="S3446" s="11">
        <f t="shared" si="214"/>
        <v>42529.374305555553</v>
      </c>
      <c r="T3446" s="12">
        <f t="shared" si="215"/>
        <v>42521.08317129629</v>
      </c>
    </row>
    <row r="3447" spans="1:20" ht="43.2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>
        <f t="shared" si="212"/>
        <v>100</v>
      </c>
      <c r="P3447">
        <f t="shared" si="213"/>
        <v>0</v>
      </c>
      <c r="Q3447" s="7" t="s">
        <v>8336</v>
      </c>
      <c r="R3447" s="7" t="s">
        <v>8337</v>
      </c>
      <c r="S3447" s="11">
        <f t="shared" si="214"/>
        <v>42300.322175925925</v>
      </c>
      <c r="T3447" s="12">
        <f t="shared" si="215"/>
        <v>42272.322175925925</v>
      </c>
    </row>
    <row r="3448" spans="1:20" ht="43.2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>
        <f t="shared" si="212"/>
        <v>108.2</v>
      </c>
      <c r="P3448">
        <f t="shared" si="213"/>
        <v>82</v>
      </c>
      <c r="Q3448" s="7" t="s">
        <v>8336</v>
      </c>
      <c r="R3448" s="7" t="s">
        <v>8337</v>
      </c>
      <c r="S3448" s="11">
        <f t="shared" si="214"/>
        <v>42040.305555555555</v>
      </c>
      <c r="T3448" s="12">
        <f t="shared" si="215"/>
        <v>42016.624131944445</v>
      </c>
    </row>
    <row r="3449" spans="1:20" ht="28.8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>
        <f t="shared" si="212"/>
        <v>107.80000000000001</v>
      </c>
      <c r="P3449">
        <f t="shared" si="213"/>
        <v>78</v>
      </c>
      <c r="Q3449" s="7" t="s">
        <v>8336</v>
      </c>
      <c r="R3449" s="7" t="s">
        <v>8337</v>
      </c>
      <c r="S3449" s="11">
        <f t="shared" si="214"/>
        <v>42447.639027777775</v>
      </c>
      <c r="T3449" s="12">
        <f t="shared" si="215"/>
        <v>42402.680694444447</v>
      </c>
    </row>
    <row r="3450" spans="1:20" ht="43.2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>
        <f t="shared" si="212"/>
        <v>109.76190476190477</v>
      </c>
      <c r="P3450">
        <f t="shared" si="213"/>
        <v>205</v>
      </c>
      <c r="Q3450" s="7" t="s">
        <v>8336</v>
      </c>
      <c r="R3450" s="7" t="s">
        <v>8337</v>
      </c>
      <c r="S3450" s="11">
        <f t="shared" si="214"/>
        <v>41989.910752314812</v>
      </c>
      <c r="T3450" s="12">
        <f t="shared" si="215"/>
        <v>41959.910752314812</v>
      </c>
    </row>
    <row r="3451" spans="1:20" ht="43.2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>
        <f t="shared" si="212"/>
        <v>170.625</v>
      </c>
      <c r="P3451">
        <f t="shared" si="213"/>
        <v>565</v>
      </c>
      <c r="Q3451" s="7" t="s">
        <v>8336</v>
      </c>
      <c r="R3451" s="7" t="s">
        <v>8337</v>
      </c>
      <c r="S3451" s="11">
        <f t="shared" si="214"/>
        <v>42559.958333333336</v>
      </c>
      <c r="T3451" s="12">
        <f t="shared" si="215"/>
        <v>42531.844189814808</v>
      </c>
    </row>
    <row r="3452" spans="1:20" ht="43.2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>
        <f t="shared" si="212"/>
        <v>152</v>
      </c>
      <c r="P3452">
        <f t="shared" si="213"/>
        <v>260</v>
      </c>
      <c r="Q3452" s="7" t="s">
        <v>8336</v>
      </c>
      <c r="R3452" s="7" t="s">
        <v>8337</v>
      </c>
      <c r="S3452" s="11">
        <f t="shared" si="214"/>
        <v>42096.454525462956</v>
      </c>
      <c r="T3452" s="12">
        <f t="shared" si="215"/>
        <v>42036.496192129627</v>
      </c>
    </row>
    <row r="3453" spans="1:20" ht="43.2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>
        <f t="shared" si="212"/>
        <v>101.23076923076924</v>
      </c>
      <c r="P3453">
        <f t="shared" si="213"/>
        <v>8</v>
      </c>
      <c r="Q3453" s="7" t="s">
        <v>8336</v>
      </c>
      <c r="R3453" s="7" t="s">
        <v>8337</v>
      </c>
      <c r="S3453" s="11">
        <f t="shared" si="214"/>
        <v>42115.515358796292</v>
      </c>
      <c r="T3453" s="12">
        <f t="shared" si="215"/>
        <v>42088.515358796292</v>
      </c>
    </row>
    <row r="3454" spans="1:20" ht="43.2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>
        <f t="shared" si="212"/>
        <v>153.19999999999999</v>
      </c>
      <c r="P3454">
        <f t="shared" si="213"/>
        <v>532</v>
      </c>
      <c r="Q3454" s="7" t="s">
        <v>8336</v>
      </c>
      <c r="R3454" s="7" t="s">
        <v>8337</v>
      </c>
      <c r="S3454" s="11">
        <f t="shared" si="214"/>
        <v>41842.957638888889</v>
      </c>
      <c r="T3454" s="12">
        <f t="shared" si="215"/>
        <v>41820.430856481478</v>
      </c>
    </row>
    <row r="3455" spans="1:20" ht="43.2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>
        <f t="shared" si="212"/>
        <v>128.33333333333334</v>
      </c>
      <c r="P3455">
        <f t="shared" si="213"/>
        <v>85</v>
      </c>
      <c r="Q3455" s="7" t="s">
        <v>8336</v>
      </c>
      <c r="R3455" s="7" t="s">
        <v>8337</v>
      </c>
      <c r="S3455" s="11">
        <f t="shared" si="214"/>
        <v>42595.770324074074</v>
      </c>
      <c r="T3455" s="12">
        <f t="shared" si="215"/>
        <v>42535.770324074074</v>
      </c>
    </row>
    <row r="3456" spans="1:20" ht="57.6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>
        <f t="shared" si="212"/>
        <v>100.71428571428571</v>
      </c>
      <c r="P3456">
        <f t="shared" si="213"/>
        <v>5</v>
      </c>
      <c r="Q3456" s="7" t="s">
        <v>8336</v>
      </c>
      <c r="R3456" s="7" t="s">
        <v>8337</v>
      </c>
      <c r="S3456" s="11">
        <f t="shared" si="214"/>
        <v>41851.490266203698</v>
      </c>
      <c r="T3456" s="12">
        <f t="shared" si="215"/>
        <v>41821.490266203698</v>
      </c>
    </row>
    <row r="3457" spans="1:20" ht="43.2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>
        <f t="shared" si="212"/>
        <v>100.64999999999999</v>
      </c>
      <c r="P3457">
        <f t="shared" si="213"/>
        <v>65</v>
      </c>
      <c r="Q3457" s="7" t="s">
        <v>8336</v>
      </c>
      <c r="R3457" s="7" t="s">
        <v>8337</v>
      </c>
      <c r="S3457" s="11">
        <f t="shared" si="214"/>
        <v>42656.541979166665</v>
      </c>
      <c r="T3457" s="12">
        <f t="shared" si="215"/>
        <v>42626.541979166665</v>
      </c>
    </row>
    <row r="3458" spans="1:20" ht="43.2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>
        <f t="shared" si="212"/>
        <v>191.3</v>
      </c>
      <c r="P3458">
        <f t="shared" si="213"/>
        <v>2739</v>
      </c>
      <c r="Q3458" s="7" t="s">
        <v>8336</v>
      </c>
      <c r="R3458" s="7" t="s">
        <v>8337</v>
      </c>
      <c r="S3458" s="11">
        <f t="shared" si="214"/>
        <v>41852.082638888889</v>
      </c>
      <c r="T3458" s="12">
        <f t="shared" si="215"/>
        <v>41820.997303240736</v>
      </c>
    </row>
    <row r="3459" spans="1:20" ht="28.8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>
        <f t="shared" ref="O3459:O3522" si="216">(E3459/D3459*100)</f>
        <v>140.19999999999999</v>
      </c>
      <c r="P3459">
        <f t="shared" ref="P3459:P3522" si="217">AVERAGE(E3459-D3459)</f>
        <v>804</v>
      </c>
      <c r="Q3459" s="7" t="s">
        <v>8336</v>
      </c>
      <c r="R3459" s="7" t="s">
        <v>8337</v>
      </c>
      <c r="S3459" s="11">
        <f t="shared" ref="S3459:S3522" si="218">(I3459/86400)+25569+(-5/24)</f>
        <v>42047.040972222218</v>
      </c>
      <c r="T3459" s="12">
        <f t="shared" ref="T3459:T3522" si="219">(J3459/86400)+25569+(-5/24)</f>
        <v>42016.498344907406</v>
      </c>
    </row>
    <row r="3460" spans="1:20" ht="43.2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>
        <f t="shared" si="216"/>
        <v>124.33537832310839</v>
      </c>
      <c r="P3460">
        <f t="shared" si="217"/>
        <v>238</v>
      </c>
      <c r="Q3460" s="7" t="s">
        <v>8336</v>
      </c>
      <c r="R3460" s="7" t="s">
        <v>8337</v>
      </c>
      <c r="S3460" s="11">
        <f t="shared" si="218"/>
        <v>42037.977083333331</v>
      </c>
      <c r="T3460" s="12">
        <f t="shared" si="219"/>
        <v>42010.994247685179</v>
      </c>
    </row>
    <row r="3461" spans="1:20" ht="43.2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>
        <f t="shared" si="216"/>
        <v>126.2</v>
      </c>
      <c r="P3461">
        <f t="shared" si="217"/>
        <v>131</v>
      </c>
      <c r="Q3461" s="7" t="s">
        <v>8336</v>
      </c>
      <c r="R3461" s="7" t="s">
        <v>8337</v>
      </c>
      <c r="S3461" s="11">
        <f t="shared" si="218"/>
        <v>42510.271527777775</v>
      </c>
      <c r="T3461" s="12">
        <f t="shared" si="219"/>
        <v>42480.271527777775</v>
      </c>
    </row>
    <row r="3462" spans="1:20" ht="43.2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>
        <f t="shared" si="216"/>
        <v>190</v>
      </c>
      <c r="P3462">
        <f t="shared" si="217"/>
        <v>450</v>
      </c>
      <c r="Q3462" s="7" t="s">
        <v>8336</v>
      </c>
      <c r="R3462" s="7" t="s">
        <v>8337</v>
      </c>
      <c r="S3462" s="11">
        <f t="shared" si="218"/>
        <v>41866.318888888891</v>
      </c>
      <c r="T3462" s="12">
        <f t="shared" si="219"/>
        <v>41852.318888888891</v>
      </c>
    </row>
    <row r="3463" spans="1:20" ht="43.2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>
        <f t="shared" si="216"/>
        <v>139</v>
      </c>
      <c r="P3463">
        <f t="shared" si="217"/>
        <v>195</v>
      </c>
      <c r="Q3463" s="7" t="s">
        <v>8336</v>
      </c>
      <c r="R3463" s="7" t="s">
        <v>8337</v>
      </c>
      <c r="S3463" s="11">
        <f t="shared" si="218"/>
        <v>42671.916666666664</v>
      </c>
      <c r="T3463" s="12">
        <f t="shared" si="219"/>
        <v>42643.424525462957</v>
      </c>
    </row>
    <row r="3464" spans="1:20" ht="43.2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>
        <f t="shared" si="216"/>
        <v>202</v>
      </c>
      <c r="P3464">
        <f t="shared" si="217"/>
        <v>255</v>
      </c>
      <c r="Q3464" s="7" t="s">
        <v>8336</v>
      </c>
      <c r="R3464" s="7" t="s">
        <v>8337</v>
      </c>
      <c r="S3464" s="11">
        <f t="shared" si="218"/>
        <v>42195.541666666664</v>
      </c>
      <c r="T3464" s="12">
        <f t="shared" si="219"/>
        <v>42179.690138888887</v>
      </c>
    </row>
    <row r="3465" spans="1:20" ht="43.2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>
        <f t="shared" si="216"/>
        <v>103.38000000000001</v>
      </c>
      <c r="P3465">
        <f t="shared" si="217"/>
        <v>338</v>
      </c>
      <c r="Q3465" s="7" t="s">
        <v>8336</v>
      </c>
      <c r="R3465" s="7" t="s">
        <v>8337</v>
      </c>
      <c r="S3465" s="11">
        <f t="shared" si="218"/>
        <v>42653.957638888889</v>
      </c>
      <c r="T3465" s="12">
        <f t="shared" si="219"/>
        <v>42612.710474537038</v>
      </c>
    </row>
    <row r="3466" spans="1:20" ht="57.6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>
        <f t="shared" si="216"/>
        <v>102.3236</v>
      </c>
      <c r="P3466">
        <f t="shared" si="217"/>
        <v>116.18000000000029</v>
      </c>
      <c r="Q3466" s="7" t="s">
        <v>8336</v>
      </c>
      <c r="R3466" s="7" t="s">
        <v>8337</v>
      </c>
      <c r="S3466" s="11">
        <f t="shared" si="218"/>
        <v>42604.921724537031</v>
      </c>
      <c r="T3466" s="12">
        <f t="shared" si="219"/>
        <v>42574.921724537031</v>
      </c>
    </row>
    <row r="3467" spans="1:20" ht="43.2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>
        <f t="shared" si="216"/>
        <v>103</v>
      </c>
      <c r="P3467">
        <f t="shared" si="217"/>
        <v>60</v>
      </c>
      <c r="Q3467" s="7" t="s">
        <v>8336</v>
      </c>
      <c r="R3467" s="7" t="s">
        <v>8337</v>
      </c>
      <c r="S3467" s="11">
        <f t="shared" si="218"/>
        <v>42225.458333333336</v>
      </c>
      <c r="T3467" s="12">
        <f t="shared" si="219"/>
        <v>42200.417499999996</v>
      </c>
    </row>
    <row r="3468" spans="1:20" ht="43.2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>
        <f t="shared" si="216"/>
        <v>127.14285714285714</v>
      </c>
      <c r="P3468">
        <f t="shared" si="217"/>
        <v>950</v>
      </c>
      <c r="Q3468" s="7" t="s">
        <v>8336</v>
      </c>
      <c r="R3468" s="7" t="s">
        <v>8337</v>
      </c>
      <c r="S3468" s="11">
        <f t="shared" si="218"/>
        <v>42479.769097222219</v>
      </c>
      <c r="T3468" s="12">
        <f t="shared" si="219"/>
        <v>42419.810763888883</v>
      </c>
    </row>
    <row r="3469" spans="1:20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>
        <f t="shared" si="216"/>
        <v>101</v>
      </c>
      <c r="P3469">
        <f t="shared" si="217"/>
        <v>30</v>
      </c>
      <c r="Q3469" s="7" t="s">
        <v>8336</v>
      </c>
      <c r="R3469" s="7" t="s">
        <v>8337</v>
      </c>
      <c r="S3469" s="11">
        <f t="shared" si="218"/>
        <v>42083.421666666669</v>
      </c>
      <c r="T3469" s="12">
        <f t="shared" si="219"/>
        <v>42053.463333333326</v>
      </c>
    </row>
    <row r="3470" spans="1:20" ht="43.2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>
        <f t="shared" si="216"/>
        <v>121.78</v>
      </c>
      <c r="P3470">
        <f t="shared" si="217"/>
        <v>2178</v>
      </c>
      <c r="Q3470" s="7" t="s">
        <v>8336</v>
      </c>
      <c r="R3470" s="7" t="s">
        <v>8337</v>
      </c>
      <c r="S3470" s="11">
        <f t="shared" si="218"/>
        <v>42633.916666666664</v>
      </c>
      <c r="T3470" s="12">
        <f t="shared" si="219"/>
        <v>42605.55704861111</v>
      </c>
    </row>
    <row r="3471" spans="1:20" ht="57.6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>
        <f t="shared" si="216"/>
        <v>113.39285714285714</v>
      </c>
      <c r="P3471">
        <f t="shared" si="217"/>
        <v>375</v>
      </c>
      <c r="Q3471" s="7" t="s">
        <v>8336</v>
      </c>
      <c r="R3471" s="7" t="s">
        <v>8337</v>
      </c>
      <c r="S3471" s="11">
        <f t="shared" si="218"/>
        <v>42488.433391203704</v>
      </c>
      <c r="T3471" s="12">
        <f t="shared" si="219"/>
        <v>42458.433391203704</v>
      </c>
    </row>
    <row r="3472" spans="1:20" ht="28.8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>
        <f t="shared" si="216"/>
        <v>150</v>
      </c>
      <c r="P3472">
        <f t="shared" si="217"/>
        <v>125</v>
      </c>
      <c r="Q3472" s="7" t="s">
        <v>8336</v>
      </c>
      <c r="R3472" s="7" t="s">
        <v>8337</v>
      </c>
      <c r="S3472" s="11">
        <f t="shared" si="218"/>
        <v>42566.693055555552</v>
      </c>
      <c r="T3472" s="12">
        <f t="shared" si="219"/>
        <v>42528.813680555548</v>
      </c>
    </row>
    <row r="3473" spans="1:20" ht="43.2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>
        <f t="shared" si="216"/>
        <v>214.6</v>
      </c>
      <c r="P3473">
        <f t="shared" si="217"/>
        <v>573</v>
      </c>
      <c r="Q3473" s="7" t="s">
        <v>8336</v>
      </c>
      <c r="R3473" s="7" t="s">
        <v>8337</v>
      </c>
      <c r="S3473" s="11">
        <f t="shared" si="218"/>
        <v>41882.625</v>
      </c>
      <c r="T3473" s="12">
        <f t="shared" si="219"/>
        <v>41841.61215277778</v>
      </c>
    </row>
    <row r="3474" spans="1:20" ht="43.2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>
        <f t="shared" si="216"/>
        <v>102.05</v>
      </c>
      <c r="P3474">
        <f t="shared" si="217"/>
        <v>41</v>
      </c>
      <c r="Q3474" s="7" t="s">
        <v>8336</v>
      </c>
      <c r="R3474" s="7" t="s">
        <v>8337</v>
      </c>
      <c r="S3474" s="11">
        <f t="shared" si="218"/>
        <v>41949.040972222218</v>
      </c>
      <c r="T3474" s="12">
        <f t="shared" si="219"/>
        <v>41927.962164351848</v>
      </c>
    </row>
    <row r="3475" spans="1:20" ht="43.2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>
        <f t="shared" si="216"/>
        <v>100</v>
      </c>
      <c r="P3475">
        <f t="shared" si="217"/>
        <v>0</v>
      </c>
      <c r="Q3475" s="7" t="s">
        <v>8336</v>
      </c>
      <c r="R3475" s="7" t="s">
        <v>8337</v>
      </c>
      <c r="S3475" s="11">
        <f t="shared" si="218"/>
        <v>42083.643749999996</v>
      </c>
      <c r="T3475" s="12">
        <f t="shared" si="219"/>
        <v>42062.626111111109</v>
      </c>
    </row>
    <row r="3476" spans="1:20" ht="43.2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>
        <f t="shared" si="216"/>
        <v>101</v>
      </c>
      <c r="P3476">
        <f t="shared" si="217"/>
        <v>20</v>
      </c>
      <c r="Q3476" s="7" t="s">
        <v>8336</v>
      </c>
      <c r="R3476" s="7" t="s">
        <v>8337</v>
      </c>
      <c r="S3476" s="11">
        <f t="shared" si="218"/>
        <v>42571.293182870366</v>
      </c>
      <c r="T3476" s="12">
        <f t="shared" si="219"/>
        <v>42541.293182870366</v>
      </c>
    </row>
    <row r="3477" spans="1:20" ht="43.2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>
        <f t="shared" si="216"/>
        <v>113.33333333333333</v>
      </c>
      <c r="P3477">
        <f t="shared" si="217"/>
        <v>40</v>
      </c>
      <c r="Q3477" s="7" t="s">
        <v>8336</v>
      </c>
      <c r="R3477" s="7" t="s">
        <v>8337</v>
      </c>
      <c r="S3477" s="11">
        <f t="shared" si="218"/>
        <v>41945.791666666664</v>
      </c>
      <c r="T3477" s="12">
        <f t="shared" si="219"/>
        <v>41918.672499999993</v>
      </c>
    </row>
    <row r="3478" spans="1:20" ht="43.2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>
        <f t="shared" si="216"/>
        <v>104</v>
      </c>
      <c r="P3478">
        <f t="shared" si="217"/>
        <v>12</v>
      </c>
      <c r="Q3478" s="7" t="s">
        <v>8336</v>
      </c>
      <c r="R3478" s="7" t="s">
        <v>8337</v>
      </c>
      <c r="S3478" s="11">
        <f t="shared" si="218"/>
        <v>41938.916666666664</v>
      </c>
      <c r="T3478" s="12">
        <f t="shared" si="219"/>
        <v>41921.071643518517</v>
      </c>
    </row>
    <row r="3479" spans="1:20" ht="43.2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>
        <f t="shared" si="216"/>
        <v>115.33333333333333</v>
      </c>
      <c r="P3479">
        <f t="shared" si="217"/>
        <v>276</v>
      </c>
      <c r="Q3479" s="7" t="s">
        <v>8336</v>
      </c>
      <c r="R3479" s="7" t="s">
        <v>8337</v>
      </c>
      <c r="S3479" s="11">
        <f t="shared" si="218"/>
        <v>42140.916666666664</v>
      </c>
      <c r="T3479" s="12">
        <f t="shared" si="219"/>
        <v>42128.528275462959</v>
      </c>
    </row>
    <row r="3480" spans="1:20" ht="43.2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>
        <f t="shared" si="216"/>
        <v>112.85000000000001</v>
      </c>
      <c r="P3480">
        <f t="shared" si="217"/>
        <v>257</v>
      </c>
      <c r="Q3480" s="7" t="s">
        <v>8336</v>
      </c>
      <c r="R3480" s="7" t="s">
        <v>8337</v>
      </c>
      <c r="S3480" s="11">
        <f t="shared" si="218"/>
        <v>42079.666666666664</v>
      </c>
      <c r="T3480" s="12">
        <f t="shared" si="219"/>
        <v>42053.708587962959</v>
      </c>
    </row>
    <row r="3481" spans="1:20" ht="43.2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>
        <f t="shared" si="216"/>
        <v>127.86666666666666</v>
      </c>
      <c r="P3481">
        <f t="shared" si="217"/>
        <v>418</v>
      </c>
      <c r="Q3481" s="7" t="s">
        <v>8336</v>
      </c>
      <c r="R3481" s="7" t="s">
        <v>8337</v>
      </c>
      <c r="S3481" s="11">
        <f t="shared" si="218"/>
        <v>41811.64675925926</v>
      </c>
      <c r="T3481" s="12">
        <f t="shared" si="219"/>
        <v>41781.64675925926</v>
      </c>
    </row>
    <row r="3482" spans="1:20" ht="43.2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>
        <f t="shared" si="216"/>
        <v>142.66666666666669</v>
      </c>
      <c r="P3482">
        <f t="shared" si="217"/>
        <v>640</v>
      </c>
      <c r="Q3482" s="7" t="s">
        <v>8336</v>
      </c>
      <c r="R3482" s="7" t="s">
        <v>8337</v>
      </c>
      <c r="S3482" s="11">
        <f t="shared" si="218"/>
        <v>42195.666666666664</v>
      </c>
      <c r="T3482" s="12">
        <f t="shared" si="219"/>
        <v>42171.109108796292</v>
      </c>
    </row>
    <row r="3483" spans="1:20" ht="43.2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>
        <f t="shared" si="216"/>
        <v>118.8</v>
      </c>
      <c r="P3483">
        <f t="shared" si="217"/>
        <v>1880</v>
      </c>
      <c r="Q3483" s="7" t="s">
        <v>8336</v>
      </c>
      <c r="R3483" s="7" t="s">
        <v>8337</v>
      </c>
      <c r="S3483" s="11">
        <f t="shared" si="218"/>
        <v>42006.039212962962</v>
      </c>
      <c r="T3483" s="12">
        <f t="shared" si="219"/>
        <v>41989.039212962962</v>
      </c>
    </row>
    <row r="3484" spans="1:20" ht="43.2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>
        <f t="shared" si="216"/>
        <v>138.33333333333334</v>
      </c>
      <c r="P3484">
        <f t="shared" si="217"/>
        <v>1150</v>
      </c>
      <c r="Q3484" s="7" t="s">
        <v>8336</v>
      </c>
      <c r="R3484" s="7" t="s">
        <v>8337</v>
      </c>
      <c r="S3484" s="11">
        <f t="shared" si="218"/>
        <v>41826.563263888886</v>
      </c>
      <c r="T3484" s="12">
        <f t="shared" si="219"/>
        <v>41796.563263888886</v>
      </c>
    </row>
    <row r="3485" spans="1:20" ht="43.2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>
        <f t="shared" si="216"/>
        <v>159.9402985074627</v>
      </c>
      <c r="P3485">
        <f t="shared" si="217"/>
        <v>2008</v>
      </c>
      <c r="Q3485" s="7" t="s">
        <v>8336</v>
      </c>
      <c r="R3485" s="7" t="s">
        <v>8337</v>
      </c>
      <c r="S3485" s="11">
        <f t="shared" si="218"/>
        <v>41823.460428240738</v>
      </c>
      <c r="T3485" s="12">
        <f t="shared" si="219"/>
        <v>41793.460428240738</v>
      </c>
    </row>
    <row r="3486" spans="1:20" ht="57.6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>
        <f t="shared" si="216"/>
        <v>114.24000000000001</v>
      </c>
      <c r="P3486">
        <f t="shared" si="217"/>
        <v>356</v>
      </c>
      <c r="Q3486" s="7" t="s">
        <v>8336</v>
      </c>
      <c r="R3486" s="7" t="s">
        <v>8337</v>
      </c>
      <c r="S3486" s="11">
        <f t="shared" si="218"/>
        <v>42536.552071759252</v>
      </c>
      <c r="T3486" s="12">
        <f t="shared" si="219"/>
        <v>42506.552071759252</v>
      </c>
    </row>
    <row r="3487" spans="1:20" ht="43.2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>
        <f t="shared" si="216"/>
        <v>100.60606060606061</v>
      </c>
      <c r="P3487">
        <f t="shared" si="217"/>
        <v>10</v>
      </c>
      <c r="Q3487" s="7" t="s">
        <v>8336</v>
      </c>
      <c r="R3487" s="7" t="s">
        <v>8337</v>
      </c>
      <c r="S3487" s="11">
        <f t="shared" si="218"/>
        <v>42402.484722222223</v>
      </c>
      <c r="T3487" s="12">
        <f t="shared" si="219"/>
        <v>42372.484722222223</v>
      </c>
    </row>
    <row r="3488" spans="1:20" ht="43.2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>
        <f t="shared" si="216"/>
        <v>155.20000000000002</v>
      </c>
      <c r="P3488">
        <f t="shared" si="217"/>
        <v>1656</v>
      </c>
      <c r="Q3488" s="7" t="s">
        <v>8336</v>
      </c>
      <c r="R3488" s="7" t="s">
        <v>8337</v>
      </c>
      <c r="S3488" s="11">
        <f t="shared" si="218"/>
        <v>42158.082638888889</v>
      </c>
      <c r="T3488" s="12">
        <f t="shared" si="219"/>
        <v>42126.666678240734</v>
      </c>
    </row>
    <row r="3489" spans="1:20" ht="43.2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>
        <f t="shared" si="216"/>
        <v>127.75000000000001</v>
      </c>
      <c r="P3489">
        <f t="shared" si="217"/>
        <v>555</v>
      </c>
      <c r="Q3489" s="7" t="s">
        <v>8336</v>
      </c>
      <c r="R3489" s="7" t="s">
        <v>8337</v>
      </c>
      <c r="S3489" s="11">
        <f t="shared" si="218"/>
        <v>42179.732083333329</v>
      </c>
      <c r="T3489" s="12">
        <f t="shared" si="219"/>
        <v>42149.732083333329</v>
      </c>
    </row>
    <row r="3490" spans="1:20" ht="57.6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>
        <f t="shared" si="216"/>
        <v>121.2</v>
      </c>
      <c r="P3490">
        <f t="shared" si="217"/>
        <v>636</v>
      </c>
      <c r="Q3490" s="7" t="s">
        <v>8336</v>
      </c>
      <c r="R3490" s="7" t="s">
        <v>8337</v>
      </c>
      <c r="S3490" s="11">
        <f t="shared" si="218"/>
        <v>42111.458333333336</v>
      </c>
      <c r="T3490" s="12">
        <f t="shared" si="219"/>
        <v>42087.55972222222</v>
      </c>
    </row>
    <row r="3491" spans="1:20" ht="43.2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>
        <f t="shared" si="216"/>
        <v>112.7</v>
      </c>
      <c r="P3491">
        <f t="shared" si="217"/>
        <v>635</v>
      </c>
      <c r="Q3491" s="7" t="s">
        <v>8336</v>
      </c>
      <c r="R3491" s="7" t="s">
        <v>8337</v>
      </c>
      <c r="S3491" s="11">
        <f t="shared" si="218"/>
        <v>41783.666666666664</v>
      </c>
      <c r="T3491" s="12">
        <f t="shared" si="219"/>
        <v>41753.427442129629</v>
      </c>
    </row>
    <row r="3492" spans="1:20" ht="43.2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>
        <f t="shared" si="216"/>
        <v>127.49999999999999</v>
      </c>
      <c r="P3492">
        <f t="shared" si="217"/>
        <v>275</v>
      </c>
      <c r="Q3492" s="7" t="s">
        <v>8336</v>
      </c>
      <c r="R3492" s="7" t="s">
        <v>8337</v>
      </c>
      <c r="S3492" s="11">
        <f t="shared" si="218"/>
        <v>42473.594027777777</v>
      </c>
      <c r="T3492" s="12">
        <f t="shared" si="219"/>
        <v>42443.594027777777</v>
      </c>
    </row>
    <row r="3493" spans="1:20" ht="43.2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>
        <f t="shared" si="216"/>
        <v>158.20000000000002</v>
      </c>
      <c r="P3493">
        <f t="shared" si="217"/>
        <v>291</v>
      </c>
      <c r="Q3493" s="7" t="s">
        <v>8336</v>
      </c>
      <c r="R3493" s="7" t="s">
        <v>8337</v>
      </c>
      <c r="S3493" s="11">
        <f t="shared" si="218"/>
        <v>42142.041481481479</v>
      </c>
      <c r="T3493" s="12">
        <f t="shared" si="219"/>
        <v>42121.041481481479</v>
      </c>
    </row>
    <row r="3494" spans="1:20" ht="43.2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>
        <f t="shared" si="216"/>
        <v>105.26894736842105</v>
      </c>
      <c r="P3494">
        <f t="shared" si="217"/>
        <v>200.2199999999998</v>
      </c>
      <c r="Q3494" s="7" t="s">
        <v>8336</v>
      </c>
      <c r="R3494" s="7" t="s">
        <v>8337</v>
      </c>
      <c r="S3494" s="11">
        <f t="shared" si="218"/>
        <v>42302.800891203697</v>
      </c>
      <c r="T3494" s="12">
        <f t="shared" si="219"/>
        <v>42267.800891203697</v>
      </c>
    </row>
    <row r="3495" spans="1:20" ht="43.2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>
        <f t="shared" si="216"/>
        <v>100</v>
      </c>
      <c r="P3495">
        <f t="shared" si="217"/>
        <v>0</v>
      </c>
      <c r="Q3495" s="7" t="s">
        <v>8336</v>
      </c>
      <c r="R3495" s="7" t="s">
        <v>8337</v>
      </c>
      <c r="S3495" s="11">
        <f t="shared" si="218"/>
        <v>41868.007638888885</v>
      </c>
      <c r="T3495" s="12">
        <f t="shared" si="219"/>
        <v>41848.657824074071</v>
      </c>
    </row>
    <row r="3496" spans="1:20" ht="43.2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>
        <f t="shared" si="216"/>
        <v>100</v>
      </c>
      <c r="P3496">
        <f t="shared" si="217"/>
        <v>0</v>
      </c>
      <c r="Q3496" s="7" t="s">
        <v>8336</v>
      </c>
      <c r="R3496" s="7" t="s">
        <v>8337</v>
      </c>
      <c r="S3496" s="11">
        <f t="shared" si="218"/>
        <v>42700.041666666664</v>
      </c>
      <c r="T3496" s="12">
        <f t="shared" si="219"/>
        <v>42689.006655092591</v>
      </c>
    </row>
    <row r="3497" spans="1:20" ht="43.2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>
        <f t="shared" si="216"/>
        <v>106.86</v>
      </c>
      <c r="P3497">
        <f t="shared" si="217"/>
        <v>343</v>
      </c>
      <c r="Q3497" s="7" t="s">
        <v>8336</v>
      </c>
      <c r="R3497" s="7" t="s">
        <v>8337</v>
      </c>
      <c r="S3497" s="11">
        <f t="shared" si="218"/>
        <v>41944.512499999997</v>
      </c>
      <c r="T3497" s="12">
        <f t="shared" si="219"/>
        <v>41915.554502314808</v>
      </c>
    </row>
    <row r="3498" spans="1:20" ht="57.6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>
        <f t="shared" si="216"/>
        <v>124.4</v>
      </c>
      <c r="P3498">
        <f t="shared" si="217"/>
        <v>732</v>
      </c>
      <c r="Q3498" s="7" t="s">
        <v>8336</v>
      </c>
      <c r="R3498" s="7" t="s">
        <v>8337</v>
      </c>
      <c r="S3498" s="11">
        <f t="shared" si="218"/>
        <v>42624.638495370367</v>
      </c>
      <c r="T3498" s="12">
        <f t="shared" si="219"/>
        <v>42584.638495370367</v>
      </c>
    </row>
    <row r="3499" spans="1:20" ht="57.6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>
        <f t="shared" si="216"/>
        <v>108.70406189555126</v>
      </c>
      <c r="P3499">
        <f t="shared" si="217"/>
        <v>135</v>
      </c>
      <c r="Q3499" s="7" t="s">
        <v>8336</v>
      </c>
      <c r="R3499" s="7" t="s">
        <v>8337</v>
      </c>
      <c r="S3499" s="11">
        <f t="shared" si="218"/>
        <v>42523.708333333336</v>
      </c>
      <c r="T3499" s="12">
        <f t="shared" si="219"/>
        <v>42511.53361111111</v>
      </c>
    </row>
    <row r="3500" spans="1:20" ht="57.6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>
        <f t="shared" si="216"/>
        <v>102.42424242424242</v>
      </c>
      <c r="P3500">
        <f t="shared" si="217"/>
        <v>40</v>
      </c>
      <c r="Q3500" s="7" t="s">
        <v>8336</v>
      </c>
      <c r="R3500" s="7" t="s">
        <v>8337</v>
      </c>
      <c r="S3500" s="11">
        <f t="shared" si="218"/>
        <v>42518.697222222218</v>
      </c>
      <c r="T3500" s="12">
        <f t="shared" si="219"/>
        <v>42458.950277777774</v>
      </c>
    </row>
    <row r="3501" spans="1:20" ht="43.2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>
        <f t="shared" si="216"/>
        <v>105.5</v>
      </c>
      <c r="P3501">
        <f t="shared" si="217"/>
        <v>110</v>
      </c>
      <c r="Q3501" s="7" t="s">
        <v>8336</v>
      </c>
      <c r="R3501" s="7" t="s">
        <v>8337</v>
      </c>
      <c r="S3501" s="11">
        <f t="shared" si="218"/>
        <v>42186.082638888889</v>
      </c>
      <c r="T3501" s="12">
        <f t="shared" si="219"/>
        <v>42131.827835648146</v>
      </c>
    </row>
    <row r="3502" spans="1:20" ht="57.6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>
        <f t="shared" si="216"/>
        <v>106.3</v>
      </c>
      <c r="P3502">
        <f t="shared" si="217"/>
        <v>63</v>
      </c>
      <c r="Q3502" s="7" t="s">
        <v>8336</v>
      </c>
      <c r="R3502" s="7" t="s">
        <v>8337</v>
      </c>
      <c r="S3502" s="11">
        <f t="shared" si="218"/>
        <v>42435.999305555553</v>
      </c>
      <c r="T3502" s="12">
        <f t="shared" si="219"/>
        <v>42419.711087962962</v>
      </c>
    </row>
    <row r="3503" spans="1:20" ht="43.2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>
        <f t="shared" si="216"/>
        <v>100.66666666666666</v>
      </c>
      <c r="P3503">
        <f t="shared" si="217"/>
        <v>10</v>
      </c>
      <c r="Q3503" s="7" t="s">
        <v>8336</v>
      </c>
      <c r="R3503" s="7" t="s">
        <v>8337</v>
      </c>
      <c r="S3503" s="11">
        <f t="shared" si="218"/>
        <v>42258.555497685178</v>
      </c>
      <c r="T3503" s="12">
        <f t="shared" si="219"/>
        <v>42233.555497685178</v>
      </c>
    </row>
    <row r="3504" spans="1:20" ht="43.2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>
        <f t="shared" si="216"/>
        <v>105.4</v>
      </c>
      <c r="P3504">
        <f t="shared" si="217"/>
        <v>216</v>
      </c>
      <c r="Q3504" s="7" t="s">
        <v>8336</v>
      </c>
      <c r="R3504" s="7" t="s">
        <v>8337</v>
      </c>
      <c r="S3504" s="11">
        <f t="shared" si="218"/>
        <v>42444.957638888889</v>
      </c>
      <c r="T3504" s="12">
        <f t="shared" si="219"/>
        <v>42430.631064814814</v>
      </c>
    </row>
    <row r="3505" spans="1:20" ht="43.2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>
        <f t="shared" si="216"/>
        <v>107.55999999999999</v>
      </c>
      <c r="P3505">
        <f t="shared" si="217"/>
        <v>189</v>
      </c>
      <c r="Q3505" s="7" t="s">
        <v>8336</v>
      </c>
      <c r="R3505" s="7" t="s">
        <v>8337</v>
      </c>
      <c r="S3505" s="11">
        <f t="shared" si="218"/>
        <v>42575.27</v>
      </c>
      <c r="T3505" s="12">
        <f t="shared" si="219"/>
        <v>42545.27</v>
      </c>
    </row>
    <row r="3506" spans="1:20" ht="43.2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>
        <f t="shared" si="216"/>
        <v>100</v>
      </c>
      <c r="P3506">
        <f t="shared" si="217"/>
        <v>0</v>
      </c>
      <c r="Q3506" s="7" t="s">
        <v>8336</v>
      </c>
      <c r="R3506" s="7" t="s">
        <v>8337</v>
      </c>
      <c r="S3506" s="11">
        <f t="shared" si="218"/>
        <v>42327.582071759258</v>
      </c>
      <c r="T3506" s="12">
        <f t="shared" si="219"/>
        <v>42297.540405092594</v>
      </c>
    </row>
    <row r="3507" spans="1:20" ht="86.4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>
        <f t="shared" si="216"/>
        <v>103.76</v>
      </c>
      <c r="P3507">
        <f t="shared" si="217"/>
        <v>94</v>
      </c>
      <c r="Q3507" s="7" t="s">
        <v>8336</v>
      </c>
      <c r="R3507" s="7" t="s">
        <v>8337</v>
      </c>
      <c r="S3507" s="11">
        <f t="shared" si="218"/>
        <v>41771.958333333328</v>
      </c>
      <c r="T3507" s="12">
        <f t="shared" si="219"/>
        <v>41760.727372685185</v>
      </c>
    </row>
    <row r="3508" spans="1:20" ht="43.2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>
        <f t="shared" si="216"/>
        <v>101.49999999999999</v>
      </c>
      <c r="P3508">
        <f t="shared" si="217"/>
        <v>45</v>
      </c>
      <c r="Q3508" s="7" t="s">
        <v>8336</v>
      </c>
      <c r="R3508" s="7" t="s">
        <v>8337</v>
      </c>
      <c r="S3508" s="11">
        <f t="shared" si="218"/>
        <v>41874.525925925926</v>
      </c>
      <c r="T3508" s="12">
        <f t="shared" si="219"/>
        <v>41829.525925925926</v>
      </c>
    </row>
    <row r="3509" spans="1:20" ht="43.2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>
        <f t="shared" si="216"/>
        <v>104.4</v>
      </c>
      <c r="P3509">
        <f t="shared" si="217"/>
        <v>440</v>
      </c>
      <c r="Q3509" s="7" t="s">
        <v>8336</v>
      </c>
      <c r="R3509" s="7" t="s">
        <v>8337</v>
      </c>
      <c r="S3509" s="11">
        <f t="shared" si="218"/>
        <v>42521.714548611104</v>
      </c>
      <c r="T3509" s="12">
        <f t="shared" si="219"/>
        <v>42491.714548611104</v>
      </c>
    </row>
    <row r="3510" spans="1:20" ht="43.2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>
        <f t="shared" si="216"/>
        <v>180</v>
      </c>
      <c r="P3510">
        <f t="shared" si="217"/>
        <v>80</v>
      </c>
      <c r="Q3510" s="7" t="s">
        <v>8336</v>
      </c>
      <c r="R3510" s="7" t="s">
        <v>8337</v>
      </c>
      <c r="S3510" s="11">
        <f t="shared" si="218"/>
        <v>42500.666666666664</v>
      </c>
      <c r="T3510" s="12">
        <f t="shared" si="219"/>
        <v>42477.521446759252</v>
      </c>
    </row>
    <row r="3511" spans="1:20" ht="43.2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>
        <f t="shared" si="216"/>
        <v>106.33333333333333</v>
      </c>
      <c r="P3511">
        <f t="shared" si="217"/>
        <v>190</v>
      </c>
      <c r="Q3511" s="7" t="s">
        <v>8336</v>
      </c>
      <c r="R3511" s="7" t="s">
        <v>8337</v>
      </c>
      <c r="S3511" s="11">
        <f t="shared" si="218"/>
        <v>41963.996527777774</v>
      </c>
      <c r="T3511" s="12">
        <f t="shared" si="219"/>
        <v>41950.651226851849</v>
      </c>
    </row>
    <row r="3512" spans="1:20" ht="57.6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>
        <f t="shared" si="216"/>
        <v>100.55555555555556</v>
      </c>
      <c r="P3512">
        <f t="shared" si="217"/>
        <v>5</v>
      </c>
      <c r="Q3512" s="7" t="s">
        <v>8336</v>
      </c>
      <c r="R3512" s="7" t="s">
        <v>8337</v>
      </c>
      <c r="S3512" s="11">
        <f t="shared" si="218"/>
        <v>41822.412569444445</v>
      </c>
      <c r="T3512" s="12">
        <f t="shared" si="219"/>
        <v>41802.412569444445</v>
      </c>
    </row>
    <row r="3513" spans="1:20" ht="43.2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>
        <f t="shared" si="216"/>
        <v>101.2</v>
      </c>
      <c r="P3513">
        <f t="shared" si="217"/>
        <v>18</v>
      </c>
      <c r="Q3513" s="7" t="s">
        <v>8336</v>
      </c>
      <c r="R3513" s="7" t="s">
        <v>8337</v>
      </c>
      <c r="S3513" s="11">
        <f t="shared" si="218"/>
        <v>41950.5625</v>
      </c>
      <c r="T3513" s="12">
        <f t="shared" si="219"/>
        <v>41927.665451388886</v>
      </c>
    </row>
    <row r="3514" spans="1:20" ht="43.2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>
        <f t="shared" si="216"/>
        <v>100</v>
      </c>
      <c r="P3514">
        <f t="shared" si="217"/>
        <v>0</v>
      </c>
      <c r="Q3514" s="7" t="s">
        <v>8336</v>
      </c>
      <c r="R3514" s="7" t="s">
        <v>8337</v>
      </c>
      <c r="S3514" s="11">
        <f t="shared" si="218"/>
        <v>42117.286944444444</v>
      </c>
      <c r="T3514" s="12">
        <f t="shared" si="219"/>
        <v>42057.328611111108</v>
      </c>
    </row>
    <row r="3515" spans="1:20" ht="43.2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>
        <f t="shared" si="216"/>
        <v>118.39285714285714</v>
      </c>
      <c r="P3515">
        <f t="shared" si="217"/>
        <v>515</v>
      </c>
      <c r="Q3515" s="7" t="s">
        <v>8336</v>
      </c>
      <c r="R3515" s="7" t="s">
        <v>8337</v>
      </c>
      <c r="S3515" s="11">
        <f t="shared" si="218"/>
        <v>41793.999305555553</v>
      </c>
      <c r="T3515" s="12">
        <f t="shared" si="219"/>
        <v>41780.887870370367</v>
      </c>
    </row>
    <row r="3516" spans="1:20" ht="43.2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>
        <f t="shared" si="216"/>
        <v>110.00000000000001</v>
      </c>
      <c r="P3516">
        <f t="shared" si="217"/>
        <v>50</v>
      </c>
      <c r="Q3516" s="7" t="s">
        <v>8336</v>
      </c>
      <c r="R3516" s="7" t="s">
        <v>8337</v>
      </c>
      <c r="S3516" s="11">
        <f t="shared" si="218"/>
        <v>42036.999305555553</v>
      </c>
      <c r="T3516" s="12">
        <f t="shared" si="219"/>
        <v>42020.638333333329</v>
      </c>
    </row>
    <row r="3517" spans="1:20" ht="43.2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>
        <f t="shared" si="216"/>
        <v>102.66666666666666</v>
      </c>
      <c r="P3517">
        <f t="shared" si="217"/>
        <v>80</v>
      </c>
      <c r="Q3517" s="7" t="s">
        <v>8336</v>
      </c>
      <c r="R3517" s="7" t="s">
        <v>8337</v>
      </c>
      <c r="S3517" s="11">
        <f t="shared" si="218"/>
        <v>42155.564479166664</v>
      </c>
      <c r="T3517" s="12">
        <f t="shared" si="219"/>
        <v>42125.564479166664</v>
      </c>
    </row>
    <row r="3518" spans="1:20" ht="43.2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>
        <f t="shared" si="216"/>
        <v>100</v>
      </c>
      <c r="P3518">
        <f t="shared" si="217"/>
        <v>0</v>
      </c>
      <c r="Q3518" s="7" t="s">
        <v>8336</v>
      </c>
      <c r="R3518" s="7" t="s">
        <v>8337</v>
      </c>
      <c r="S3518" s="11">
        <f t="shared" si="218"/>
        <v>41889.916666666664</v>
      </c>
      <c r="T3518" s="12">
        <f t="shared" si="219"/>
        <v>41855.801736111105</v>
      </c>
    </row>
    <row r="3519" spans="1:20" ht="43.2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>
        <f t="shared" si="216"/>
        <v>100</v>
      </c>
      <c r="P3519">
        <f t="shared" si="217"/>
        <v>0</v>
      </c>
      <c r="Q3519" s="7" t="s">
        <v>8336</v>
      </c>
      <c r="R3519" s="7" t="s">
        <v>8337</v>
      </c>
      <c r="S3519" s="11">
        <f t="shared" si="218"/>
        <v>41824.25</v>
      </c>
      <c r="T3519" s="12">
        <f t="shared" si="219"/>
        <v>41794.609189814808</v>
      </c>
    </row>
    <row r="3520" spans="1:20" ht="43.2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>
        <f t="shared" si="216"/>
        <v>110.04599999999999</v>
      </c>
      <c r="P3520">
        <f t="shared" si="217"/>
        <v>150.69000000000005</v>
      </c>
      <c r="Q3520" s="7" t="s">
        <v>8336</v>
      </c>
      <c r="R3520" s="7" t="s">
        <v>8337</v>
      </c>
      <c r="S3520" s="11">
        <f t="shared" si="218"/>
        <v>41914.38958333333</v>
      </c>
      <c r="T3520" s="12">
        <f t="shared" si="219"/>
        <v>41893.575219907405</v>
      </c>
    </row>
    <row r="3521" spans="1:20" ht="43.2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>
        <f t="shared" si="216"/>
        <v>101.35000000000001</v>
      </c>
      <c r="P3521">
        <f t="shared" si="217"/>
        <v>27</v>
      </c>
      <c r="Q3521" s="7" t="s">
        <v>8336</v>
      </c>
      <c r="R3521" s="7" t="s">
        <v>8337</v>
      </c>
      <c r="S3521" s="11">
        <f t="shared" si="218"/>
        <v>42067.390624999993</v>
      </c>
      <c r="T3521" s="12">
        <f t="shared" si="219"/>
        <v>42037.390624999993</v>
      </c>
    </row>
    <row r="3522" spans="1:20" ht="43.2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>
        <f t="shared" si="216"/>
        <v>100.75</v>
      </c>
      <c r="P3522">
        <f t="shared" si="217"/>
        <v>15</v>
      </c>
      <c r="Q3522" s="7" t="s">
        <v>8336</v>
      </c>
      <c r="R3522" s="7" t="s">
        <v>8337</v>
      </c>
      <c r="S3522" s="11">
        <f t="shared" si="218"/>
        <v>42253.365972222215</v>
      </c>
      <c r="T3522" s="12">
        <f t="shared" si="219"/>
        <v>42227.615879629629</v>
      </c>
    </row>
    <row r="3523" spans="1:20" ht="57.6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>
        <f t="shared" ref="O3523:O3586" si="220">(E3523/D3523*100)</f>
        <v>169.42857142857144</v>
      </c>
      <c r="P3523">
        <f t="shared" ref="P3523:P3586" si="221">AVERAGE(E3523-D3523)</f>
        <v>243</v>
      </c>
      <c r="Q3523" s="7" t="s">
        <v>8336</v>
      </c>
      <c r="R3523" s="7" t="s">
        <v>8337</v>
      </c>
      <c r="S3523" s="11">
        <f t="shared" ref="S3523:S3586" si="222">(I3523/86400)+25569+(-5/24)</f>
        <v>41911.153009259258</v>
      </c>
      <c r="T3523" s="12">
        <f t="shared" ref="T3523:T3586" si="223">(J3523/86400)+25569+(-5/24)</f>
        <v>41881.153009259258</v>
      </c>
    </row>
    <row r="3524" spans="1:20" ht="43.2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>
        <f t="shared" si="220"/>
        <v>100</v>
      </c>
      <c r="P3524">
        <f t="shared" si="221"/>
        <v>0</v>
      </c>
      <c r="Q3524" s="7" t="s">
        <v>8336</v>
      </c>
      <c r="R3524" s="7" t="s">
        <v>8337</v>
      </c>
      <c r="S3524" s="11">
        <f t="shared" si="222"/>
        <v>42262.212500000001</v>
      </c>
      <c r="T3524" s="12">
        <f t="shared" si="223"/>
        <v>42234.581550925919</v>
      </c>
    </row>
    <row r="3525" spans="1:20" ht="43.2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>
        <f t="shared" si="220"/>
        <v>113.65</v>
      </c>
      <c r="P3525">
        <f t="shared" si="221"/>
        <v>546</v>
      </c>
      <c r="Q3525" s="7" t="s">
        <v>8336</v>
      </c>
      <c r="R3525" s="7" t="s">
        <v>8337</v>
      </c>
      <c r="S3525" s="11">
        <f t="shared" si="222"/>
        <v>42638.749999999993</v>
      </c>
      <c r="T3525" s="12">
        <f t="shared" si="223"/>
        <v>42581.189212962963</v>
      </c>
    </row>
    <row r="3526" spans="1:20" ht="43.2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>
        <f t="shared" si="220"/>
        <v>101.56</v>
      </c>
      <c r="P3526">
        <f t="shared" si="221"/>
        <v>156</v>
      </c>
      <c r="Q3526" s="7" t="s">
        <v>8336</v>
      </c>
      <c r="R3526" s="7" t="s">
        <v>8337</v>
      </c>
      <c r="S3526" s="11">
        <f t="shared" si="222"/>
        <v>41894.958333333328</v>
      </c>
      <c r="T3526" s="12">
        <f t="shared" si="223"/>
        <v>41880.555243055554</v>
      </c>
    </row>
    <row r="3527" spans="1:20" ht="43.2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>
        <f t="shared" si="220"/>
        <v>106</v>
      </c>
      <c r="P3527">
        <f t="shared" si="221"/>
        <v>30</v>
      </c>
      <c r="Q3527" s="7" t="s">
        <v>8336</v>
      </c>
      <c r="R3527" s="7" t="s">
        <v>8337</v>
      </c>
      <c r="S3527" s="11">
        <f t="shared" si="222"/>
        <v>42225.458333333336</v>
      </c>
      <c r="T3527" s="12">
        <f t="shared" si="223"/>
        <v>42214.487337962964</v>
      </c>
    </row>
    <row r="3528" spans="1:20" ht="43.2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>
        <f t="shared" si="220"/>
        <v>102</v>
      </c>
      <c r="P3528">
        <f t="shared" si="221"/>
        <v>66</v>
      </c>
      <c r="Q3528" s="7" t="s">
        <v>8336</v>
      </c>
      <c r="R3528" s="7" t="s">
        <v>8337</v>
      </c>
      <c r="S3528" s="11">
        <f t="shared" si="222"/>
        <v>42488.040972222218</v>
      </c>
      <c r="T3528" s="12">
        <f t="shared" si="223"/>
        <v>42460.126979166664</v>
      </c>
    </row>
    <row r="3529" spans="1:20" ht="43.2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>
        <f t="shared" si="220"/>
        <v>116.91666666666667</v>
      </c>
      <c r="P3529">
        <f t="shared" si="221"/>
        <v>1015</v>
      </c>
      <c r="Q3529" s="7" t="s">
        <v>8336</v>
      </c>
      <c r="R3529" s="7" t="s">
        <v>8337</v>
      </c>
      <c r="S3529" s="11">
        <f t="shared" si="222"/>
        <v>42195.957638888889</v>
      </c>
      <c r="T3529" s="12">
        <f t="shared" si="223"/>
        <v>42166.814872685187</v>
      </c>
    </row>
    <row r="3530" spans="1:20" ht="43.2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>
        <f t="shared" si="220"/>
        <v>101.15151515151514</v>
      </c>
      <c r="P3530">
        <f t="shared" si="221"/>
        <v>19</v>
      </c>
      <c r="Q3530" s="7" t="s">
        <v>8336</v>
      </c>
      <c r="R3530" s="7" t="s">
        <v>8337</v>
      </c>
      <c r="S3530" s="11">
        <f t="shared" si="222"/>
        <v>42753.293032407404</v>
      </c>
      <c r="T3530" s="12">
        <f t="shared" si="223"/>
        <v>42733.293032407404</v>
      </c>
    </row>
    <row r="3531" spans="1:20" ht="43.2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>
        <f t="shared" si="220"/>
        <v>132</v>
      </c>
      <c r="P3531">
        <f t="shared" si="221"/>
        <v>160</v>
      </c>
      <c r="Q3531" s="7" t="s">
        <v>8336</v>
      </c>
      <c r="R3531" s="7" t="s">
        <v>8337</v>
      </c>
      <c r="S3531" s="11">
        <f t="shared" si="222"/>
        <v>42197.833333333336</v>
      </c>
      <c r="T3531" s="12">
        <f t="shared" si="223"/>
        <v>42177.553449074076</v>
      </c>
    </row>
    <row r="3532" spans="1:20" ht="43.2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>
        <f t="shared" si="220"/>
        <v>100</v>
      </c>
      <c r="P3532">
        <f t="shared" si="221"/>
        <v>0</v>
      </c>
      <c r="Q3532" s="7" t="s">
        <v>8336</v>
      </c>
      <c r="R3532" s="7" t="s">
        <v>8337</v>
      </c>
      <c r="S3532" s="11">
        <f t="shared" si="222"/>
        <v>42470.624999999993</v>
      </c>
      <c r="T3532" s="12">
        <f t="shared" si="223"/>
        <v>42442.41501157407</v>
      </c>
    </row>
    <row r="3533" spans="1:20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>
        <f t="shared" si="220"/>
        <v>128</v>
      </c>
      <c r="P3533">
        <f t="shared" si="221"/>
        <v>280</v>
      </c>
      <c r="Q3533" s="7" t="s">
        <v>8336</v>
      </c>
      <c r="R3533" s="7" t="s">
        <v>8337</v>
      </c>
      <c r="S3533" s="11">
        <f t="shared" si="222"/>
        <v>42551.44599537037</v>
      </c>
      <c r="T3533" s="12">
        <f t="shared" si="223"/>
        <v>42521.44599537037</v>
      </c>
    </row>
    <row r="3534" spans="1:20" ht="57.6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>
        <f t="shared" si="220"/>
        <v>118.95833333333334</v>
      </c>
      <c r="P3534">
        <f t="shared" si="221"/>
        <v>182</v>
      </c>
      <c r="Q3534" s="7" t="s">
        <v>8336</v>
      </c>
      <c r="R3534" s="7" t="s">
        <v>8337</v>
      </c>
      <c r="S3534" s="11">
        <f t="shared" si="222"/>
        <v>41899.957638888889</v>
      </c>
      <c r="T3534" s="12">
        <f t="shared" si="223"/>
        <v>41884.391516203701</v>
      </c>
    </row>
    <row r="3535" spans="1:20" ht="57.6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>
        <f t="shared" si="220"/>
        <v>126.2</v>
      </c>
      <c r="P3535">
        <f t="shared" si="221"/>
        <v>131</v>
      </c>
      <c r="Q3535" s="7" t="s">
        <v>8336</v>
      </c>
      <c r="R3535" s="7" t="s">
        <v>8337</v>
      </c>
      <c r="S3535" s="11">
        <f t="shared" si="222"/>
        <v>42319.594525462962</v>
      </c>
      <c r="T3535" s="12">
        <f t="shared" si="223"/>
        <v>42289.552858796298</v>
      </c>
    </row>
    <row r="3536" spans="1:20" ht="43.2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>
        <f t="shared" si="220"/>
        <v>156.20000000000002</v>
      </c>
      <c r="P3536">
        <f t="shared" si="221"/>
        <v>2810</v>
      </c>
      <c r="Q3536" s="7" t="s">
        <v>8336</v>
      </c>
      <c r="R3536" s="7" t="s">
        <v>8337</v>
      </c>
      <c r="S3536" s="11">
        <f t="shared" si="222"/>
        <v>42278.416932870365</v>
      </c>
      <c r="T3536" s="12">
        <f t="shared" si="223"/>
        <v>42243.416932870365</v>
      </c>
    </row>
    <row r="3537" spans="1:20" ht="43.2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>
        <f t="shared" si="220"/>
        <v>103.15</v>
      </c>
      <c r="P3537">
        <f t="shared" si="221"/>
        <v>63</v>
      </c>
      <c r="Q3537" s="7" t="s">
        <v>8336</v>
      </c>
      <c r="R3537" s="7" t="s">
        <v>8337</v>
      </c>
      <c r="S3537" s="11">
        <f t="shared" si="222"/>
        <v>42279.541666666664</v>
      </c>
      <c r="T3537" s="12">
        <f t="shared" si="223"/>
        <v>42248.431828703702</v>
      </c>
    </row>
    <row r="3538" spans="1:20" ht="43.2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>
        <f t="shared" si="220"/>
        <v>153.33333333333334</v>
      </c>
      <c r="P3538">
        <f t="shared" si="221"/>
        <v>80</v>
      </c>
      <c r="Q3538" s="7" t="s">
        <v>8336</v>
      </c>
      <c r="R3538" s="7" t="s">
        <v>8337</v>
      </c>
      <c r="S3538" s="11">
        <f t="shared" si="222"/>
        <v>42358.290972222218</v>
      </c>
      <c r="T3538" s="12">
        <f t="shared" si="223"/>
        <v>42328.518807870372</v>
      </c>
    </row>
    <row r="3539" spans="1:20" ht="43.2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>
        <f t="shared" si="220"/>
        <v>180.44444444444446</v>
      </c>
      <c r="P3539">
        <f t="shared" si="221"/>
        <v>543</v>
      </c>
      <c r="Q3539" s="7" t="s">
        <v>8336</v>
      </c>
      <c r="R3539" s="7" t="s">
        <v>8337</v>
      </c>
      <c r="S3539" s="11">
        <f t="shared" si="222"/>
        <v>41960.124305555553</v>
      </c>
      <c r="T3539" s="12">
        <f t="shared" si="223"/>
        <v>41923.146018518521</v>
      </c>
    </row>
    <row r="3540" spans="1:20" ht="43.2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>
        <f t="shared" si="220"/>
        <v>128.44999999999999</v>
      </c>
      <c r="P3540">
        <f t="shared" si="221"/>
        <v>569</v>
      </c>
      <c r="Q3540" s="7" t="s">
        <v>8336</v>
      </c>
      <c r="R3540" s="7" t="s">
        <v>8337</v>
      </c>
      <c r="S3540" s="11">
        <f t="shared" si="222"/>
        <v>42599.212268518517</v>
      </c>
      <c r="T3540" s="12">
        <f t="shared" si="223"/>
        <v>42571.212268518517</v>
      </c>
    </row>
    <row r="3541" spans="1:20" ht="43.2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>
        <f t="shared" si="220"/>
        <v>119.66666666666667</v>
      </c>
      <c r="P3541">
        <f t="shared" si="221"/>
        <v>118</v>
      </c>
      <c r="Q3541" s="7" t="s">
        <v>8336</v>
      </c>
      <c r="R3541" s="7" t="s">
        <v>8337</v>
      </c>
      <c r="S3541" s="11">
        <f t="shared" si="222"/>
        <v>42621.547708333332</v>
      </c>
      <c r="T3541" s="12">
        <f t="shared" si="223"/>
        <v>42600.547708333332</v>
      </c>
    </row>
    <row r="3542" spans="1:20" ht="57.6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>
        <f t="shared" si="220"/>
        <v>123</v>
      </c>
      <c r="P3542">
        <f t="shared" si="221"/>
        <v>69</v>
      </c>
      <c r="Q3542" s="7" t="s">
        <v>8336</v>
      </c>
      <c r="R3542" s="7" t="s">
        <v>8337</v>
      </c>
      <c r="S3542" s="11">
        <f t="shared" si="222"/>
        <v>42546.795034722221</v>
      </c>
      <c r="T3542" s="12">
        <f t="shared" si="223"/>
        <v>42516.795034722221</v>
      </c>
    </row>
    <row r="3543" spans="1:20" ht="43.2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>
        <f t="shared" si="220"/>
        <v>105</v>
      </c>
      <c r="P3543">
        <f t="shared" si="221"/>
        <v>60</v>
      </c>
      <c r="Q3543" s="7" t="s">
        <v>8336</v>
      </c>
      <c r="R3543" s="7" t="s">
        <v>8337</v>
      </c>
      <c r="S3543" s="11">
        <f t="shared" si="222"/>
        <v>42247.521701388883</v>
      </c>
      <c r="T3543" s="12">
        <f t="shared" si="223"/>
        <v>42222.521701388883</v>
      </c>
    </row>
    <row r="3544" spans="1:20" ht="43.2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>
        <f t="shared" si="220"/>
        <v>102.23636363636363</v>
      </c>
      <c r="P3544">
        <f t="shared" si="221"/>
        <v>123</v>
      </c>
      <c r="Q3544" s="7" t="s">
        <v>8336</v>
      </c>
      <c r="R3544" s="7" t="s">
        <v>8337</v>
      </c>
      <c r="S3544" s="11">
        <f t="shared" si="222"/>
        <v>41889.391458333332</v>
      </c>
      <c r="T3544" s="12">
        <f t="shared" si="223"/>
        <v>41829.391458333332</v>
      </c>
    </row>
    <row r="3545" spans="1:20" ht="43.2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>
        <f t="shared" si="220"/>
        <v>104.66666666666666</v>
      </c>
      <c r="P3545">
        <f t="shared" si="221"/>
        <v>70</v>
      </c>
      <c r="Q3545" s="7" t="s">
        <v>8336</v>
      </c>
      <c r="R3545" s="7" t="s">
        <v>8337</v>
      </c>
      <c r="S3545" s="11">
        <f t="shared" si="222"/>
        <v>42180.546979166662</v>
      </c>
      <c r="T3545" s="12">
        <f t="shared" si="223"/>
        <v>42150.546979166662</v>
      </c>
    </row>
    <row r="3546" spans="1:20" ht="28.8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>
        <f t="shared" si="220"/>
        <v>100</v>
      </c>
      <c r="P3546">
        <f t="shared" si="221"/>
        <v>0</v>
      </c>
      <c r="Q3546" s="7" t="s">
        <v>8336</v>
      </c>
      <c r="R3546" s="7" t="s">
        <v>8337</v>
      </c>
      <c r="S3546" s="11">
        <f t="shared" si="222"/>
        <v>42070.623344907406</v>
      </c>
      <c r="T3546" s="12">
        <f t="shared" si="223"/>
        <v>42040.623344907406</v>
      </c>
    </row>
    <row r="3547" spans="1:20" ht="43.2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>
        <f t="shared" si="220"/>
        <v>100.4</v>
      </c>
      <c r="P3547">
        <f t="shared" si="221"/>
        <v>1</v>
      </c>
      <c r="Q3547" s="7" t="s">
        <v>8336</v>
      </c>
      <c r="R3547" s="7" t="s">
        <v>8337</v>
      </c>
      <c r="S3547" s="11">
        <f t="shared" si="222"/>
        <v>42105.599062499998</v>
      </c>
      <c r="T3547" s="12">
        <f t="shared" si="223"/>
        <v>42075.599062499998</v>
      </c>
    </row>
    <row r="3548" spans="1:20" ht="43.2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>
        <f t="shared" si="220"/>
        <v>102.27272727272727</v>
      </c>
      <c r="P3548">
        <f t="shared" si="221"/>
        <v>25</v>
      </c>
      <c r="Q3548" s="7" t="s">
        <v>8336</v>
      </c>
      <c r="R3548" s="7" t="s">
        <v>8337</v>
      </c>
      <c r="S3548" s="11">
        <f t="shared" si="222"/>
        <v>42094.957638888889</v>
      </c>
      <c r="T3548" s="12">
        <f t="shared" si="223"/>
        <v>42073.452361111107</v>
      </c>
    </row>
    <row r="3549" spans="1:20" ht="43.2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>
        <f t="shared" si="220"/>
        <v>114.40928571428573</v>
      </c>
      <c r="P3549">
        <f t="shared" si="221"/>
        <v>5043.25</v>
      </c>
      <c r="Q3549" s="7" t="s">
        <v>8336</v>
      </c>
      <c r="R3549" s="7" t="s">
        <v>8337</v>
      </c>
      <c r="S3549" s="11">
        <f t="shared" si="222"/>
        <v>42503.957638888889</v>
      </c>
      <c r="T3549" s="12">
        <f t="shared" si="223"/>
        <v>42479.870381944442</v>
      </c>
    </row>
    <row r="3550" spans="1:20" ht="43.2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>
        <f t="shared" si="220"/>
        <v>101.9047619047619</v>
      </c>
      <c r="P3550">
        <f t="shared" si="221"/>
        <v>40</v>
      </c>
      <c r="Q3550" s="7" t="s">
        <v>8336</v>
      </c>
      <c r="R3550" s="7" t="s">
        <v>8337</v>
      </c>
      <c r="S3550" s="11">
        <f t="shared" si="222"/>
        <v>42433.833333333336</v>
      </c>
      <c r="T3550" s="12">
        <f t="shared" si="223"/>
        <v>42411.733958333331</v>
      </c>
    </row>
    <row r="3551" spans="1:20" ht="43.2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>
        <f t="shared" si="220"/>
        <v>102</v>
      </c>
      <c r="P3551">
        <f t="shared" si="221"/>
        <v>20</v>
      </c>
      <c r="Q3551" s="7" t="s">
        <v>8336</v>
      </c>
      <c r="R3551" s="7" t="s">
        <v>8337</v>
      </c>
      <c r="S3551" s="11">
        <f t="shared" si="222"/>
        <v>42251.186030092591</v>
      </c>
      <c r="T3551" s="12">
        <f t="shared" si="223"/>
        <v>42223.186030092591</v>
      </c>
    </row>
    <row r="3552" spans="1:20" ht="43.2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>
        <f t="shared" si="220"/>
        <v>104.80000000000001</v>
      </c>
      <c r="P3552">
        <f t="shared" si="221"/>
        <v>120</v>
      </c>
      <c r="Q3552" s="7" t="s">
        <v>8336</v>
      </c>
      <c r="R3552" s="7" t="s">
        <v>8337</v>
      </c>
      <c r="S3552" s="11">
        <f t="shared" si="222"/>
        <v>42492.685162037036</v>
      </c>
      <c r="T3552" s="12">
        <f t="shared" si="223"/>
        <v>42462.685162037036</v>
      </c>
    </row>
    <row r="3553" spans="1:20" ht="43.2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>
        <f t="shared" si="220"/>
        <v>101.83333333333333</v>
      </c>
      <c r="P3553">
        <f t="shared" si="221"/>
        <v>27.5</v>
      </c>
      <c r="Q3553" s="7" t="s">
        <v>8336</v>
      </c>
      <c r="R3553" s="7" t="s">
        <v>8337</v>
      </c>
      <c r="S3553" s="11">
        <f t="shared" si="222"/>
        <v>41781.713194444441</v>
      </c>
      <c r="T3553" s="12">
        <f t="shared" si="223"/>
        <v>41753.307523148142</v>
      </c>
    </row>
    <row r="3554" spans="1:20" ht="43.2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>
        <f t="shared" si="220"/>
        <v>100</v>
      </c>
      <c r="P3554">
        <f t="shared" si="221"/>
        <v>0</v>
      </c>
      <c r="Q3554" s="7" t="s">
        <v>8336</v>
      </c>
      <c r="R3554" s="7" t="s">
        <v>8337</v>
      </c>
      <c r="S3554" s="11">
        <f t="shared" si="222"/>
        <v>41818.378749999996</v>
      </c>
      <c r="T3554" s="12">
        <f t="shared" si="223"/>
        <v>41788.378749999996</v>
      </c>
    </row>
    <row r="3555" spans="1:20" ht="43.2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>
        <f t="shared" si="220"/>
        <v>106.27272727272728</v>
      </c>
      <c r="P3555">
        <f t="shared" si="221"/>
        <v>345</v>
      </c>
      <c r="Q3555" s="7" t="s">
        <v>8336</v>
      </c>
      <c r="R3555" s="7" t="s">
        <v>8337</v>
      </c>
      <c r="S3555" s="11">
        <f t="shared" si="222"/>
        <v>42227.791666666664</v>
      </c>
      <c r="T3555" s="12">
        <f t="shared" si="223"/>
        <v>42195.820370370369</v>
      </c>
    </row>
    <row r="3556" spans="1:20" ht="43.2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>
        <f t="shared" si="220"/>
        <v>113.42219999999999</v>
      </c>
      <c r="P3556">
        <f t="shared" si="221"/>
        <v>671.10999999999967</v>
      </c>
      <c r="Q3556" s="7" t="s">
        <v>8336</v>
      </c>
      <c r="R3556" s="7" t="s">
        <v>8337</v>
      </c>
      <c r="S3556" s="11">
        <f t="shared" si="222"/>
        <v>42046.499999999993</v>
      </c>
      <c r="T3556" s="12">
        <f t="shared" si="223"/>
        <v>42015.842118055552</v>
      </c>
    </row>
    <row r="3557" spans="1:20" ht="43.2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>
        <f t="shared" si="220"/>
        <v>100</v>
      </c>
      <c r="P3557">
        <f t="shared" si="221"/>
        <v>0</v>
      </c>
      <c r="Q3557" s="7" t="s">
        <v>8336</v>
      </c>
      <c r="R3557" s="7" t="s">
        <v>8337</v>
      </c>
      <c r="S3557" s="11">
        <f t="shared" si="222"/>
        <v>42691.275393518517</v>
      </c>
      <c r="T3557" s="12">
        <f t="shared" si="223"/>
        <v>42661.233726851853</v>
      </c>
    </row>
    <row r="3558" spans="1:20" ht="43.2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>
        <f t="shared" si="220"/>
        <v>100.45454545454547</v>
      </c>
      <c r="P3558">
        <f t="shared" si="221"/>
        <v>10</v>
      </c>
      <c r="Q3558" s="7" t="s">
        <v>8336</v>
      </c>
      <c r="R3558" s="7" t="s">
        <v>8337</v>
      </c>
      <c r="S3558" s="11">
        <f t="shared" si="222"/>
        <v>41868.441249999996</v>
      </c>
      <c r="T3558" s="12">
        <f t="shared" si="223"/>
        <v>41808.441249999996</v>
      </c>
    </row>
    <row r="3559" spans="1:20" ht="57.6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>
        <f t="shared" si="220"/>
        <v>100.03599999999999</v>
      </c>
      <c r="P3559">
        <f t="shared" si="221"/>
        <v>36</v>
      </c>
      <c r="Q3559" s="7" t="s">
        <v>8336</v>
      </c>
      <c r="R3559" s="7" t="s">
        <v>8337</v>
      </c>
      <c r="S3559" s="11">
        <f t="shared" si="222"/>
        <v>41764.068414351852</v>
      </c>
      <c r="T3559" s="12">
        <f t="shared" si="223"/>
        <v>41730.068414351852</v>
      </c>
    </row>
    <row r="3560" spans="1:20" ht="43.2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>
        <f t="shared" si="220"/>
        <v>144</v>
      </c>
      <c r="P3560">
        <f t="shared" si="221"/>
        <v>154</v>
      </c>
      <c r="Q3560" s="7" t="s">
        <v>8336</v>
      </c>
      <c r="R3560" s="7" t="s">
        <v>8337</v>
      </c>
      <c r="S3560" s="11">
        <f t="shared" si="222"/>
        <v>42181.666666666664</v>
      </c>
      <c r="T3560" s="12">
        <f t="shared" si="223"/>
        <v>42139.608506944445</v>
      </c>
    </row>
    <row r="3561" spans="1:20" ht="57.6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>
        <f t="shared" si="220"/>
        <v>103.49999999999999</v>
      </c>
      <c r="P3561">
        <f t="shared" si="221"/>
        <v>35</v>
      </c>
      <c r="Q3561" s="7" t="s">
        <v>8336</v>
      </c>
      <c r="R3561" s="7" t="s">
        <v>8337</v>
      </c>
      <c r="S3561" s="11">
        <f t="shared" si="222"/>
        <v>42216.165277777771</v>
      </c>
      <c r="T3561" s="12">
        <f t="shared" si="223"/>
        <v>42193.887824074067</v>
      </c>
    </row>
    <row r="3562" spans="1:20" ht="43.2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>
        <f t="shared" si="220"/>
        <v>108.43750000000001</v>
      </c>
      <c r="P3562">
        <f t="shared" si="221"/>
        <v>270</v>
      </c>
      <c r="Q3562" s="7" t="s">
        <v>8336</v>
      </c>
      <c r="R3562" s="7" t="s">
        <v>8337</v>
      </c>
      <c r="S3562" s="11">
        <f t="shared" si="222"/>
        <v>42150.906249999993</v>
      </c>
      <c r="T3562" s="12">
        <f t="shared" si="223"/>
        <v>42115.68131944444</v>
      </c>
    </row>
    <row r="3563" spans="1:20" ht="115.2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>
        <f t="shared" si="220"/>
        <v>102.4</v>
      </c>
      <c r="P3563">
        <f t="shared" si="221"/>
        <v>60</v>
      </c>
      <c r="Q3563" s="7" t="s">
        <v>8336</v>
      </c>
      <c r="R3563" s="7" t="s">
        <v>8337</v>
      </c>
      <c r="S3563" s="11">
        <f t="shared" si="222"/>
        <v>42221.566666666666</v>
      </c>
      <c r="T3563" s="12">
        <f t="shared" si="223"/>
        <v>42203.471967592595</v>
      </c>
    </row>
    <row r="3564" spans="1:20" ht="43.2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>
        <f t="shared" si="220"/>
        <v>148.88888888888889</v>
      </c>
      <c r="P3564">
        <f t="shared" si="221"/>
        <v>154</v>
      </c>
      <c r="Q3564" s="7" t="s">
        <v>8336</v>
      </c>
      <c r="R3564" s="7" t="s">
        <v>8337</v>
      </c>
      <c r="S3564" s="11">
        <f t="shared" si="222"/>
        <v>42442.708333333336</v>
      </c>
      <c r="T3564" s="12">
        <f t="shared" si="223"/>
        <v>42433.553553240738</v>
      </c>
    </row>
    <row r="3565" spans="1:20" ht="43.2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>
        <f t="shared" si="220"/>
        <v>105.49000000000002</v>
      </c>
      <c r="P3565">
        <f t="shared" si="221"/>
        <v>27.450000000000045</v>
      </c>
      <c r="Q3565" s="7" t="s">
        <v>8336</v>
      </c>
      <c r="R3565" s="7" t="s">
        <v>8337</v>
      </c>
      <c r="S3565" s="11">
        <f t="shared" si="222"/>
        <v>42583.583333333336</v>
      </c>
      <c r="T3565" s="12">
        <f t="shared" si="223"/>
        <v>42555.46361111111</v>
      </c>
    </row>
    <row r="3566" spans="1:20" ht="28.8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>
        <f t="shared" si="220"/>
        <v>100.49999999999999</v>
      </c>
      <c r="P3566">
        <f t="shared" si="221"/>
        <v>5</v>
      </c>
      <c r="Q3566" s="7" t="s">
        <v>8336</v>
      </c>
      <c r="R3566" s="7" t="s">
        <v>8337</v>
      </c>
      <c r="S3566" s="11">
        <f t="shared" si="222"/>
        <v>42282.458333333336</v>
      </c>
      <c r="T3566" s="12">
        <f t="shared" si="223"/>
        <v>42236.414918981478</v>
      </c>
    </row>
    <row r="3567" spans="1:20" ht="43.2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>
        <f t="shared" si="220"/>
        <v>130.55555555555557</v>
      </c>
      <c r="P3567">
        <f t="shared" si="221"/>
        <v>275</v>
      </c>
      <c r="Q3567" s="7" t="s">
        <v>8336</v>
      </c>
      <c r="R3567" s="7" t="s">
        <v>8337</v>
      </c>
      <c r="S3567" s="11">
        <f t="shared" si="222"/>
        <v>42004.534814814811</v>
      </c>
      <c r="T3567" s="12">
        <f t="shared" si="223"/>
        <v>41974.534814814811</v>
      </c>
    </row>
    <row r="3568" spans="1:20" ht="43.2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>
        <f t="shared" si="220"/>
        <v>104.75000000000001</v>
      </c>
      <c r="P3568">
        <f t="shared" si="221"/>
        <v>95</v>
      </c>
      <c r="Q3568" s="7" t="s">
        <v>8336</v>
      </c>
      <c r="R3568" s="7" t="s">
        <v>8337</v>
      </c>
      <c r="S3568" s="11">
        <f t="shared" si="222"/>
        <v>42027.299571759257</v>
      </c>
      <c r="T3568" s="12">
        <f t="shared" si="223"/>
        <v>41997.299571759257</v>
      </c>
    </row>
    <row r="3569" spans="1:20" ht="43.2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>
        <f t="shared" si="220"/>
        <v>108.80000000000001</v>
      </c>
      <c r="P3569">
        <f t="shared" si="221"/>
        <v>88</v>
      </c>
      <c r="Q3569" s="7" t="s">
        <v>8336</v>
      </c>
      <c r="R3569" s="7" t="s">
        <v>8337</v>
      </c>
      <c r="S3569" s="11">
        <f t="shared" si="222"/>
        <v>42165.602361111109</v>
      </c>
      <c r="T3569" s="12">
        <f t="shared" si="223"/>
        <v>42135.602361111109</v>
      </c>
    </row>
    <row r="3570" spans="1:20" ht="43.2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>
        <f t="shared" si="220"/>
        <v>111.00000000000001</v>
      </c>
      <c r="P3570">
        <f t="shared" si="221"/>
        <v>110</v>
      </c>
      <c r="Q3570" s="7" t="s">
        <v>8336</v>
      </c>
      <c r="R3570" s="7" t="s">
        <v>8337</v>
      </c>
      <c r="S3570" s="11">
        <f t="shared" si="222"/>
        <v>41899.532337962963</v>
      </c>
      <c r="T3570" s="12">
        <f t="shared" si="223"/>
        <v>41869.532337962963</v>
      </c>
    </row>
    <row r="3571" spans="1:20" ht="43.2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>
        <f t="shared" si="220"/>
        <v>100.47999999999999</v>
      </c>
      <c r="P3571">
        <f t="shared" si="221"/>
        <v>24</v>
      </c>
      <c r="Q3571" s="7" t="s">
        <v>8336</v>
      </c>
      <c r="R3571" s="7" t="s">
        <v>8337</v>
      </c>
      <c r="S3571" s="11">
        <f t="shared" si="222"/>
        <v>42012.480277777773</v>
      </c>
      <c r="T3571" s="12">
        <f t="shared" si="223"/>
        <v>41982.480277777773</v>
      </c>
    </row>
    <row r="3572" spans="1:20" ht="43.2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>
        <f t="shared" si="220"/>
        <v>114.35</v>
      </c>
      <c r="P3572">
        <f t="shared" si="221"/>
        <v>287</v>
      </c>
      <c r="Q3572" s="7" t="s">
        <v>8336</v>
      </c>
      <c r="R3572" s="7" t="s">
        <v>8337</v>
      </c>
      <c r="S3572" s="11">
        <f t="shared" si="222"/>
        <v>42004.083333333336</v>
      </c>
      <c r="T3572" s="12">
        <f t="shared" si="223"/>
        <v>41976.12364583333</v>
      </c>
    </row>
    <row r="3573" spans="1:20" ht="43.2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>
        <f t="shared" si="220"/>
        <v>122.06666666666666</v>
      </c>
      <c r="P3573">
        <f t="shared" si="221"/>
        <v>331</v>
      </c>
      <c r="Q3573" s="7" t="s">
        <v>8336</v>
      </c>
      <c r="R3573" s="7" t="s">
        <v>8337</v>
      </c>
      <c r="S3573" s="11">
        <f t="shared" si="222"/>
        <v>41942.650613425925</v>
      </c>
      <c r="T3573" s="12">
        <f t="shared" si="223"/>
        <v>41912.650613425925</v>
      </c>
    </row>
    <row r="3574" spans="1:20" ht="28.8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>
        <f t="shared" si="220"/>
        <v>100</v>
      </c>
      <c r="P3574">
        <f t="shared" si="221"/>
        <v>0</v>
      </c>
      <c r="Q3574" s="7" t="s">
        <v>8336</v>
      </c>
      <c r="R3574" s="7" t="s">
        <v>8337</v>
      </c>
      <c r="S3574" s="11">
        <f t="shared" si="222"/>
        <v>42176.36206018518</v>
      </c>
      <c r="T3574" s="12">
        <f t="shared" si="223"/>
        <v>42146.36206018518</v>
      </c>
    </row>
    <row r="3575" spans="1:20" ht="43.2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>
        <f t="shared" si="220"/>
        <v>102.8</v>
      </c>
      <c r="P3575">
        <f t="shared" si="221"/>
        <v>84</v>
      </c>
      <c r="Q3575" s="7" t="s">
        <v>8336</v>
      </c>
      <c r="R3575" s="7" t="s">
        <v>8337</v>
      </c>
      <c r="S3575" s="11">
        <f t="shared" si="222"/>
        <v>41951.208865740737</v>
      </c>
      <c r="T3575" s="12">
        <f t="shared" si="223"/>
        <v>41921.167199074072</v>
      </c>
    </row>
    <row r="3576" spans="1:20" ht="43.2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>
        <f t="shared" si="220"/>
        <v>106.12068965517241</v>
      </c>
      <c r="P3576">
        <f t="shared" si="221"/>
        <v>355</v>
      </c>
      <c r="Q3576" s="7" t="s">
        <v>8336</v>
      </c>
      <c r="R3576" s="7" t="s">
        <v>8337</v>
      </c>
      <c r="S3576" s="11">
        <f t="shared" si="222"/>
        <v>41956.776018518511</v>
      </c>
      <c r="T3576" s="12">
        <f t="shared" si="223"/>
        <v>41926.734351851854</v>
      </c>
    </row>
    <row r="3577" spans="1:20" ht="43.2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>
        <f t="shared" si="220"/>
        <v>101.33000000000001</v>
      </c>
      <c r="P3577">
        <f t="shared" si="221"/>
        <v>133</v>
      </c>
      <c r="Q3577" s="7" t="s">
        <v>8336</v>
      </c>
      <c r="R3577" s="7" t="s">
        <v>8337</v>
      </c>
      <c r="S3577" s="11">
        <f t="shared" si="222"/>
        <v>42592.957638888889</v>
      </c>
      <c r="T3577" s="12">
        <f t="shared" si="223"/>
        <v>42561.575543981475</v>
      </c>
    </row>
    <row r="3578" spans="1:20" ht="43.2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>
        <f t="shared" si="220"/>
        <v>100</v>
      </c>
      <c r="P3578">
        <f t="shared" si="221"/>
        <v>0</v>
      </c>
      <c r="Q3578" s="7" t="s">
        <v>8336</v>
      </c>
      <c r="R3578" s="7" t="s">
        <v>8337</v>
      </c>
      <c r="S3578" s="11">
        <f t="shared" si="222"/>
        <v>42709.382569444446</v>
      </c>
      <c r="T3578" s="12">
        <f t="shared" si="223"/>
        <v>42649.340902777774</v>
      </c>
    </row>
    <row r="3579" spans="1:20" ht="43.2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>
        <f t="shared" si="220"/>
        <v>130</v>
      </c>
      <c r="P3579">
        <f t="shared" si="221"/>
        <v>180</v>
      </c>
      <c r="Q3579" s="7" t="s">
        <v>8336</v>
      </c>
      <c r="R3579" s="7" t="s">
        <v>8337</v>
      </c>
      <c r="S3579" s="11">
        <f t="shared" si="222"/>
        <v>42120.061111111114</v>
      </c>
      <c r="T3579" s="12">
        <f t="shared" si="223"/>
        <v>42093.578506944446</v>
      </c>
    </row>
    <row r="3580" spans="1:20" ht="43.2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>
        <f t="shared" si="220"/>
        <v>100.01333333333334</v>
      </c>
      <c r="P3580">
        <f t="shared" si="221"/>
        <v>0.20000000000004547</v>
      </c>
      <c r="Q3580" s="7" t="s">
        <v>8336</v>
      </c>
      <c r="R3580" s="7" t="s">
        <v>8337</v>
      </c>
      <c r="S3580" s="11">
        <f t="shared" si="222"/>
        <v>42490.525196759256</v>
      </c>
      <c r="T3580" s="12">
        <f t="shared" si="223"/>
        <v>42460.525196759256</v>
      </c>
    </row>
    <row r="3581" spans="1:20" ht="43.2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>
        <f t="shared" si="220"/>
        <v>100</v>
      </c>
      <c r="P3581">
        <f t="shared" si="221"/>
        <v>0</v>
      </c>
      <c r="Q3581" s="7" t="s">
        <v>8336</v>
      </c>
      <c r="R3581" s="7" t="s">
        <v>8337</v>
      </c>
      <c r="S3581" s="11">
        <f t="shared" si="222"/>
        <v>42460.51222222222</v>
      </c>
      <c r="T3581" s="12">
        <f t="shared" si="223"/>
        <v>42430.553888888891</v>
      </c>
    </row>
    <row r="3582" spans="1:20" ht="43.2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>
        <f t="shared" si="220"/>
        <v>113.88888888888889</v>
      </c>
      <c r="P3582">
        <f t="shared" si="221"/>
        <v>125</v>
      </c>
      <c r="Q3582" s="7" t="s">
        <v>8336</v>
      </c>
      <c r="R3582" s="7" t="s">
        <v>8337</v>
      </c>
      <c r="S3582" s="11">
        <f t="shared" si="222"/>
        <v>42063.999305555553</v>
      </c>
      <c r="T3582" s="12">
        <f t="shared" si="223"/>
        <v>42025.967847222222</v>
      </c>
    </row>
    <row r="3583" spans="1:20" ht="43.2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>
        <f t="shared" si="220"/>
        <v>100</v>
      </c>
      <c r="P3583">
        <f t="shared" si="221"/>
        <v>0</v>
      </c>
      <c r="Q3583" s="7" t="s">
        <v>8336</v>
      </c>
      <c r="R3583" s="7" t="s">
        <v>8337</v>
      </c>
      <c r="S3583" s="11">
        <f t="shared" si="222"/>
        <v>41850.26284722222</v>
      </c>
      <c r="T3583" s="12">
        <f t="shared" si="223"/>
        <v>41836.26284722222</v>
      </c>
    </row>
    <row r="3584" spans="1:20" ht="43.2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>
        <f t="shared" si="220"/>
        <v>287</v>
      </c>
      <c r="P3584">
        <f t="shared" si="221"/>
        <v>1870</v>
      </c>
      <c r="Q3584" s="7" t="s">
        <v>8336</v>
      </c>
      <c r="R3584" s="7" t="s">
        <v>8337</v>
      </c>
      <c r="S3584" s="11">
        <f t="shared" si="222"/>
        <v>42464.887523148143</v>
      </c>
      <c r="T3584" s="12">
        <f t="shared" si="223"/>
        <v>42450.887523148143</v>
      </c>
    </row>
    <row r="3585" spans="1:20" ht="43.2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>
        <f t="shared" si="220"/>
        <v>108.5</v>
      </c>
      <c r="P3585">
        <f t="shared" si="221"/>
        <v>255</v>
      </c>
      <c r="Q3585" s="7" t="s">
        <v>8336</v>
      </c>
      <c r="R3585" s="7" t="s">
        <v>8337</v>
      </c>
      <c r="S3585" s="11">
        <f t="shared" si="222"/>
        <v>42478.175983796296</v>
      </c>
      <c r="T3585" s="12">
        <f t="shared" si="223"/>
        <v>42418.217650462961</v>
      </c>
    </row>
    <row r="3586" spans="1:20" ht="86.4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>
        <f t="shared" si="220"/>
        <v>115.5</v>
      </c>
      <c r="P3586">
        <f t="shared" si="221"/>
        <v>465</v>
      </c>
      <c r="Q3586" s="7" t="s">
        <v>8336</v>
      </c>
      <c r="R3586" s="7" t="s">
        <v>8337</v>
      </c>
      <c r="S3586" s="11">
        <f t="shared" si="222"/>
        <v>42198.108148148145</v>
      </c>
      <c r="T3586" s="12">
        <f t="shared" si="223"/>
        <v>42168.108148148145</v>
      </c>
    </row>
    <row r="3587" spans="1:20" ht="43.2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>
        <f t="shared" ref="O3587:O3650" si="224">(E3587/D3587*100)</f>
        <v>119.11764705882352</v>
      </c>
      <c r="P3587">
        <f t="shared" ref="P3587:P3650" si="225">AVERAGE(E3587-D3587)</f>
        <v>650</v>
      </c>
      <c r="Q3587" s="7" t="s">
        <v>8336</v>
      </c>
      <c r="R3587" s="7" t="s">
        <v>8337</v>
      </c>
      <c r="S3587" s="11">
        <f t="shared" ref="S3587:S3650" si="226">(I3587/86400)+25569+(-5/24)</f>
        <v>41994.507986111108</v>
      </c>
      <c r="T3587" s="12">
        <f t="shared" ref="T3587:T3650" si="227">(J3587/86400)+25569+(-5/24)</f>
        <v>41964.507986111108</v>
      </c>
    </row>
    <row r="3588" spans="1:20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>
        <f t="shared" si="224"/>
        <v>109.42666666666668</v>
      </c>
      <c r="P3588">
        <f t="shared" si="225"/>
        <v>707</v>
      </c>
      <c r="Q3588" s="7" t="s">
        <v>8336</v>
      </c>
      <c r="R3588" s="7" t="s">
        <v>8337</v>
      </c>
      <c r="S3588" s="11">
        <f t="shared" si="226"/>
        <v>42636.489236111105</v>
      </c>
      <c r="T3588" s="12">
        <f t="shared" si="227"/>
        <v>42576.489236111105</v>
      </c>
    </row>
    <row r="3589" spans="1:20" ht="43.2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>
        <f t="shared" si="224"/>
        <v>126.6</v>
      </c>
      <c r="P3589">
        <f t="shared" si="225"/>
        <v>133</v>
      </c>
      <c r="Q3589" s="7" t="s">
        <v>8336</v>
      </c>
      <c r="R3589" s="7" t="s">
        <v>8337</v>
      </c>
      <c r="S3589" s="11">
        <f t="shared" si="226"/>
        <v>42548.583333333336</v>
      </c>
      <c r="T3589" s="12">
        <f t="shared" si="227"/>
        <v>42503.331643518519</v>
      </c>
    </row>
    <row r="3590" spans="1:20" ht="43.2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>
        <f t="shared" si="224"/>
        <v>100.49999999999999</v>
      </c>
      <c r="P3590">
        <f t="shared" si="225"/>
        <v>1</v>
      </c>
      <c r="Q3590" s="7" t="s">
        <v>8336</v>
      </c>
      <c r="R3590" s="7" t="s">
        <v>8337</v>
      </c>
      <c r="S3590" s="11">
        <f t="shared" si="226"/>
        <v>42123.749999999993</v>
      </c>
      <c r="T3590" s="12">
        <f t="shared" si="227"/>
        <v>42101.620486111111</v>
      </c>
    </row>
    <row r="3591" spans="1:20" ht="43.2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>
        <f t="shared" si="224"/>
        <v>127.49999999999999</v>
      </c>
      <c r="P3591">
        <f t="shared" si="225"/>
        <v>1100</v>
      </c>
      <c r="Q3591" s="7" t="s">
        <v>8336</v>
      </c>
      <c r="R3591" s="7" t="s">
        <v>8337</v>
      </c>
      <c r="S3591" s="11">
        <f t="shared" si="226"/>
        <v>42150.439201388886</v>
      </c>
      <c r="T3591" s="12">
        <f t="shared" si="227"/>
        <v>42125.439201388886</v>
      </c>
    </row>
    <row r="3592" spans="1:20" ht="43.2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>
        <f t="shared" si="224"/>
        <v>100.05999999999999</v>
      </c>
      <c r="P3592">
        <f t="shared" si="225"/>
        <v>3</v>
      </c>
      <c r="Q3592" s="7" t="s">
        <v>8336</v>
      </c>
      <c r="R3592" s="7" t="s">
        <v>8337</v>
      </c>
      <c r="S3592" s="11">
        <f t="shared" si="226"/>
        <v>41932.125393518516</v>
      </c>
      <c r="T3592" s="12">
        <f t="shared" si="227"/>
        <v>41902.125393518516</v>
      </c>
    </row>
    <row r="3593" spans="1:20" ht="43.2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>
        <f t="shared" si="224"/>
        <v>175</v>
      </c>
      <c r="P3593">
        <f t="shared" si="225"/>
        <v>525</v>
      </c>
      <c r="Q3593" s="7" t="s">
        <v>8336</v>
      </c>
      <c r="R3593" s="7" t="s">
        <v>8337</v>
      </c>
      <c r="S3593" s="11">
        <f t="shared" si="226"/>
        <v>42027.999305555553</v>
      </c>
      <c r="T3593" s="12">
        <f t="shared" si="227"/>
        <v>42003.74009259259</v>
      </c>
    </row>
    <row r="3594" spans="1:20" ht="43.2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>
        <f t="shared" si="224"/>
        <v>127.25</v>
      </c>
      <c r="P3594">
        <f t="shared" si="225"/>
        <v>545</v>
      </c>
      <c r="Q3594" s="7" t="s">
        <v>8336</v>
      </c>
      <c r="R3594" s="7" t="s">
        <v>8337</v>
      </c>
      <c r="S3594" s="11">
        <f t="shared" si="226"/>
        <v>42045.999305555553</v>
      </c>
      <c r="T3594" s="12">
        <f t="shared" si="227"/>
        <v>41988.621608796289</v>
      </c>
    </row>
    <row r="3595" spans="1:20" ht="43.2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>
        <f t="shared" si="224"/>
        <v>110.63333333333334</v>
      </c>
      <c r="P3595">
        <f t="shared" si="225"/>
        <v>319</v>
      </c>
      <c r="Q3595" s="7" t="s">
        <v>8336</v>
      </c>
      <c r="R3595" s="7" t="s">
        <v>8337</v>
      </c>
      <c r="S3595" s="11">
        <f t="shared" si="226"/>
        <v>42009.643055555549</v>
      </c>
      <c r="T3595" s="12">
        <f t="shared" si="227"/>
        <v>41974.690266203703</v>
      </c>
    </row>
    <row r="3596" spans="1:20" ht="43.2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>
        <f t="shared" si="224"/>
        <v>125.93749999999999</v>
      </c>
      <c r="P3596">
        <f t="shared" si="225"/>
        <v>415</v>
      </c>
      <c r="Q3596" s="7" t="s">
        <v>8336</v>
      </c>
      <c r="R3596" s="7" t="s">
        <v>8337</v>
      </c>
      <c r="S3596" s="11">
        <f t="shared" si="226"/>
        <v>42616.858587962961</v>
      </c>
      <c r="T3596" s="12">
        <f t="shared" si="227"/>
        <v>42591.858587962961</v>
      </c>
    </row>
    <row r="3597" spans="1:20" ht="28.8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>
        <f t="shared" si="224"/>
        <v>118.5</v>
      </c>
      <c r="P3597">
        <f t="shared" si="225"/>
        <v>481</v>
      </c>
      <c r="Q3597" s="7" t="s">
        <v>8336</v>
      </c>
      <c r="R3597" s="7" t="s">
        <v>8337</v>
      </c>
      <c r="S3597" s="11">
        <f t="shared" si="226"/>
        <v>42076.082638888889</v>
      </c>
      <c r="T3597" s="12">
        <f t="shared" si="227"/>
        <v>42049.800034722219</v>
      </c>
    </row>
    <row r="3598" spans="1:20" ht="43.2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>
        <f t="shared" si="224"/>
        <v>107.72727272727273</v>
      </c>
      <c r="P3598">
        <f t="shared" si="225"/>
        <v>85</v>
      </c>
      <c r="Q3598" s="7" t="s">
        <v>8336</v>
      </c>
      <c r="R3598" s="7" t="s">
        <v>8337</v>
      </c>
      <c r="S3598" s="11">
        <f t="shared" si="226"/>
        <v>41877.506736111107</v>
      </c>
      <c r="T3598" s="12">
        <f t="shared" si="227"/>
        <v>41856.506736111107</v>
      </c>
    </row>
    <row r="3599" spans="1:20" ht="28.8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>
        <f t="shared" si="224"/>
        <v>102.60000000000001</v>
      </c>
      <c r="P3599">
        <f t="shared" si="225"/>
        <v>65</v>
      </c>
      <c r="Q3599" s="7" t="s">
        <v>8336</v>
      </c>
      <c r="R3599" s="7" t="s">
        <v>8337</v>
      </c>
      <c r="S3599" s="11">
        <f t="shared" si="226"/>
        <v>42432.040972222218</v>
      </c>
      <c r="T3599" s="12">
        <f t="shared" si="227"/>
        <v>42417.377199074072</v>
      </c>
    </row>
    <row r="3600" spans="1:20" ht="43.2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>
        <f t="shared" si="224"/>
        <v>110.1</v>
      </c>
      <c r="P3600">
        <f t="shared" si="225"/>
        <v>101</v>
      </c>
      <c r="Q3600" s="7" t="s">
        <v>8336</v>
      </c>
      <c r="R3600" s="7" t="s">
        <v>8337</v>
      </c>
      <c r="S3600" s="11">
        <f t="shared" si="226"/>
        <v>41884.999305555553</v>
      </c>
      <c r="T3600" s="12">
        <f t="shared" si="227"/>
        <v>41866.590532407405</v>
      </c>
    </row>
    <row r="3601" spans="1:20" ht="43.2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>
        <f t="shared" si="224"/>
        <v>202</v>
      </c>
      <c r="P3601">
        <f t="shared" si="225"/>
        <v>510</v>
      </c>
      <c r="Q3601" s="7" t="s">
        <v>8336</v>
      </c>
      <c r="R3601" s="7" t="s">
        <v>8337</v>
      </c>
      <c r="S3601" s="11">
        <f t="shared" si="226"/>
        <v>42245.791666666664</v>
      </c>
      <c r="T3601" s="12">
        <f t="shared" si="227"/>
        <v>42220.586539351854</v>
      </c>
    </row>
    <row r="3602" spans="1:20" ht="28.8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>
        <f t="shared" si="224"/>
        <v>130</v>
      </c>
      <c r="P3602">
        <f t="shared" si="225"/>
        <v>3</v>
      </c>
      <c r="Q3602" s="7" t="s">
        <v>8336</v>
      </c>
      <c r="R3602" s="7" t="s">
        <v>8337</v>
      </c>
      <c r="S3602" s="11">
        <f t="shared" si="226"/>
        <v>42656.640787037039</v>
      </c>
      <c r="T3602" s="12">
        <f t="shared" si="227"/>
        <v>42628.640787037039</v>
      </c>
    </row>
    <row r="3603" spans="1:20" ht="43.2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>
        <f t="shared" si="224"/>
        <v>104.35000000000001</v>
      </c>
      <c r="P3603">
        <f t="shared" si="225"/>
        <v>87</v>
      </c>
      <c r="Q3603" s="7" t="s">
        <v>8336</v>
      </c>
      <c r="R3603" s="7" t="s">
        <v>8337</v>
      </c>
      <c r="S3603" s="11">
        <f t="shared" si="226"/>
        <v>42020.790300925924</v>
      </c>
      <c r="T3603" s="12">
        <f t="shared" si="227"/>
        <v>41990.790300925924</v>
      </c>
    </row>
    <row r="3604" spans="1:20" ht="57.6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>
        <f t="shared" si="224"/>
        <v>100.05</v>
      </c>
      <c r="P3604">
        <f t="shared" si="225"/>
        <v>2</v>
      </c>
      <c r="Q3604" s="7" t="s">
        <v>8336</v>
      </c>
      <c r="R3604" s="7" t="s">
        <v>8337</v>
      </c>
      <c r="S3604" s="11">
        <f t="shared" si="226"/>
        <v>42507.68609953703</v>
      </c>
      <c r="T3604" s="12">
        <f t="shared" si="227"/>
        <v>42447.68609953703</v>
      </c>
    </row>
    <row r="3605" spans="1:20" ht="43.2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>
        <f t="shared" si="224"/>
        <v>170.66666666666669</v>
      </c>
      <c r="P3605">
        <f t="shared" si="225"/>
        <v>1060</v>
      </c>
      <c r="Q3605" s="7" t="s">
        <v>8336</v>
      </c>
      <c r="R3605" s="7" t="s">
        <v>8337</v>
      </c>
      <c r="S3605" s="11">
        <f t="shared" si="226"/>
        <v>42313.697685185187</v>
      </c>
      <c r="T3605" s="12">
        <f t="shared" si="227"/>
        <v>42283.656018518515</v>
      </c>
    </row>
    <row r="3606" spans="1:20" ht="43.2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>
        <f t="shared" si="224"/>
        <v>112.83333333333334</v>
      </c>
      <c r="P3606">
        <f t="shared" si="225"/>
        <v>385</v>
      </c>
      <c r="Q3606" s="7" t="s">
        <v>8336</v>
      </c>
      <c r="R3606" s="7" t="s">
        <v>8337</v>
      </c>
      <c r="S3606" s="11">
        <f t="shared" si="226"/>
        <v>42489.082638888889</v>
      </c>
      <c r="T3606" s="12">
        <f t="shared" si="227"/>
        <v>42482.80736111111</v>
      </c>
    </row>
    <row r="3607" spans="1:20" ht="57.6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>
        <f t="shared" si="224"/>
        <v>184</v>
      </c>
      <c r="P3607">
        <f t="shared" si="225"/>
        <v>210</v>
      </c>
      <c r="Q3607" s="7" t="s">
        <v>8336</v>
      </c>
      <c r="R3607" s="7" t="s">
        <v>8337</v>
      </c>
      <c r="S3607" s="11">
        <f t="shared" si="226"/>
        <v>42413.584791666661</v>
      </c>
      <c r="T3607" s="12">
        <f t="shared" si="227"/>
        <v>42383.584791666661</v>
      </c>
    </row>
    <row r="3608" spans="1:20" ht="43.2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>
        <f t="shared" si="224"/>
        <v>130.26666666666665</v>
      </c>
      <c r="P3608">
        <f t="shared" si="225"/>
        <v>908</v>
      </c>
      <c r="Q3608" s="7" t="s">
        <v>8336</v>
      </c>
      <c r="R3608" s="7" t="s">
        <v>8337</v>
      </c>
      <c r="S3608" s="11">
        <f t="shared" si="226"/>
        <v>42596.396493055552</v>
      </c>
      <c r="T3608" s="12">
        <f t="shared" si="227"/>
        <v>42566.396493055552</v>
      </c>
    </row>
    <row r="3609" spans="1:20" ht="28.8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>
        <f t="shared" si="224"/>
        <v>105.45454545454544</v>
      </c>
      <c r="P3609">
        <f t="shared" si="225"/>
        <v>30</v>
      </c>
      <c r="Q3609" s="7" t="s">
        <v>8336</v>
      </c>
      <c r="R3609" s="7" t="s">
        <v>8337</v>
      </c>
      <c r="S3609" s="11">
        <f t="shared" si="226"/>
        <v>42352.791666666664</v>
      </c>
      <c r="T3609" s="12">
        <f t="shared" si="227"/>
        <v>42338.755578703705</v>
      </c>
    </row>
    <row r="3610" spans="1:20" ht="43.2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>
        <f t="shared" si="224"/>
        <v>100</v>
      </c>
      <c r="P3610">
        <f t="shared" si="225"/>
        <v>0</v>
      </c>
      <c r="Q3610" s="7" t="s">
        <v>8336</v>
      </c>
      <c r="R3610" s="7" t="s">
        <v>8337</v>
      </c>
      <c r="S3610" s="11">
        <f t="shared" si="226"/>
        <v>42538.374999999993</v>
      </c>
      <c r="T3610" s="12">
        <f t="shared" si="227"/>
        <v>42506.501041666663</v>
      </c>
    </row>
    <row r="3611" spans="1:20" ht="43.2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>
        <f t="shared" si="224"/>
        <v>153.31632653061226</v>
      </c>
      <c r="P3611">
        <f t="shared" si="225"/>
        <v>1045</v>
      </c>
      <c r="Q3611" s="7" t="s">
        <v>8336</v>
      </c>
      <c r="R3611" s="7" t="s">
        <v>8337</v>
      </c>
      <c r="S3611" s="11">
        <f t="shared" si="226"/>
        <v>42459.741724537038</v>
      </c>
      <c r="T3611" s="12">
        <f t="shared" si="227"/>
        <v>42429.783391203702</v>
      </c>
    </row>
    <row r="3612" spans="1:20" ht="43.2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>
        <f t="shared" si="224"/>
        <v>162.30000000000001</v>
      </c>
      <c r="P3612">
        <f t="shared" si="225"/>
        <v>623</v>
      </c>
      <c r="Q3612" s="7" t="s">
        <v>8336</v>
      </c>
      <c r="R3612" s="7" t="s">
        <v>8337</v>
      </c>
      <c r="S3612" s="11">
        <f t="shared" si="226"/>
        <v>42233.22379629629</v>
      </c>
      <c r="T3612" s="12">
        <f t="shared" si="227"/>
        <v>42203.22379629629</v>
      </c>
    </row>
    <row r="3613" spans="1:20" ht="43.2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>
        <f t="shared" si="224"/>
        <v>136</v>
      </c>
      <c r="P3613">
        <f t="shared" si="225"/>
        <v>900</v>
      </c>
      <c r="Q3613" s="7" t="s">
        <v>8336</v>
      </c>
      <c r="R3613" s="7" t="s">
        <v>8337</v>
      </c>
      <c r="S3613" s="11">
        <f t="shared" si="226"/>
        <v>42102.162048611113</v>
      </c>
      <c r="T3613" s="12">
        <f t="shared" si="227"/>
        <v>42072.162048611113</v>
      </c>
    </row>
    <row r="3614" spans="1:20" ht="43.2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>
        <f t="shared" si="224"/>
        <v>144.4</v>
      </c>
      <c r="P3614">
        <f t="shared" si="225"/>
        <v>2220</v>
      </c>
      <c r="Q3614" s="7" t="s">
        <v>8336</v>
      </c>
      <c r="R3614" s="7" t="s">
        <v>8337</v>
      </c>
      <c r="S3614" s="11">
        <f t="shared" si="226"/>
        <v>41799.518645833326</v>
      </c>
      <c r="T3614" s="12">
        <f t="shared" si="227"/>
        <v>41789.518645833326</v>
      </c>
    </row>
    <row r="3615" spans="1:20" ht="43.2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>
        <f t="shared" si="224"/>
        <v>100</v>
      </c>
      <c r="P3615">
        <f t="shared" si="225"/>
        <v>0</v>
      </c>
      <c r="Q3615" s="7" t="s">
        <v>8336</v>
      </c>
      <c r="R3615" s="7" t="s">
        <v>8337</v>
      </c>
      <c r="S3615" s="11">
        <f t="shared" si="226"/>
        <v>41818.381643518514</v>
      </c>
      <c r="T3615" s="12">
        <f t="shared" si="227"/>
        <v>41788.381643518514</v>
      </c>
    </row>
    <row r="3616" spans="1:20" ht="43.2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>
        <f t="shared" si="224"/>
        <v>100.8</v>
      </c>
      <c r="P3616">
        <f t="shared" si="225"/>
        <v>20</v>
      </c>
      <c r="Q3616" s="7" t="s">
        <v>8336</v>
      </c>
      <c r="R3616" s="7" t="s">
        <v>8337</v>
      </c>
      <c r="S3616" s="11">
        <f t="shared" si="226"/>
        <v>42173.833518518521</v>
      </c>
      <c r="T3616" s="12">
        <f t="shared" si="227"/>
        <v>42143.833518518521</v>
      </c>
    </row>
    <row r="3617" spans="1:20" ht="43.2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>
        <f t="shared" si="224"/>
        <v>106.80000000000001</v>
      </c>
      <c r="P3617">
        <f t="shared" si="225"/>
        <v>170</v>
      </c>
      <c r="Q3617" s="7" t="s">
        <v>8336</v>
      </c>
      <c r="R3617" s="7" t="s">
        <v>8337</v>
      </c>
      <c r="S3617" s="11">
        <f t="shared" si="226"/>
        <v>42348.385370370372</v>
      </c>
      <c r="T3617" s="12">
        <f t="shared" si="227"/>
        <v>42318.385370370372</v>
      </c>
    </row>
    <row r="3618" spans="1:20" ht="43.2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>
        <f t="shared" si="224"/>
        <v>124.8</v>
      </c>
      <c r="P3618">
        <f t="shared" si="225"/>
        <v>620</v>
      </c>
      <c r="Q3618" s="7" t="s">
        <v>8336</v>
      </c>
      <c r="R3618" s="7" t="s">
        <v>8337</v>
      </c>
      <c r="S3618" s="11">
        <f t="shared" si="226"/>
        <v>42082.699814814812</v>
      </c>
      <c r="T3618" s="12">
        <f t="shared" si="227"/>
        <v>42052.741481481477</v>
      </c>
    </row>
    <row r="3619" spans="1:20" ht="43.2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>
        <f t="shared" si="224"/>
        <v>118.91891891891892</v>
      </c>
      <c r="P3619">
        <f t="shared" si="225"/>
        <v>140</v>
      </c>
      <c r="Q3619" s="7" t="s">
        <v>8336</v>
      </c>
      <c r="R3619" s="7" t="s">
        <v>8337</v>
      </c>
      <c r="S3619" s="11">
        <f t="shared" si="226"/>
        <v>42793.791666666664</v>
      </c>
      <c r="T3619" s="12">
        <f t="shared" si="227"/>
        <v>42779.401956018519</v>
      </c>
    </row>
    <row r="3620" spans="1:20" ht="43.2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>
        <f t="shared" si="224"/>
        <v>101</v>
      </c>
      <c r="P3620">
        <f t="shared" si="225"/>
        <v>20</v>
      </c>
      <c r="Q3620" s="7" t="s">
        <v>8336</v>
      </c>
      <c r="R3620" s="7" t="s">
        <v>8337</v>
      </c>
      <c r="S3620" s="11">
        <f t="shared" si="226"/>
        <v>42158.419560185182</v>
      </c>
      <c r="T3620" s="12">
        <f t="shared" si="227"/>
        <v>42128.419560185182</v>
      </c>
    </row>
    <row r="3621" spans="1:20" ht="43.2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>
        <f t="shared" si="224"/>
        <v>112.99999999999999</v>
      </c>
      <c r="P3621">
        <f t="shared" si="225"/>
        <v>130</v>
      </c>
      <c r="Q3621" s="7" t="s">
        <v>8336</v>
      </c>
      <c r="R3621" s="7" t="s">
        <v>8337</v>
      </c>
      <c r="S3621" s="11">
        <f t="shared" si="226"/>
        <v>42693.708333333336</v>
      </c>
      <c r="T3621" s="12">
        <f t="shared" si="227"/>
        <v>42660.923912037033</v>
      </c>
    </row>
    <row r="3622" spans="1:20" ht="43.2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>
        <f t="shared" si="224"/>
        <v>105.19047619047619</v>
      </c>
      <c r="P3622">
        <f t="shared" si="225"/>
        <v>545</v>
      </c>
      <c r="Q3622" s="7" t="s">
        <v>8336</v>
      </c>
      <c r="R3622" s="7" t="s">
        <v>8337</v>
      </c>
      <c r="S3622" s="11">
        <f t="shared" si="226"/>
        <v>42067.958333333336</v>
      </c>
      <c r="T3622" s="12">
        <f t="shared" si="227"/>
        <v>42037.72987268518</v>
      </c>
    </row>
    <row r="3623" spans="1:20" ht="43.2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>
        <f t="shared" si="224"/>
        <v>109.73333333333332</v>
      </c>
      <c r="P3623">
        <f t="shared" si="225"/>
        <v>292</v>
      </c>
      <c r="Q3623" s="7" t="s">
        <v>8336</v>
      </c>
      <c r="R3623" s="7" t="s">
        <v>8337</v>
      </c>
      <c r="S3623" s="11">
        <f t="shared" si="226"/>
        <v>42643.666666666664</v>
      </c>
      <c r="T3623" s="12">
        <f t="shared" si="227"/>
        <v>42619.727361111109</v>
      </c>
    </row>
    <row r="3624" spans="1:20" ht="28.8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>
        <f t="shared" si="224"/>
        <v>100.099</v>
      </c>
      <c r="P3624">
        <f t="shared" si="225"/>
        <v>0.99000000000000909</v>
      </c>
      <c r="Q3624" s="7" t="s">
        <v>8336</v>
      </c>
      <c r="R3624" s="7" t="s">
        <v>8337</v>
      </c>
      <c r="S3624" s="11">
        <f t="shared" si="226"/>
        <v>41909.932638888888</v>
      </c>
      <c r="T3624" s="12">
        <f t="shared" si="227"/>
        <v>41877.013553240737</v>
      </c>
    </row>
    <row r="3625" spans="1:20" ht="28.8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>
        <f t="shared" si="224"/>
        <v>120</v>
      </c>
      <c r="P3625">
        <f t="shared" si="225"/>
        <v>500</v>
      </c>
      <c r="Q3625" s="7" t="s">
        <v>8336</v>
      </c>
      <c r="R3625" s="7" t="s">
        <v>8337</v>
      </c>
      <c r="S3625" s="11">
        <f t="shared" si="226"/>
        <v>41846.083333333328</v>
      </c>
      <c r="T3625" s="12">
        <f t="shared" si="227"/>
        <v>41828.528587962959</v>
      </c>
    </row>
    <row r="3626" spans="1:20" ht="72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>
        <f t="shared" si="224"/>
        <v>104.93333333333332</v>
      </c>
      <c r="P3626">
        <f t="shared" si="225"/>
        <v>148</v>
      </c>
      <c r="Q3626" s="7" t="s">
        <v>8336</v>
      </c>
      <c r="R3626" s="7" t="s">
        <v>8337</v>
      </c>
      <c r="S3626" s="11">
        <f t="shared" si="226"/>
        <v>42605.56585648148</v>
      </c>
      <c r="T3626" s="12">
        <f t="shared" si="227"/>
        <v>42545.56585648148</v>
      </c>
    </row>
    <row r="3627" spans="1:20" ht="57.6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>
        <f t="shared" si="224"/>
        <v>102.66666666666666</v>
      </c>
      <c r="P3627">
        <f t="shared" si="225"/>
        <v>80</v>
      </c>
      <c r="Q3627" s="7" t="s">
        <v>8336</v>
      </c>
      <c r="R3627" s="7" t="s">
        <v>8337</v>
      </c>
      <c r="S3627" s="11">
        <f t="shared" si="226"/>
        <v>42187.444178240738</v>
      </c>
      <c r="T3627" s="12">
        <f t="shared" si="227"/>
        <v>42157.444178240738</v>
      </c>
    </row>
    <row r="3628" spans="1:20" ht="43.2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>
        <f t="shared" si="224"/>
        <v>101.82500000000002</v>
      </c>
      <c r="P3628">
        <f t="shared" si="225"/>
        <v>73</v>
      </c>
      <c r="Q3628" s="7" t="s">
        <v>8336</v>
      </c>
      <c r="R3628" s="7" t="s">
        <v>8337</v>
      </c>
      <c r="S3628" s="11">
        <f t="shared" si="226"/>
        <v>41867.458993055552</v>
      </c>
      <c r="T3628" s="12">
        <f t="shared" si="227"/>
        <v>41846.458993055552</v>
      </c>
    </row>
    <row r="3629" spans="1:20" ht="43.2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>
        <f t="shared" si="224"/>
        <v>100</v>
      </c>
      <c r="P3629">
        <f t="shared" si="225"/>
        <v>0</v>
      </c>
      <c r="Q3629" s="7" t="s">
        <v>8336</v>
      </c>
      <c r="R3629" s="7" t="s">
        <v>8337</v>
      </c>
      <c r="S3629" s="11">
        <f t="shared" si="226"/>
        <v>42510.957638888889</v>
      </c>
      <c r="T3629" s="12">
        <f t="shared" si="227"/>
        <v>42460.533414351848</v>
      </c>
    </row>
    <row r="3630" spans="1:20" ht="43.2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>
        <f t="shared" si="224"/>
        <v>0</v>
      </c>
      <c r="P3630">
        <f t="shared" si="225"/>
        <v>-100000</v>
      </c>
      <c r="Q3630" s="7" t="s">
        <v>8336</v>
      </c>
      <c r="R3630" s="7" t="s">
        <v>8378</v>
      </c>
      <c r="S3630" s="11">
        <f t="shared" si="226"/>
        <v>42351.666620370372</v>
      </c>
      <c r="T3630" s="12">
        <f t="shared" si="227"/>
        <v>42291.6249537037</v>
      </c>
    </row>
    <row r="3631" spans="1:20" ht="57.6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>
        <f t="shared" si="224"/>
        <v>1.9999999999999998E-4</v>
      </c>
      <c r="P3631">
        <f t="shared" si="225"/>
        <v>-999998</v>
      </c>
      <c r="Q3631" s="7" t="s">
        <v>8336</v>
      </c>
      <c r="R3631" s="7" t="s">
        <v>8378</v>
      </c>
      <c r="S3631" s="11">
        <f t="shared" si="226"/>
        <v>42495.499999999993</v>
      </c>
      <c r="T3631" s="12">
        <f t="shared" si="227"/>
        <v>42436.886157407404</v>
      </c>
    </row>
    <row r="3632" spans="1:20" ht="43.2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>
        <f t="shared" si="224"/>
        <v>3.3333333333333333E-2</v>
      </c>
      <c r="P3632">
        <f t="shared" si="225"/>
        <v>-2999</v>
      </c>
      <c r="Q3632" s="7" t="s">
        <v>8336</v>
      </c>
      <c r="R3632" s="7" t="s">
        <v>8378</v>
      </c>
      <c r="S3632" s="11">
        <f t="shared" si="226"/>
        <v>41972.680439814816</v>
      </c>
      <c r="T3632" s="12">
        <f t="shared" si="227"/>
        <v>41942.638773148145</v>
      </c>
    </row>
    <row r="3633" spans="1:20" ht="57.6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>
        <f t="shared" si="224"/>
        <v>51.023391812865491</v>
      </c>
      <c r="P3633">
        <f t="shared" si="225"/>
        <v>-8375</v>
      </c>
      <c r="Q3633" s="7" t="s">
        <v>8336</v>
      </c>
      <c r="R3633" s="7" t="s">
        <v>8378</v>
      </c>
      <c r="S3633" s="11">
        <f t="shared" si="226"/>
        <v>41904.957638888889</v>
      </c>
      <c r="T3633" s="12">
        <f t="shared" si="227"/>
        <v>41880.54510416666</v>
      </c>
    </row>
    <row r="3634" spans="1:20" ht="43.2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>
        <f t="shared" si="224"/>
        <v>20</v>
      </c>
      <c r="P3634">
        <f t="shared" si="225"/>
        <v>-400</v>
      </c>
      <c r="Q3634" s="7" t="s">
        <v>8336</v>
      </c>
      <c r="R3634" s="7" t="s">
        <v>8378</v>
      </c>
      <c r="S3634" s="11">
        <f t="shared" si="226"/>
        <v>41966.728576388887</v>
      </c>
      <c r="T3634" s="12">
        <f t="shared" si="227"/>
        <v>41946.728576388887</v>
      </c>
    </row>
    <row r="3635" spans="1:20" ht="43.2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>
        <f t="shared" si="224"/>
        <v>35.24</v>
      </c>
      <c r="P3635">
        <f t="shared" si="225"/>
        <v>-3238</v>
      </c>
      <c r="Q3635" s="7" t="s">
        <v>8336</v>
      </c>
      <c r="R3635" s="7" t="s">
        <v>8378</v>
      </c>
      <c r="S3635" s="11">
        <f t="shared" si="226"/>
        <v>42692.833333333336</v>
      </c>
      <c r="T3635" s="12">
        <f t="shared" si="227"/>
        <v>42649.415127314809</v>
      </c>
    </row>
    <row r="3636" spans="1:20" ht="43.2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>
        <f t="shared" si="224"/>
        <v>4.246666666666667</v>
      </c>
      <c r="P3636">
        <f t="shared" si="225"/>
        <v>-71815</v>
      </c>
      <c r="Q3636" s="7" t="s">
        <v>8336</v>
      </c>
      <c r="R3636" s="7" t="s">
        <v>8378</v>
      </c>
      <c r="S3636" s="11">
        <f t="shared" si="226"/>
        <v>42748.957638888889</v>
      </c>
      <c r="T3636" s="12">
        <f t="shared" si="227"/>
        <v>42700.958032407405</v>
      </c>
    </row>
    <row r="3637" spans="1:20" ht="28.8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>
        <f t="shared" si="224"/>
        <v>36.457142857142856</v>
      </c>
      <c r="P3637">
        <f t="shared" si="225"/>
        <v>-2224</v>
      </c>
      <c r="Q3637" s="7" t="s">
        <v>8336</v>
      </c>
      <c r="R3637" s="7" t="s">
        <v>8378</v>
      </c>
      <c r="S3637" s="11">
        <f t="shared" si="226"/>
        <v>42480.674490740734</v>
      </c>
      <c r="T3637" s="12">
        <f t="shared" si="227"/>
        <v>42450.674490740734</v>
      </c>
    </row>
    <row r="3638" spans="1:20" ht="43.2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>
        <f t="shared" si="224"/>
        <v>0</v>
      </c>
      <c r="P3638">
        <f t="shared" si="225"/>
        <v>-150000</v>
      </c>
      <c r="Q3638" s="7" t="s">
        <v>8336</v>
      </c>
      <c r="R3638" s="7" t="s">
        <v>8378</v>
      </c>
      <c r="S3638" s="11">
        <f t="shared" si="226"/>
        <v>42261.486446759256</v>
      </c>
      <c r="T3638" s="12">
        <f t="shared" si="227"/>
        <v>42226.486446759256</v>
      </c>
    </row>
    <row r="3639" spans="1:20" ht="57.6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>
        <f t="shared" si="224"/>
        <v>30.866666666666664</v>
      </c>
      <c r="P3639">
        <f t="shared" si="225"/>
        <v>-2074</v>
      </c>
      <c r="Q3639" s="7" t="s">
        <v>8336</v>
      </c>
      <c r="R3639" s="7" t="s">
        <v>8378</v>
      </c>
      <c r="S3639" s="11">
        <f t="shared" si="226"/>
        <v>42005.492303240739</v>
      </c>
      <c r="T3639" s="12">
        <f t="shared" si="227"/>
        <v>41975.492303240739</v>
      </c>
    </row>
    <row r="3640" spans="1:20" ht="28.8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>
        <f t="shared" si="224"/>
        <v>6.5454545454545459</v>
      </c>
      <c r="P3640">
        <f t="shared" si="225"/>
        <v>-3084</v>
      </c>
      <c r="Q3640" s="7" t="s">
        <v>8336</v>
      </c>
      <c r="R3640" s="7" t="s">
        <v>8378</v>
      </c>
      <c r="S3640" s="11">
        <f t="shared" si="226"/>
        <v>42113.42282407407</v>
      </c>
      <c r="T3640" s="12">
        <f t="shared" si="227"/>
        <v>42053.464490740742</v>
      </c>
    </row>
    <row r="3641" spans="1:20" ht="43.2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>
        <f t="shared" si="224"/>
        <v>4.0000000000000001E-3</v>
      </c>
      <c r="P3641">
        <f t="shared" si="225"/>
        <v>-24999</v>
      </c>
      <c r="Q3641" s="7" t="s">
        <v>8336</v>
      </c>
      <c r="R3641" s="7" t="s">
        <v>8378</v>
      </c>
      <c r="S3641" s="11">
        <f t="shared" si="226"/>
        <v>42650.424305555549</v>
      </c>
      <c r="T3641" s="12">
        <f t="shared" si="227"/>
        <v>42590.468819444439</v>
      </c>
    </row>
    <row r="3642" spans="1:20" ht="72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>
        <f t="shared" si="224"/>
        <v>5.5</v>
      </c>
      <c r="P3642">
        <f t="shared" si="225"/>
        <v>-945</v>
      </c>
      <c r="Q3642" s="7" t="s">
        <v>8336</v>
      </c>
      <c r="R3642" s="7" t="s">
        <v>8378</v>
      </c>
      <c r="S3642" s="11">
        <f t="shared" si="226"/>
        <v>42134.573263888888</v>
      </c>
      <c r="T3642" s="12">
        <f t="shared" si="227"/>
        <v>42104.573263888888</v>
      </c>
    </row>
    <row r="3643" spans="1:20" ht="43.2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>
        <f t="shared" si="224"/>
        <v>0</v>
      </c>
      <c r="P3643">
        <f t="shared" si="225"/>
        <v>-3000</v>
      </c>
      <c r="Q3643" s="7" t="s">
        <v>8336</v>
      </c>
      <c r="R3643" s="7" t="s">
        <v>8378</v>
      </c>
      <c r="S3643" s="11">
        <f t="shared" si="226"/>
        <v>41917</v>
      </c>
      <c r="T3643" s="12">
        <f t="shared" si="227"/>
        <v>41899.41873842592</v>
      </c>
    </row>
    <row r="3644" spans="1:20" ht="57.6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>
        <f t="shared" si="224"/>
        <v>2.1428571428571428</v>
      </c>
      <c r="P3644">
        <f t="shared" si="225"/>
        <v>-685</v>
      </c>
      <c r="Q3644" s="7" t="s">
        <v>8336</v>
      </c>
      <c r="R3644" s="7" t="s">
        <v>8378</v>
      </c>
      <c r="S3644" s="11">
        <f t="shared" si="226"/>
        <v>42338.499999999993</v>
      </c>
      <c r="T3644" s="12">
        <f t="shared" si="227"/>
        <v>42297.607951388891</v>
      </c>
    </row>
    <row r="3645" spans="1:20" ht="43.2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>
        <f t="shared" si="224"/>
        <v>0</v>
      </c>
      <c r="P3645">
        <f t="shared" si="225"/>
        <v>-25000</v>
      </c>
      <c r="Q3645" s="7" t="s">
        <v>8336</v>
      </c>
      <c r="R3645" s="7" t="s">
        <v>8378</v>
      </c>
      <c r="S3645" s="11">
        <f t="shared" si="226"/>
        <v>42324.977303240739</v>
      </c>
      <c r="T3645" s="12">
        <f t="shared" si="227"/>
        <v>42284.935636574075</v>
      </c>
    </row>
    <row r="3646" spans="1:20" ht="43.2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>
        <f t="shared" si="224"/>
        <v>16.420000000000002</v>
      </c>
      <c r="P3646">
        <f t="shared" si="225"/>
        <v>-4179</v>
      </c>
      <c r="Q3646" s="7" t="s">
        <v>8336</v>
      </c>
      <c r="R3646" s="7" t="s">
        <v>8378</v>
      </c>
      <c r="S3646" s="11">
        <f t="shared" si="226"/>
        <v>42436.999305555553</v>
      </c>
      <c r="T3646" s="12">
        <f t="shared" si="227"/>
        <v>42409.033414351848</v>
      </c>
    </row>
    <row r="3647" spans="1:20" ht="43.2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>
        <f t="shared" si="224"/>
        <v>0.1</v>
      </c>
      <c r="P3647">
        <f t="shared" si="225"/>
        <v>-999</v>
      </c>
      <c r="Q3647" s="7" t="s">
        <v>8336</v>
      </c>
      <c r="R3647" s="7" t="s">
        <v>8378</v>
      </c>
      <c r="S3647" s="11">
        <f t="shared" si="226"/>
        <v>42695.803680555553</v>
      </c>
      <c r="T3647" s="12">
        <f t="shared" si="227"/>
        <v>42665.762013888881</v>
      </c>
    </row>
    <row r="3648" spans="1:20" ht="43.2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>
        <f t="shared" si="224"/>
        <v>4.8099999999999996</v>
      </c>
      <c r="P3648">
        <f t="shared" si="225"/>
        <v>-9519</v>
      </c>
      <c r="Q3648" s="7" t="s">
        <v>8336</v>
      </c>
      <c r="R3648" s="7" t="s">
        <v>8378</v>
      </c>
      <c r="S3648" s="11">
        <f t="shared" si="226"/>
        <v>42171.770833333336</v>
      </c>
      <c r="T3648" s="12">
        <f t="shared" si="227"/>
        <v>42140.21298611111</v>
      </c>
    </row>
    <row r="3649" spans="1:20" ht="43.2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>
        <f t="shared" si="224"/>
        <v>6</v>
      </c>
      <c r="P3649">
        <f t="shared" si="225"/>
        <v>-470</v>
      </c>
      <c r="Q3649" s="7" t="s">
        <v>8336</v>
      </c>
      <c r="R3649" s="7" t="s">
        <v>8378</v>
      </c>
      <c r="S3649" s="11">
        <f t="shared" si="226"/>
        <v>42643.540821759256</v>
      </c>
      <c r="T3649" s="12">
        <f t="shared" si="227"/>
        <v>42598.540821759256</v>
      </c>
    </row>
    <row r="3650" spans="1:20" ht="28.8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>
        <f t="shared" si="224"/>
        <v>100.38249999999999</v>
      </c>
      <c r="P3650">
        <f t="shared" si="225"/>
        <v>153</v>
      </c>
      <c r="Q3650" s="7" t="s">
        <v>8336</v>
      </c>
      <c r="R3650" s="7" t="s">
        <v>8337</v>
      </c>
      <c r="S3650" s="11">
        <f t="shared" si="226"/>
        <v>41917.083854166667</v>
      </c>
      <c r="T3650" s="12">
        <f t="shared" si="227"/>
        <v>41887.083854166667</v>
      </c>
    </row>
    <row r="3651" spans="1:20" ht="43.2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>
        <f t="shared" ref="O3651:O3714" si="228">(E3651/D3651*100)</f>
        <v>104</v>
      </c>
      <c r="P3651">
        <f t="shared" ref="P3651:P3714" si="229">AVERAGE(E3651-D3651)</f>
        <v>30</v>
      </c>
      <c r="Q3651" s="7" t="s">
        <v>8336</v>
      </c>
      <c r="R3651" s="7" t="s">
        <v>8337</v>
      </c>
      <c r="S3651" s="11">
        <f t="shared" ref="S3651:S3714" si="230">(I3651/86400)+25569+(-5/24)</f>
        <v>41806.504560185182</v>
      </c>
      <c r="T3651" s="12">
        <f t="shared" ref="T3651:T3714" si="231">(J3651/86400)+25569+(-5/24)</f>
        <v>41780.504560185182</v>
      </c>
    </row>
    <row r="3652" spans="1:20" ht="43.2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>
        <f t="shared" si="228"/>
        <v>100</v>
      </c>
      <c r="P3652">
        <f t="shared" si="229"/>
        <v>0</v>
      </c>
      <c r="Q3652" s="7" t="s">
        <v>8336</v>
      </c>
      <c r="R3652" s="7" t="s">
        <v>8337</v>
      </c>
      <c r="S3652" s="11">
        <f t="shared" si="230"/>
        <v>42402.270648148151</v>
      </c>
      <c r="T3652" s="12">
        <f t="shared" si="231"/>
        <v>42381.270648148151</v>
      </c>
    </row>
    <row r="3653" spans="1:20" ht="43.2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>
        <f t="shared" si="228"/>
        <v>104</v>
      </c>
      <c r="P3653">
        <f t="shared" si="229"/>
        <v>20</v>
      </c>
      <c r="Q3653" s="7" t="s">
        <v>8336</v>
      </c>
      <c r="R3653" s="7" t="s">
        <v>8337</v>
      </c>
      <c r="S3653" s="11">
        <f t="shared" si="230"/>
        <v>41861.457638888889</v>
      </c>
      <c r="T3653" s="12">
        <f t="shared" si="231"/>
        <v>41828.437986111108</v>
      </c>
    </row>
    <row r="3654" spans="1:20" ht="43.2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>
        <f t="shared" si="228"/>
        <v>250.66666666666669</v>
      </c>
      <c r="P3654">
        <f t="shared" si="229"/>
        <v>452</v>
      </c>
      <c r="Q3654" s="7" t="s">
        <v>8336</v>
      </c>
      <c r="R3654" s="7" t="s">
        <v>8337</v>
      </c>
      <c r="S3654" s="11">
        <f t="shared" si="230"/>
        <v>42606.957638888889</v>
      </c>
      <c r="T3654" s="12">
        <f t="shared" si="231"/>
        <v>42596.436365740738</v>
      </c>
    </row>
    <row r="3655" spans="1:20" ht="43.2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>
        <f t="shared" si="228"/>
        <v>100.49999999999999</v>
      </c>
      <c r="P3655">
        <f t="shared" si="229"/>
        <v>10</v>
      </c>
      <c r="Q3655" s="7" t="s">
        <v>8336</v>
      </c>
      <c r="R3655" s="7" t="s">
        <v>8337</v>
      </c>
      <c r="S3655" s="11">
        <f t="shared" si="230"/>
        <v>42221.155173611107</v>
      </c>
      <c r="T3655" s="12">
        <f t="shared" si="231"/>
        <v>42191.155173611107</v>
      </c>
    </row>
    <row r="3656" spans="1:20" ht="57.6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>
        <f t="shared" si="228"/>
        <v>174.4</v>
      </c>
      <c r="P3656">
        <f t="shared" si="229"/>
        <v>1116</v>
      </c>
      <c r="Q3656" s="7" t="s">
        <v>8336</v>
      </c>
      <c r="R3656" s="7" t="s">
        <v>8337</v>
      </c>
      <c r="S3656" s="11">
        <f t="shared" si="230"/>
        <v>42463.499999999993</v>
      </c>
      <c r="T3656" s="12">
        <f t="shared" si="231"/>
        <v>42440.20817129629</v>
      </c>
    </row>
    <row r="3657" spans="1:20" ht="57.6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>
        <f t="shared" si="228"/>
        <v>116.26</v>
      </c>
      <c r="P3657">
        <f t="shared" si="229"/>
        <v>813</v>
      </c>
      <c r="Q3657" s="7" t="s">
        <v>8336</v>
      </c>
      <c r="R3657" s="7" t="s">
        <v>8337</v>
      </c>
      <c r="S3657" s="11">
        <f t="shared" si="230"/>
        <v>42203.082638888889</v>
      </c>
      <c r="T3657" s="12">
        <f t="shared" si="231"/>
        <v>42173.594884259255</v>
      </c>
    </row>
    <row r="3658" spans="1:20" ht="43.2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>
        <f t="shared" si="228"/>
        <v>105.82000000000001</v>
      </c>
      <c r="P3658">
        <f t="shared" si="229"/>
        <v>291</v>
      </c>
      <c r="Q3658" s="7" t="s">
        <v>8336</v>
      </c>
      <c r="R3658" s="7" t="s">
        <v>8337</v>
      </c>
      <c r="S3658" s="11">
        <f t="shared" si="230"/>
        <v>42767.749305555553</v>
      </c>
      <c r="T3658" s="12">
        <f t="shared" si="231"/>
        <v>42737.701805555553</v>
      </c>
    </row>
    <row r="3659" spans="1:20" ht="43.2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>
        <f t="shared" si="228"/>
        <v>110.75</v>
      </c>
      <c r="P3659">
        <f t="shared" si="229"/>
        <v>215</v>
      </c>
      <c r="Q3659" s="7" t="s">
        <v>8336</v>
      </c>
      <c r="R3659" s="7" t="s">
        <v>8337</v>
      </c>
      <c r="S3659" s="11">
        <f t="shared" si="230"/>
        <v>42522.695833333331</v>
      </c>
      <c r="T3659" s="12">
        <f t="shared" si="231"/>
        <v>42499.4215162037</v>
      </c>
    </row>
    <row r="3660" spans="1:20" ht="28.8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>
        <f t="shared" si="228"/>
        <v>100.66666666666666</v>
      </c>
      <c r="P3660">
        <f t="shared" si="229"/>
        <v>10</v>
      </c>
      <c r="Q3660" s="7" t="s">
        <v>8336</v>
      </c>
      <c r="R3660" s="7" t="s">
        <v>8337</v>
      </c>
      <c r="S3660" s="11">
        <f t="shared" si="230"/>
        <v>41821.957638888889</v>
      </c>
      <c r="T3660" s="12">
        <f t="shared" si="231"/>
        <v>41775.650231481479</v>
      </c>
    </row>
    <row r="3661" spans="1:20" ht="43.2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>
        <f t="shared" si="228"/>
        <v>102.03333333333333</v>
      </c>
      <c r="P3661">
        <f t="shared" si="229"/>
        <v>61</v>
      </c>
      <c r="Q3661" s="7" t="s">
        <v>8336</v>
      </c>
      <c r="R3661" s="7" t="s">
        <v>8337</v>
      </c>
      <c r="S3661" s="11">
        <f t="shared" si="230"/>
        <v>42082.402083333327</v>
      </c>
      <c r="T3661" s="12">
        <f t="shared" si="231"/>
        <v>42055.068865740737</v>
      </c>
    </row>
    <row r="3662" spans="1:20" ht="57.6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>
        <f t="shared" si="228"/>
        <v>100</v>
      </c>
      <c r="P3662">
        <f t="shared" si="229"/>
        <v>0</v>
      </c>
      <c r="Q3662" s="7" t="s">
        <v>8336</v>
      </c>
      <c r="R3662" s="7" t="s">
        <v>8337</v>
      </c>
      <c r="S3662" s="11">
        <f t="shared" si="230"/>
        <v>41996.672743055555</v>
      </c>
      <c r="T3662" s="12">
        <f t="shared" si="231"/>
        <v>41971.672743055555</v>
      </c>
    </row>
    <row r="3663" spans="1:20" ht="43.2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>
        <f t="shared" si="228"/>
        <v>111.00000000000001</v>
      </c>
      <c r="P3663">
        <f t="shared" si="229"/>
        <v>330</v>
      </c>
      <c r="Q3663" s="7" t="s">
        <v>8336</v>
      </c>
      <c r="R3663" s="7" t="s">
        <v>8337</v>
      </c>
      <c r="S3663" s="11">
        <f t="shared" si="230"/>
        <v>42469.958333333336</v>
      </c>
      <c r="T3663" s="12">
        <f t="shared" si="231"/>
        <v>42447.688333333332</v>
      </c>
    </row>
    <row r="3664" spans="1:20" ht="57.6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>
        <f t="shared" si="228"/>
        <v>101.42500000000001</v>
      </c>
      <c r="P3664">
        <f t="shared" si="229"/>
        <v>114</v>
      </c>
      <c r="Q3664" s="7" t="s">
        <v>8336</v>
      </c>
      <c r="R3664" s="7" t="s">
        <v>8337</v>
      </c>
      <c r="S3664" s="11">
        <f t="shared" si="230"/>
        <v>42093.97006944444</v>
      </c>
      <c r="T3664" s="12">
        <f t="shared" si="231"/>
        <v>42064.011736111112</v>
      </c>
    </row>
    <row r="3665" spans="1:20" ht="43.2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>
        <f t="shared" si="228"/>
        <v>104</v>
      </c>
      <c r="P3665">
        <f t="shared" si="229"/>
        <v>9</v>
      </c>
      <c r="Q3665" s="7" t="s">
        <v>8336</v>
      </c>
      <c r="R3665" s="7" t="s">
        <v>8337</v>
      </c>
      <c r="S3665" s="11">
        <f t="shared" si="230"/>
        <v>42725.285069444442</v>
      </c>
      <c r="T3665" s="12">
        <f t="shared" si="231"/>
        <v>42665.243402777771</v>
      </c>
    </row>
    <row r="3666" spans="1:20" ht="43.2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>
        <f t="shared" si="228"/>
        <v>109.375</v>
      </c>
      <c r="P3666">
        <f t="shared" si="229"/>
        <v>75</v>
      </c>
      <c r="Q3666" s="7" t="s">
        <v>8336</v>
      </c>
      <c r="R3666" s="7" t="s">
        <v>8337</v>
      </c>
      <c r="S3666" s="11">
        <f t="shared" si="230"/>
        <v>42537.04038194444</v>
      </c>
      <c r="T3666" s="12">
        <f t="shared" si="231"/>
        <v>42523.04038194444</v>
      </c>
    </row>
    <row r="3667" spans="1:20" ht="43.2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>
        <f t="shared" si="228"/>
        <v>115.16129032258064</v>
      </c>
      <c r="P3667">
        <f t="shared" si="229"/>
        <v>94</v>
      </c>
      <c r="Q3667" s="7" t="s">
        <v>8336</v>
      </c>
      <c r="R3667" s="7" t="s">
        <v>8337</v>
      </c>
      <c r="S3667" s="11">
        <f t="shared" si="230"/>
        <v>42305.620833333327</v>
      </c>
      <c r="T3667" s="12">
        <f t="shared" si="231"/>
        <v>42294.59979166666</v>
      </c>
    </row>
    <row r="3668" spans="1:20" ht="28.8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>
        <f t="shared" si="228"/>
        <v>100</v>
      </c>
      <c r="P3668">
        <f t="shared" si="229"/>
        <v>0</v>
      </c>
      <c r="Q3668" s="7" t="s">
        <v>8336</v>
      </c>
      <c r="R3668" s="7" t="s">
        <v>8337</v>
      </c>
      <c r="S3668" s="11">
        <f t="shared" si="230"/>
        <v>41844.083333333328</v>
      </c>
      <c r="T3668" s="12">
        <f t="shared" si="231"/>
        <v>41822.696550925924</v>
      </c>
    </row>
    <row r="3669" spans="1:20" ht="43.2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>
        <f t="shared" si="228"/>
        <v>103.17033333333335</v>
      </c>
      <c r="P3669">
        <f t="shared" si="229"/>
        <v>95.110000000000127</v>
      </c>
      <c r="Q3669" s="7" t="s">
        <v>8336</v>
      </c>
      <c r="R3669" s="7" t="s">
        <v>8337</v>
      </c>
      <c r="S3669" s="11">
        <f t="shared" si="230"/>
        <v>42203.761793981474</v>
      </c>
      <c r="T3669" s="12">
        <f t="shared" si="231"/>
        <v>42173.761793981474</v>
      </c>
    </row>
    <row r="3670" spans="1:20" ht="43.2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>
        <f t="shared" si="228"/>
        <v>103.49999999999999</v>
      </c>
      <c r="P3670">
        <f t="shared" si="229"/>
        <v>35</v>
      </c>
      <c r="Q3670" s="7" t="s">
        <v>8336</v>
      </c>
      <c r="R3670" s="7" t="s">
        <v>8337</v>
      </c>
      <c r="S3670" s="11">
        <f t="shared" si="230"/>
        <v>42208.564583333333</v>
      </c>
      <c r="T3670" s="12">
        <f t="shared" si="231"/>
        <v>42185.347824074073</v>
      </c>
    </row>
    <row r="3671" spans="1:20" ht="43.2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>
        <f t="shared" si="228"/>
        <v>138.19999999999999</v>
      </c>
      <c r="P3671">
        <f t="shared" si="229"/>
        <v>382</v>
      </c>
      <c r="Q3671" s="7" t="s">
        <v>8336</v>
      </c>
      <c r="R3671" s="7" t="s">
        <v>8337</v>
      </c>
      <c r="S3671" s="11">
        <f t="shared" si="230"/>
        <v>42166.466863425921</v>
      </c>
      <c r="T3671" s="12">
        <f t="shared" si="231"/>
        <v>42136.466863425921</v>
      </c>
    </row>
    <row r="3672" spans="1:20" ht="43.2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>
        <f t="shared" si="228"/>
        <v>109.54545454545455</v>
      </c>
      <c r="P3672">
        <f t="shared" si="229"/>
        <v>21</v>
      </c>
      <c r="Q3672" s="7" t="s">
        <v>8336</v>
      </c>
      <c r="R3672" s="7" t="s">
        <v>8337</v>
      </c>
      <c r="S3672" s="11">
        <f t="shared" si="230"/>
        <v>42155.749999999993</v>
      </c>
      <c r="T3672" s="12">
        <f t="shared" si="231"/>
        <v>42142.305682870363</v>
      </c>
    </row>
    <row r="3673" spans="1:20" ht="43.2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>
        <f t="shared" si="228"/>
        <v>100.85714285714286</v>
      </c>
      <c r="P3673">
        <f t="shared" si="229"/>
        <v>30</v>
      </c>
      <c r="Q3673" s="7" t="s">
        <v>8336</v>
      </c>
      <c r="R3673" s="7" t="s">
        <v>8337</v>
      </c>
      <c r="S3673" s="11">
        <f t="shared" si="230"/>
        <v>41840.957638888889</v>
      </c>
      <c r="T3673" s="12">
        <f t="shared" si="231"/>
        <v>41820.419756944444</v>
      </c>
    </row>
    <row r="3674" spans="1:20" ht="57.6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>
        <f t="shared" si="228"/>
        <v>101.53333333333335</v>
      </c>
      <c r="P3674">
        <f t="shared" si="229"/>
        <v>46</v>
      </c>
      <c r="Q3674" s="7" t="s">
        <v>8336</v>
      </c>
      <c r="R3674" s="7" t="s">
        <v>8337</v>
      </c>
      <c r="S3674" s="11">
        <f t="shared" si="230"/>
        <v>41908.738240740735</v>
      </c>
      <c r="T3674" s="12">
        <f t="shared" si="231"/>
        <v>41878.738240740735</v>
      </c>
    </row>
    <row r="3675" spans="1:20" ht="43.2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>
        <f t="shared" si="228"/>
        <v>113.625</v>
      </c>
      <c r="P3675">
        <f t="shared" si="229"/>
        <v>545</v>
      </c>
      <c r="Q3675" s="7" t="s">
        <v>8336</v>
      </c>
      <c r="R3675" s="7" t="s">
        <v>8337</v>
      </c>
      <c r="S3675" s="11">
        <f t="shared" si="230"/>
        <v>41948.327777777777</v>
      </c>
      <c r="T3675" s="12">
        <f t="shared" si="231"/>
        <v>41914.086770833332</v>
      </c>
    </row>
    <row r="3676" spans="1:20" ht="43.2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>
        <f t="shared" si="228"/>
        <v>100</v>
      </c>
      <c r="P3676">
        <f t="shared" si="229"/>
        <v>0</v>
      </c>
      <c r="Q3676" s="7" t="s">
        <v>8336</v>
      </c>
      <c r="R3676" s="7" t="s">
        <v>8337</v>
      </c>
      <c r="S3676" s="11">
        <f t="shared" si="230"/>
        <v>42616.664687499993</v>
      </c>
      <c r="T3676" s="12">
        <f t="shared" si="231"/>
        <v>42556.664687499993</v>
      </c>
    </row>
    <row r="3677" spans="1:20" ht="43.2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>
        <f t="shared" si="228"/>
        <v>140</v>
      </c>
      <c r="P3677">
        <f t="shared" si="229"/>
        <v>20</v>
      </c>
      <c r="Q3677" s="7" t="s">
        <v>8336</v>
      </c>
      <c r="R3677" s="7" t="s">
        <v>8337</v>
      </c>
      <c r="S3677" s="11">
        <f t="shared" si="230"/>
        <v>42505.749999999993</v>
      </c>
      <c r="T3677" s="12">
        <f t="shared" si="231"/>
        <v>42493.388680555552</v>
      </c>
    </row>
    <row r="3678" spans="1:20" ht="43.2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>
        <f t="shared" si="228"/>
        <v>128.75</v>
      </c>
      <c r="P3678">
        <f t="shared" si="229"/>
        <v>230</v>
      </c>
      <c r="Q3678" s="7" t="s">
        <v>8336</v>
      </c>
      <c r="R3678" s="7" t="s">
        <v>8337</v>
      </c>
      <c r="S3678" s="11">
        <f t="shared" si="230"/>
        <v>41894.607453703698</v>
      </c>
      <c r="T3678" s="12">
        <f t="shared" si="231"/>
        <v>41876.607453703698</v>
      </c>
    </row>
    <row r="3679" spans="1:20" ht="43.2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>
        <f t="shared" si="228"/>
        <v>102.90416666666667</v>
      </c>
      <c r="P3679">
        <f t="shared" si="229"/>
        <v>348.5</v>
      </c>
      <c r="Q3679" s="7" t="s">
        <v>8336</v>
      </c>
      <c r="R3679" s="7" t="s">
        <v>8337</v>
      </c>
      <c r="S3679" s="11">
        <f t="shared" si="230"/>
        <v>41822.957638888889</v>
      </c>
      <c r="T3679" s="12">
        <f t="shared" si="231"/>
        <v>41802.365949074076</v>
      </c>
    </row>
    <row r="3680" spans="1:20" ht="43.2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>
        <f t="shared" si="228"/>
        <v>102.49999999999999</v>
      </c>
      <c r="P3680">
        <f t="shared" si="229"/>
        <v>50</v>
      </c>
      <c r="Q3680" s="7" t="s">
        <v>8336</v>
      </c>
      <c r="R3680" s="7" t="s">
        <v>8337</v>
      </c>
      <c r="S3680" s="11">
        <f t="shared" si="230"/>
        <v>42155.322893518511</v>
      </c>
      <c r="T3680" s="12">
        <f t="shared" si="231"/>
        <v>42120.322893518511</v>
      </c>
    </row>
    <row r="3681" spans="1:20" ht="43.2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>
        <f t="shared" si="228"/>
        <v>110.1</v>
      </c>
      <c r="P3681">
        <f t="shared" si="229"/>
        <v>202</v>
      </c>
      <c r="Q3681" s="7" t="s">
        <v>8336</v>
      </c>
      <c r="R3681" s="7" t="s">
        <v>8337</v>
      </c>
      <c r="S3681" s="11">
        <f t="shared" si="230"/>
        <v>41820.999305555553</v>
      </c>
      <c r="T3681" s="12">
        <f t="shared" si="231"/>
        <v>41786.553020833329</v>
      </c>
    </row>
    <row r="3682" spans="1:20" ht="43.2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>
        <f t="shared" si="228"/>
        <v>112.76666666666667</v>
      </c>
      <c r="P3682">
        <f t="shared" si="229"/>
        <v>383</v>
      </c>
      <c r="Q3682" s="7" t="s">
        <v>8336</v>
      </c>
      <c r="R3682" s="7" t="s">
        <v>8337</v>
      </c>
      <c r="S3682" s="11">
        <f t="shared" si="230"/>
        <v>42648.245763888888</v>
      </c>
      <c r="T3682" s="12">
        <f t="shared" si="231"/>
        <v>42627.245763888888</v>
      </c>
    </row>
    <row r="3683" spans="1:20" ht="57.6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>
        <f t="shared" si="228"/>
        <v>111.9</v>
      </c>
      <c r="P3683">
        <f t="shared" si="229"/>
        <v>119</v>
      </c>
      <c r="Q3683" s="7" t="s">
        <v>8336</v>
      </c>
      <c r="R3683" s="7" t="s">
        <v>8337</v>
      </c>
      <c r="S3683" s="11">
        <f t="shared" si="230"/>
        <v>42384.443171296291</v>
      </c>
      <c r="T3683" s="12">
        <f t="shared" si="231"/>
        <v>42374.443171296291</v>
      </c>
    </row>
    <row r="3684" spans="1:20" ht="43.2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>
        <f t="shared" si="228"/>
        <v>139.19999999999999</v>
      </c>
      <c r="P3684">
        <f t="shared" si="229"/>
        <v>1176</v>
      </c>
      <c r="Q3684" s="7" t="s">
        <v>8336</v>
      </c>
      <c r="R3684" s="7" t="s">
        <v>8337</v>
      </c>
      <c r="S3684" s="11">
        <f t="shared" si="230"/>
        <v>41806.082638888889</v>
      </c>
      <c r="T3684" s="12">
        <f t="shared" si="231"/>
        <v>41772.477060185185</v>
      </c>
    </row>
    <row r="3685" spans="1:20" ht="43.2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>
        <f t="shared" si="228"/>
        <v>110.85714285714286</v>
      </c>
      <c r="P3685">
        <f t="shared" si="229"/>
        <v>380</v>
      </c>
      <c r="Q3685" s="7" t="s">
        <v>8336</v>
      </c>
      <c r="R3685" s="7" t="s">
        <v>8337</v>
      </c>
      <c r="S3685" s="11">
        <f t="shared" si="230"/>
        <v>42662.908518518518</v>
      </c>
      <c r="T3685" s="12">
        <f t="shared" si="231"/>
        <v>42632.908518518518</v>
      </c>
    </row>
    <row r="3686" spans="1:20" ht="43.2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>
        <f t="shared" si="228"/>
        <v>139.06666666666666</v>
      </c>
      <c r="P3686">
        <f t="shared" si="229"/>
        <v>293</v>
      </c>
      <c r="Q3686" s="7" t="s">
        <v>8336</v>
      </c>
      <c r="R3686" s="7" t="s">
        <v>8337</v>
      </c>
      <c r="S3686" s="11">
        <f t="shared" si="230"/>
        <v>42248.97206018518</v>
      </c>
      <c r="T3686" s="12">
        <f t="shared" si="231"/>
        <v>42218.97206018518</v>
      </c>
    </row>
    <row r="3687" spans="1:20" ht="43.2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>
        <f t="shared" si="228"/>
        <v>105.69999999999999</v>
      </c>
      <c r="P3687">
        <f t="shared" si="229"/>
        <v>285</v>
      </c>
      <c r="Q3687" s="7" t="s">
        <v>8336</v>
      </c>
      <c r="R3687" s="7" t="s">
        <v>8337</v>
      </c>
      <c r="S3687" s="11">
        <f t="shared" si="230"/>
        <v>41778.666666666664</v>
      </c>
      <c r="T3687" s="12">
        <f t="shared" si="231"/>
        <v>41753.384942129625</v>
      </c>
    </row>
    <row r="3688" spans="1:20" ht="43.2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>
        <f t="shared" si="228"/>
        <v>101.42857142857142</v>
      </c>
      <c r="P3688">
        <f t="shared" si="229"/>
        <v>5</v>
      </c>
      <c r="Q3688" s="7" t="s">
        <v>8336</v>
      </c>
      <c r="R3688" s="7" t="s">
        <v>8337</v>
      </c>
      <c r="S3688" s="11">
        <f t="shared" si="230"/>
        <v>42244.957638888889</v>
      </c>
      <c r="T3688" s="12">
        <f t="shared" si="231"/>
        <v>42230.454398148147</v>
      </c>
    </row>
    <row r="3689" spans="1:20" ht="43.2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>
        <f t="shared" si="228"/>
        <v>100.245</v>
      </c>
      <c r="P3689">
        <f t="shared" si="229"/>
        <v>12.25</v>
      </c>
      <c r="Q3689" s="7" t="s">
        <v>8336</v>
      </c>
      <c r="R3689" s="7" t="s">
        <v>8337</v>
      </c>
      <c r="S3689" s="11">
        <f t="shared" si="230"/>
        <v>41817.009895833333</v>
      </c>
      <c r="T3689" s="12">
        <f t="shared" si="231"/>
        <v>41787.009895833333</v>
      </c>
    </row>
    <row r="3690" spans="1:20" ht="43.2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>
        <f t="shared" si="228"/>
        <v>109.16666666666666</v>
      </c>
      <c r="P3690">
        <f t="shared" si="229"/>
        <v>275</v>
      </c>
      <c r="Q3690" s="7" t="s">
        <v>8336</v>
      </c>
      <c r="R3690" s="7" t="s">
        <v>8337</v>
      </c>
      <c r="S3690" s="11">
        <f t="shared" si="230"/>
        <v>41859.578749999993</v>
      </c>
      <c r="T3690" s="12">
        <f t="shared" si="231"/>
        <v>41829.578749999993</v>
      </c>
    </row>
    <row r="3691" spans="1:20" ht="43.2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>
        <f t="shared" si="228"/>
        <v>118.33333333333333</v>
      </c>
      <c r="P3691">
        <f t="shared" si="229"/>
        <v>550</v>
      </c>
      <c r="Q3691" s="7" t="s">
        <v>8336</v>
      </c>
      <c r="R3691" s="7" t="s">
        <v>8337</v>
      </c>
      <c r="S3691" s="11">
        <f t="shared" si="230"/>
        <v>42176.725694444445</v>
      </c>
      <c r="T3691" s="12">
        <f t="shared" si="231"/>
        <v>42147.61850694444</v>
      </c>
    </row>
    <row r="3692" spans="1:20" ht="43.2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>
        <f t="shared" si="228"/>
        <v>120</v>
      </c>
      <c r="P3692">
        <f t="shared" si="229"/>
        <v>300</v>
      </c>
      <c r="Q3692" s="7" t="s">
        <v>8336</v>
      </c>
      <c r="R3692" s="7" t="s">
        <v>8337</v>
      </c>
      <c r="S3692" s="11">
        <f t="shared" si="230"/>
        <v>41970.431516203702</v>
      </c>
      <c r="T3692" s="12">
        <f t="shared" si="231"/>
        <v>41940.38984953703</v>
      </c>
    </row>
    <row r="3693" spans="1:20" ht="28.8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>
        <f t="shared" si="228"/>
        <v>127.96000000000001</v>
      </c>
      <c r="P3693">
        <f t="shared" si="229"/>
        <v>11184</v>
      </c>
      <c r="Q3693" s="7" t="s">
        <v>8336</v>
      </c>
      <c r="R3693" s="7" t="s">
        <v>8337</v>
      </c>
      <c r="S3693" s="11">
        <f t="shared" si="230"/>
        <v>42064.999305555553</v>
      </c>
      <c r="T3693" s="12">
        <f t="shared" si="231"/>
        <v>42020.492233796293</v>
      </c>
    </row>
    <row r="3694" spans="1:20" ht="28.8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>
        <f t="shared" si="228"/>
        <v>126</v>
      </c>
      <c r="P3694">
        <f t="shared" si="229"/>
        <v>260</v>
      </c>
      <c r="Q3694" s="7" t="s">
        <v>8336</v>
      </c>
      <c r="R3694" s="7" t="s">
        <v>8337</v>
      </c>
      <c r="S3694" s="11">
        <f t="shared" si="230"/>
        <v>41900.791666666664</v>
      </c>
      <c r="T3694" s="12">
        <f t="shared" si="231"/>
        <v>41891.756701388884</v>
      </c>
    </row>
    <row r="3695" spans="1:20" ht="43.2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>
        <f t="shared" si="228"/>
        <v>129.12912912912913</v>
      </c>
      <c r="P3695">
        <f t="shared" si="229"/>
        <v>97</v>
      </c>
      <c r="Q3695" s="7" t="s">
        <v>8336</v>
      </c>
      <c r="R3695" s="7" t="s">
        <v>8337</v>
      </c>
      <c r="S3695" s="11">
        <f t="shared" si="230"/>
        <v>42338.729166666664</v>
      </c>
      <c r="T3695" s="12">
        <f t="shared" si="231"/>
        <v>42308.98297453703</v>
      </c>
    </row>
    <row r="3696" spans="1:20" ht="57.6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>
        <f t="shared" si="228"/>
        <v>107.42857142857143</v>
      </c>
      <c r="P3696">
        <f t="shared" si="229"/>
        <v>260</v>
      </c>
      <c r="Q3696" s="7" t="s">
        <v>8336</v>
      </c>
      <c r="R3696" s="7" t="s">
        <v>8337</v>
      </c>
      <c r="S3696" s="11">
        <f t="shared" si="230"/>
        <v>42526.874999999993</v>
      </c>
      <c r="T3696" s="12">
        <f t="shared" si="231"/>
        <v>42489.925543981481</v>
      </c>
    </row>
    <row r="3697" spans="1:20" ht="57.6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>
        <f t="shared" si="228"/>
        <v>100.125</v>
      </c>
      <c r="P3697">
        <f t="shared" si="229"/>
        <v>5</v>
      </c>
      <c r="Q3697" s="7" t="s">
        <v>8336</v>
      </c>
      <c r="R3697" s="7" t="s">
        <v>8337</v>
      </c>
      <c r="S3697" s="11">
        <f t="shared" si="230"/>
        <v>42015.662152777775</v>
      </c>
      <c r="T3697" s="12">
        <f t="shared" si="231"/>
        <v>41995.662152777775</v>
      </c>
    </row>
    <row r="3698" spans="1:20" ht="43.2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>
        <f t="shared" si="228"/>
        <v>155</v>
      </c>
      <c r="P3698">
        <f t="shared" si="229"/>
        <v>1100</v>
      </c>
      <c r="Q3698" s="7" t="s">
        <v>8336</v>
      </c>
      <c r="R3698" s="7" t="s">
        <v>8337</v>
      </c>
      <c r="S3698" s="11">
        <f t="shared" si="230"/>
        <v>42048.408749999995</v>
      </c>
      <c r="T3698" s="12">
        <f t="shared" si="231"/>
        <v>41988.408749999995</v>
      </c>
    </row>
    <row r="3699" spans="1:20" ht="43.2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>
        <f t="shared" si="228"/>
        <v>108</v>
      </c>
      <c r="P3699">
        <f t="shared" si="229"/>
        <v>160</v>
      </c>
      <c r="Q3699" s="7" t="s">
        <v>8336</v>
      </c>
      <c r="R3699" s="7" t="s">
        <v>8337</v>
      </c>
      <c r="S3699" s="11">
        <f t="shared" si="230"/>
        <v>42500.2575</v>
      </c>
      <c r="T3699" s="12">
        <f t="shared" si="231"/>
        <v>42479.2575</v>
      </c>
    </row>
    <row r="3700" spans="1:20" ht="43.2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>
        <f t="shared" si="228"/>
        <v>110.52</v>
      </c>
      <c r="P3700">
        <f t="shared" si="229"/>
        <v>526</v>
      </c>
      <c r="Q3700" s="7" t="s">
        <v>8336</v>
      </c>
      <c r="R3700" s="7" t="s">
        <v>8337</v>
      </c>
      <c r="S3700" s="11">
        <f t="shared" si="230"/>
        <v>42431.598229166666</v>
      </c>
      <c r="T3700" s="12">
        <f t="shared" si="231"/>
        <v>42401.598229166666</v>
      </c>
    </row>
    <row r="3701" spans="1:20" ht="43.2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>
        <f t="shared" si="228"/>
        <v>100.8</v>
      </c>
      <c r="P3701">
        <f t="shared" si="229"/>
        <v>20</v>
      </c>
      <c r="Q3701" s="7" t="s">
        <v>8336</v>
      </c>
      <c r="R3701" s="7" t="s">
        <v>8337</v>
      </c>
      <c r="S3701" s="11">
        <f t="shared" si="230"/>
        <v>41927.393703703703</v>
      </c>
      <c r="T3701" s="12">
        <f t="shared" si="231"/>
        <v>41897.393703703703</v>
      </c>
    </row>
    <row r="3702" spans="1:20" ht="28.8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>
        <f t="shared" si="228"/>
        <v>121.2</v>
      </c>
      <c r="P3702">
        <f t="shared" si="229"/>
        <v>106</v>
      </c>
      <c r="Q3702" s="7" t="s">
        <v>8336</v>
      </c>
      <c r="R3702" s="7" t="s">
        <v>8337</v>
      </c>
      <c r="S3702" s="11">
        <f t="shared" si="230"/>
        <v>41912.458333333328</v>
      </c>
      <c r="T3702" s="12">
        <f t="shared" si="231"/>
        <v>41882.37731481481</v>
      </c>
    </row>
    <row r="3703" spans="1:20" ht="43.2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>
        <f t="shared" si="228"/>
        <v>100.33333333333334</v>
      </c>
      <c r="P3703">
        <f t="shared" si="229"/>
        <v>5</v>
      </c>
      <c r="Q3703" s="7" t="s">
        <v>8336</v>
      </c>
      <c r="R3703" s="7" t="s">
        <v>8337</v>
      </c>
      <c r="S3703" s="11">
        <f t="shared" si="230"/>
        <v>42159.333252314813</v>
      </c>
      <c r="T3703" s="12">
        <f t="shared" si="231"/>
        <v>42129.333252314813</v>
      </c>
    </row>
    <row r="3704" spans="1:20" ht="57.6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>
        <f t="shared" si="228"/>
        <v>109.16666666666666</v>
      </c>
      <c r="P3704">
        <f t="shared" si="229"/>
        <v>275</v>
      </c>
      <c r="Q3704" s="7" t="s">
        <v>8336</v>
      </c>
      <c r="R3704" s="7" t="s">
        <v>8337</v>
      </c>
      <c r="S3704" s="11">
        <f t="shared" si="230"/>
        <v>42561.749305555553</v>
      </c>
      <c r="T3704" s="12">
        <f t="shared" si="231"/>
        <v>42524.329675925925</v>
      </c>
    </row>
    <row r="3705" spans="1:20" ht="43.2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>
        <f t="shared" si="228"/>
        <v>123.42857142857142</v>
      </c>
      <c r="P3705">
        <f t="shared" si="229"/>
        <v>246</v>
      </c>
      <c r="Q3705" s="7" t="s">
        <v>8336</v>
      </c>
      <c r="R3705" s="7" t="s">
        <v>8337</v>
      </c>
      <c r="S3705" s="11">
        <f t="shared" si="230"/>
        <v>42595.082638888889</v>
      </c>
      <c r="T3705" s="12">
        <f t="shared" si="231"/>
        <v>42556.296157407407</v>
      </c>
    </row>
    <row r="3706" spans="1:20" ht="43.2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>
        <f t="shared" si="228"/>
        <v>136.33666666666667</v>
      </c>
      <c r="P3706">
        <f t="shared" si="229"/>
        <v>109.00999999999999</v>
      </c>
      <c r="Q3706" s="7" t="s">
        <v>8336</v>
      </c>
      <c r="R3706" s="7" t="s">
        <v>8337</v>
      </c>
      <c r="S3706" s="11">
        <f t="shared" si="230"/>
        <v>42521.481412037036</v>
      </c>
      <c r="T3706" s="12">
        <f t="shared" si="231"/>
        <v>42461.481412037036</v>
      </c>
    </row>
    <row r="3707" spans="1:20" ht="43.2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>
        <f t="shared" si="228"/>
        <v>103.46657233816768</v>
      </c>
      <c r="P3707">
        <f t="shared" si="229"/>
        <v>98</v>
      </c>
      <c r="Q3707" s="7" t="s">
        <v>8336</v>
      </c>
      <c r="R3707" s="7" t="s">
        <v>8337</v>
      </c>
      <c r="S3707" s="11">
        <f t="shared" si="230"/>
        <v>41813.541666666664</v>
      </c>
      <c r="T3707" s="12">
        <f t="shared" si="231"/>
        <v>41792.334652777776</v>
      </c>
    </row>
    <row r="3708" spans="1:20" ht="43.2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>
        <f t="shared" si="228"/>
        <v>121.33333333333334</v>
      </c>
      <c r="P3708">
        <f t="shared" si="229"/>
        <v>320</v>
      </c>
      <c r="Q3708" s="7" t="s">
        <v>8336</v>
      </c>
      <c r="R3708" s="7" t="s">
        <v>8337</v>
      </c>
      <c r="S3708" s="11">
        <f t="shared" si="230"/>
        <v>41894.705428240741</v>
      </c>
      <c r="T3708" s="12">
        <f t="shared" si="231"/>
        <v>41879.705428240741</v>
      </c>
    </row>
    <row r="3709" spans="1:20" ht="43.2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>
        <f t="shared" si="228"/>
        <v>186</v>
      </c>
      <c r="P3709">
        <f t="shared" si="229"/>
        <v>860</v>
      </c>
      <c r="Q3709" s="7" t="s">
        <v>8336</v>
      </c>
      <c r="R3709" s="7" t="s">
        <v>8337</v>
      </c>
      <c r="S3709" s="11">
        <f t="shared" si="230"/>
        <v>42573.018055555549</v>
      </c>
      <c r="T3709" s="12">
        <f t="shared" si="231"/>
        <v>42551.840023148143</v>
      </c>
    </row>
    <row r="3710" spans="1:20" ht="57.6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>
        <f t="shared" si="228"/>
        <v>300</v>
      </c>
      <c r="P3710">
        <f t="shared" si="229"/>
        <v>1400</v>
      </c>
      <c r="Q3710" s="7" t="s">
        <v>8336</v>
      </c>
      <c r="R3710" s="7" t="s">
        <v>8337</v>
      </c>
      <c r="S3710" s="11">
        <f t="shared" si="230"/>
        <v>41823.933865740742</v>
      </c>
      <c r="T3710" s="12">
        <f t="shared" si="231"/>
        <v>41809.933865740742</v>
      </c>
    </row>
    <row r="3711" spans="1:20" ht="43.2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>
        <f t="shared" si="228"/>
        <v>108.25</v>
      </c>
      <c r="P3711">
        <f t="shared" si="229"/>
        <v>82.5</v>
      </c>
      <c r="Q3711" s="7" t="s">
        <v>8336</v>
      </c>
      <c r="R3711" s="7" t="s">
        <v>8337</v>
      </c>
      <c r="S3711" s="11">
        <f t="shared" si="230"/>
        <v>41815.499374999999</v>
      </c>
      <c r="T3711" s="12">
        <f t="shared" si="231"/>
        <v>41785.499374999999</v>
      </c>
    </row>
    <row r="3712" spans="1:20" ht="28.8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>
        <f t="shared" si="228"/>
        <v>141.15384615384616</v>
      </c>
      <c r="P3712">
        <f t="shared" si="229"/>
        <v>535</v>
      </c>
      <c r="Q3712" s="7" t="s">
        <v>8336</v>
      </c>
      <c r="R3712" s="7" t="s">
        <v>8337</v>
      </c>
      <c r="S3712" s="11">
        <f t="shared" si="230"/>
        <v>42097.367916666662</v>
      </c>
      <c r="T3712" s="12">
        <f t="shared" si="231"/>
        <v>42072.367916666662</v>
      </c>
    </row>
    <row r="3713" spans="1:20" ht="28.8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>
        <f t="shared" si="228"/>
        <v>113.99999999999999</v>
      </c>
      <c r="P3713">
        <f t="shared" si="229"/>
        <v>70</v>
      </c>
      <c r="Q3713" s="7" t="s">
        <v>8336</v>
      </c>
      <c r="R3713" s="7" t="s">
        <v>8337</v>
      </c>
      <c r="S3713" s="11">
        <f t="shared" si="230"/>
        <v>41805.458333333328</v>
      </c>
      <c r="T3713" s="12">
        <f t="shared" si="231"/>
        <v>41779.5158912037</v>
      </c>
    </row>
    <row r="3714" spans="1:20" ht="57.6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>
        <f t="shared" si="228"/>
        <v>153.73333333333335</v>
      </c>
      <c r="P3714">
        <f t="shared" si="229"/>
        <v>4030</v>
      </c>
      <c r="Q3714" s="7" t="s">
        <v>8336</v>
      </c>
      <c r="R3714" s="7" t="s">
        <v>8337</v>
      </c>
      <c r="S3714" s="11">
        <f t="shared" si="230"/>
        <v>42155.082638888889</v>
      </c>
      <c r="T3714" s="12">
        <f t="shared" si="231"/>
        <v>42133.963738425919</v>
      </c>
    </row>
    <row r="3715" spans="1:20" ht="43.2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>
        <f t="shared" ref="O3715:O3778" si="232">(E3715/D3715*100)</f>
        <v>101.49999999999999</v>
      </c>
      <c r="P3715">
        <f t="shared" ref="P3715:P3778" si="233">AVERAGE(E3715-D3715)</f>
        <v>30</v>
      </c>
      <c r="Q3715" s="7" t="s">
        <v>8336</v>
      </c>
      <c r="R3715" s="7" t="s">
        <v>8337</v>
      </c>
      <c r="S3715" s="11">
        <f t="shared" ref="S3715:S3778" si="234">(I3715/86400)+25569+(-5/24)</f>
        <v>42525.529699074068</v>
      </c>
      <c r="T3715" s="12">
        <f t="shared" ref="T3715:T3778" si="235">(J3715/86400)+25569+(-5/24)</f>
        <v>42505.529699074068</v>
      </c>
    </row>
    <row r="3716" spans="1:20" ht="43.2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>
        <f t="shared" si="232"/>
        <v>102.35000000000001</v>
      </c>
      <c r="P3716">
        <f t="shared" si="233"/>
        <v>235</v>
      </c>
      <c r="Q3716" s="7" t="s">
        <v>8336</v>
      </c>
      <c r="R3716" s="7" t="s">
        <v>8337</v>
      </c>
      <c r="S3716" s="11">
        <f t="shared" si="234"/>
        <v>42149.957638888889</v>
      </c>
      <c r="T3716" s="12">
        <f t="shared" si="235"/>
        <v>42118.347997685181</v>
      </c>
    </row>
    <row r="3717" spans="1:20" ht="43.2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>
        <f t="shared" si="232"/>
        <v>102.57142857142858</v>
      </c>
      <c r="P3717">
        <f t="shared" si="233"/>
        <v>90</v>
      </c>
      <c r="Q3717" s="7" t="s">
        <v>8336</v>
      </c>
      <c r="R3717" s="7" t="s">
        <v>8337</v>
      </c>
      <c r="S3717" s="11">
        <f t="shared" si="234"/>
        <v>42094.327777777777</v>
      </c>
      <c r="T3717" s="12">
        <f t="shared" si="235"/>
        <v>42036.787256944437</v>
      </c>
    </row>
    <row r="3718" spans="1:20" ht="43.2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>
        <f t="shared" si="232"/>
        <v>155.75</v>
      </c>
      <c r="P3718">
        <f t="shared" si="233"/>
        <v>446</v>
      </c>
      <c r="Q3718" s="7" t="s">
        <v>8336</v>
      </c>
      <c r="R3718" s="7" t="s">
        <v>8337</v>
      </c>
      <c r="S3718" s="11">
        <f t="shared" si="234"/>
        <v>42390.679502314808</v>
      </c>
      <c r="T3718" s="12">
        <f t="shared" si="235"/>
        <v>42360.679502314808</v>
      </c>
    </row>
    <row r="3719" spans="1:20" ht="43.2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>
        <f t="shared" si="232"/>
        <v>100.75</v>
      </c>
      <c r="P3719">
        <f t="shared" si="233"/>
        <v>30</v>
      </c>
      <c r="Q3719" s="7" t="s">
        <v>8336</v>
      </c>
      <c r="R3719" s="7" t="s">
        <v>8337</v>
      </c>
      <c r="S3719" s="11">
        <f t="shared" si="234"/>
        <v>42133.657974537033</v>
      </c>
      <c r="T3719" s="12">
        <f t="shared" si="235"/>
        <v>42102.657974537033</v>
      </c>
    </row>
    <row r="3720" spans="1:20" ht="43.2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>
        <f t="shared" si="232"/>
        <v>239.4</v>
      </c>
      <c r="P3720">
        <f t="shared" si="233"/>
        <v>697</v>
      </c>
      <c r="Q3720" s="7" t="s">
        <v>8336</v>
      </c>
      <c r="R3720" s="7" t="s">
        <v>8337</v>
      </c>
      <c r="S3720" s="11">
        <f t="shared" si="234"/>
        <v>42062.507812499993</v>
      </c>
      <c r="T3720" s="12">
        <f t="shared" si="235"/>
        <v>42032.507812499993</v>
      </c>
    </row>
    <row r="3721" spans="1:20" ht="28.8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>
        <f t="shared" si="232"/>
        <v>210</v>
      </c>
      <c r="P3721">
        <f t="shared" si="233"/>
        <v>220</v>
      </c>
      <c r="Q3721" s="7" t="s">
        <v>8336</v>
      </c>
      <c r="R3721" s="7" t="s">
        <v>8337</v>
      </c>
      <c r="S3721" s="11">
        <f t="shared" si="234"/>
        <v>42177.521597222221</v>
      </c>
      <c r="T3721" s="12">
        <f t="shared" si="235"/>
        <v>42147.521597222221</v>
      </c>
    </row>
    <row r="3722" spans="1:20" ht="28.8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>
        <f t="shared" si="232"/>
        <v>104.51515151515152</v>
      </c>
      <c r="P3722">
        <f t="shared" si="233"/>
        <v>149</v>
      </c>
      <c r="Q3722" s="7" t="s">
        <v>8336</v>
      </c>
      <c r="R3722" s="7" t="s">
        <v>8337</v>
      </c>
      <c r="S3722" s="11">
        <f t="shared" si="234"/>
        <v>42187.784791666665</v>
      </c>
      <c r="T3722" s="12">
        <f t="shared" si="235"/>
        <v>42165.784791666665</v>
      </c>
    </row>
    <row r="3723" spans="1:20" ht="57.6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>
        <f t="shared" si="232"/>
        <v>100.8</v>
      </c>
      <c r="P3723">
        <f t="shared" si="233"/>
        <v>40</v>
      </c>
      <c r="Q3723" s="7" t="s">
        <v>8336</v>
      </c>
      <c r="R3723" s="7" t="s">
        <v>8337</v>
      </c>
      <c r="S3723" s="11">
        <f t="shared" si="234"/>
        <v>41948.769490740735</v>
      </c>
      <c r="T3723" s="12">
        <f t="shared" si="235"/>
        <v>41927.727824074071</v>
      </c>
    </row>
    <row r="3724" spans="1:20" ht="57.6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>
        <f t="shared" si="232"/>
        <v>111.20000000000002</v>
      </c>
      <c r="P3724">
        <f t="shared" si="233"/>
        <v>168</v>
      </c>
      <c r="Q3724" s="7" t="s">
        <v>8336</v>
      </c>
      <c r="R3724" s="7" t="s">
        <v>8337</v>
      </c>
      <c r="S3724" s="11">
        <f t="shared" si="234"/>
        <v>42411.749305555553</v>
      </c>
      <c r="T3724" s="12">
        <f t="shared" si="235"/>
        <v>42381.463506944441</v>
      </c>
    </row>
    <row r="3725" spans="1:20" ht="28.8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>
        <f t="shared" si="232"/>
        <v>102.04444444444445</v>
      </c>
      <c r="P3725">
        <f t="shared" si="233"/>
        <v>92</v>
      </c>
      <c r="Q3725" s="7" t="s">
        <v>8336</v>
      </c>
      <c r="R3725" s="7" t="s">
        <v>8337</v>
      </c>
      <c r="S3725" s="11">
        <f t="shared" si="234"/>
        <v>41973.586365740739</v>
      </c>
      <c r="T3725" s="12">
        <f t="shared" si="235"/>
        <v>41943.544699074067</v>
      </c>
    </row>
    <row r="3726" spans="1:20" ht="43.2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>
        <f t="shared" si="232"/>
        <v>102.54767441860466</v>
      </c>
      <c r="P3726">
        <f t="shared" si="233"/>
        <v>109.55000000000018</v>
      </c>
      <c r="Q3726" s="7" t="s">
        <v>8336</v>
      </c>
      <c r="R3726" s="7" t="s">
        <v>8337</v>
      </c>
      <c r="S3726" s="11">
        <f t="shared" si="234"/>
        <v>42494.749999999993</v>
      </c>
      <c r="T3726" s="12">
        <f t="shared" si="235"/>
        <v>42465.283101851848</v>
      </c>
    </row>
    <row r="3727" spans="1:20" ht="43.2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>
        <f t="shared" si="232"/>
        <v>127</v>
      </c>
      <c r="P3727">
        <f t="shared" si="233"/>
        <v>81</v>
      </c>
      <c r="Q3727" s="7" t="s">
        <v>8336</v>
      </c>
      <c r="R3727" s="7" t="s">
        <v>8337</v>
      </c>
      <c r="S3727" s="11">
        <f t="shared" si="234"/>
        <v>42418.687499999993</v>
      </c>
      <c r="T3727" s="12">
        <f t="shared" si="235"/>
        <v>42401.736886574072</v>
      </c>
    </row>
    <row r="3728" spans="1:20" ht="43.2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>
        <f t="shared" si="232"/>
        <v>338.70588235294122</v>
      </c>
      <c r="P3728">
        <f t="shared" si="233"/>
        <v>2029</v>
      </c>
      <c r="Q3728" s="7" t="s">
        <v>8336</v>
      </c>
      <c r="R3728" s="7" t="s">
        <v>8337</v>
      </c>
      <c r="S3728" s="11">
        <f t="shared" si="234"/>
        <v>42489.666666666664</v>
      </c>
      <c r="T3728" s="12">
        <f t="shared" si="235"/>
        <v>42461.932534722218</v>
      </c>
    </row>
    <row r="3729" spans="1:20" ht="43.2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>
        <f t="shared" si="232"/>
        <v>100.75</v>
      </c>
      <c r="P3729">
        <f t="shared" si="233"/>
        <v>15</v>
      </c>
      <c r="Q3729" s="7" t="s">
        <v>8336</v>
      </c>
      <c r="R3729" s="7" t="s">
        <v>8337</v>
      </c>
      <c r="S3729" s="11">
        <f t="shared" si="234"/>
        <v>42662.996527777774</v>
      </c>
      <c r="T3729" s="12">
        <f t="shared" si="235"/>
        <v>42632.139976851853</v>
      </c>
    </row>
    <row r="3730" spans="1:20" ht="43.2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>
        <f t="shared" si="232"/>
        <v>9.31</v>
      </c>
      <c r="P3730">
        <f t="shared" si="233"/>
        <v>-18138</v>
      </c>
      <c r="Q3730" s="7" t="s">
        <v>8336</v>
      </c>
      <c r="R3730" s="7" t="s">
        <v>8337</v>
      </c>
      <c r="S3730" s="11">
        <f t="shared" si="234"/>
        <v>42234.962685185186</v>
      </c>
      <c r="T3730" s="12">
        <f t="shared" si="235"/>
        <v>42204.962685185186</v>
      </c>
    </row>
    <row r="3731" spans="1:20" ht="43.2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>
        <f t="shared" si="232"/>
        <v>7.24</v>
      </c>
      <c r="P3731">
        <f t="shared" si="233"/>
        <v>-4638</v>
      </c>
      <c r="Q3731" s="7" t="s">
        <v>8336</v>
      </c>
      <c r="R3731" s="7" t="s">
        <v>8337</v>
      </c>
      <c r="S3731" s="11">
        <f t="shared" si="234"/>
        <v>42085.954999999994</v>
      </c>
      <c r="T3731" s="12">
        <f t="shared" si="235"/>
        <v>42040.996666666666</v>
      </c>
    </row>
    <row r="3732" spans="1:20" ht="43.2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>
        <f t="shared" si="232"/>
        <v>10</v>
      </c>
      <c r="P3732">
        <f t="shared" si="233"/>
        <v>-900</v>
      </c>
      <c r="Q3732" s="7" t="s">
        <v>8336</v>
      </c>
      <c r="R3732" s="7" t="s">
        <v>8337</v>
      </c>
      <c r="S3732" s="11">
        <f t="shared" si="234"/>
        <v>42233.46943287037</v>
      </c>
      <c r="T3732" s="12">
        <f t="shared" si="235"/>
        <v>42203.46943287037</v>
      </c>
    </row>
    <row r="3733" spans="1:20" ht="43.2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>
        <f t="shared" si="232"/>
        <v>11.272727272727273</v>
      </c>
      <c r="P3733">
        <f t="shared" si="233"/>
        <v>-4880</v>
      </c>
      <c r="Q3733" s="7" t="s">
        <v>8336</v>
      </c>
      <c r="R3733" s="7" t="s">
        <v>8337</v>
      </c>
      <c r="S3733" s="11">
        <f t="shared" si="234"/>
        <v>42013.932638888888</v>
      </c>
      <c r="T3733" s="12">
        <f t="shared" si="235"/>
        <v>41983.544513888883</v>
      </c>
    </row>
    <row r="3734" spans="1:20" ht="43.2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>
        <f t="shared" si="232"/>
        <v>15.411764705882353</v>
      </c>
      <c r="P3734">
        <f t="shared" si="233"/>
        <v>-719</v>
      </c>
      <c r="Q3734" s="7" t="s">
        <v>8336</v>
      </c>
      <c r="R3734" s="7" t="s">
        <v>8337</v>
      </c>
      <c r="S3734" s="11">
        <f t="shared" si="234"/>
        <v>42028.291666666664</v>
      </c>
      <c r="T3734" s="12">
        <f t="shared" si="235"/>
        <v>41968.469131944446</v>
      </c>
    </row>
    <row r="3735" spans="1:20" ht="43.2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>
        <f t="shared" si="232"/>
        <v>0</v>
      </c>
      <c r="P3735">
        <f t="shared" si="233"/>
        <v>-1500</v>
      </c>
      <c r="Q3735" s="7" t="s">
        <v>8336</v>
      </c>
      <c r="R3735" s="7" t="s">
        <v>8337</v>
      </c>
      <c r="S3735" s="11">
        <f t="shared" si="234"/>
        <v>42112.729166666664</v>
      </c>
      <c r="T3735" s="12">
        <f t="shared" si="235"/>
        <v>42102.816064814811</v>
      </c>
    </row>
    <row r="3736" spans="1:20" ht="57.6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>
        <f t="shared" si="232"/>
        <v>28.466666666666669</v>
      </c>
      <c r="P3736">
        <f t="shared" si="233"/>
        <v>-1073</v>
      </c>
      <c r="Q3736" s="7" t="s">
        <v>8336</v>
      </c>
      <c r="R3736" s="7" t="s">
        <v>8337</v>
      </c>
      <c r="S3736" s="11">
        <f t="shared" si="234"/>
        <v>42149.693240740737</v>
      </c>
      <c r="T3736" s="12">
        <f t="shared" si="235"/>
        <v>42089.693240740737</v>
      </c>
    </row>
    <row r="3737" spans="1:20" ht="28.8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>
        <f t="shared" si="232"/>
        <v>13.333333333333334</v>
      </c>
      <c r="P3737">
        <f t="shared" si="233"/>
        <v>-130</v>
      </c>
      <c r="Q3737" s="7" t="s">
        <v>8336</v>
      </c>
      <c r="R3737" s="7" t="s">
        <v>8337</v>
      </c>
      <c r="S3737" s="11">
        <f t="shared" si="234"/>
        <v>42152.484826388885</v>
      </c>
      <c r="T3737" s="12">
        <f t="shared" si="235"/>
        <v>42122.484826388885</v>
      </c>
    </row>
    <row r="3738" spans="1:20" ht="43.2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>
        <f t="shared" si="232"/>
        <v>0.66666666666666674</v>
      </c>
      <c r="P3738">
        <f t="shared" si="233"/>
        <v>-1490</v>
      </c>
      <c r="Q3738" s="7" t="s">
        <v>8336</v>
      </c>
      <c r="R3738" s="7" t="s">
        <v>8337</v>
      </c>
      <c r="S3738" s="11">
        <f t="shared" si="234"/>
        <v>42086.541666666664</v>
      </c>
      <c r="T3738" s="12">
        <f t="shared" si="235"/>
        <v>42048.503391203696</v>
      </c>
    </row>
    <row r="3739" spans="1:20" ht="43.2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>
        <f t="shared" si="232"/>
        <v>21.428571428571427</v>
      </c>
      <c r="P3739">
        <f t="shared" si="233"/>
        <v>-550</v>
      </c>
      <c r="Q3739" s="7" t="s">
        <v>8336</v>
      </c>
      <c r="R3739" s="7" t="s">
        <v>8337</v>
      </c>
      <c r="S3739" s="11">
        <f t="shared" si="234"/>
        <v>42320.082638888889</v>
      </c>
      <c r="T3739" s="12">
        <f t="shared" si="235"/>
        <v>42297.482673611106</v>
      </c>
    </row>
    <row r="3740" spans="1:20" ht="28.8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>
        <f t="shared" si="232"/>
        <v>18</v>
      </c>
      <c r="P3740">
        <f t="shared" si="233"/>
        <v>-1230</v>
      </c>
      <c r="Q3740" s="7" t="s">
        <v>8336</v>
      </c>
      <c r="R3740" s="7" t="s">
        <v>8337</v>
      </c>
      <c r="S3740" s="11">
        <f t="shared" si="234"/>
        <v>41835.708333333328</v>
      </c>
      <c r="T3740" s="12">
        <f t="shared" si="235"/>
        <v>41813.730381944442</v>
      </c>
    </row>
    <row r="3741" spans="1:20" ht="43.2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>
        <f t="shared" si="232"/>
        <v>20.125</v>
      </c>
      <c r="P3741">
        <f t="shared" si="233"/>
        <v>-3195</v>
      </c>
      <c r="Q3741" s="7" t="s">
        <v>8336</v>
      </c>
      <c r="R3741" s="7" t="s">
        <v>8337</v>
      </c>
      <c r="S3741" s="11">
        <f t="shared" si="234"/>
        <v>42568.241527777776</v>
      </c>
      <c r="T3741" s="12">
        <f t="shared" si="235"/>
        <v>42548.241527777776</v>
      </c>
    </row>
    <row r="3742" spans="1:20" ht="43.2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>
        <f t="shared" si="232"/>
        <v>17.899999999999999</v>
      </c>
      <c r="P3742">
        <f t="shared" si="233"/>
        <v>-1642</v>
      </c>
      <c r="Q3742" s="7" t="s">
        <v>8336</v>
      </c>
      <c r="R3742" s="7" t="s">
        <v>8337</v>
      </c>
      <c r="S3742" s="11">
        <f t="shared" si="234"/>
        <v>41862.870810185181</v>
      </c>
      <c r="T3742" s="12">
        <f t="shared" si="235"/>
        <v>41832.881423611107</v>
      </c>
    </row>
    <row r="3743" spans="1:20" ht="43.2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>
        <f t="shared" si="232"/>
        <v>0</v>
      </c>
      <c r="P3743">
        <f t="shared" si="233"/>
        <v>-20000</v>
      </c>
      <c r="Q3743" s="7" t="s">
        <v>8336</v>
      </c>
      <c r="R3743" s="7" t="s">
        <v>8337</v>
      </c>
      <c r="S3743" s="11">
        <f t="shared" si="234"/>
        <v>42355.712384259255</v>
      </c>
      <c r="T3743" s="12">
        <f t="shared" si="235"/>
        <v>42325.712384259255</v>
      </c>
    </row>
    <row r="3744" spans="1:20" ht="43.2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>
        <f t="shared" si="232"/>
        <v>2</v>
      </c>
      <c r="P3744">
        <f t="shared" si="233"/>
        <v>-4900</v>
      </c>
      <c r="Q3744" s="7" t="s">
        <v>8336</v>
      </c>
      <c r="R3744" s="7" t="s">
        <v>8337</v>
      </c>
      <c r="S3744" s="11">
        <f t="shared" si="234"/>
        <v>41888.006296296291</v>
      </c>
      <c r="T3744" s="12">
        <f t="shared" si="235"/>
        <v>41858.006296296291</v>
      </c>
    </row>
    <row r="3745" spans="1:20" ht="28.8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>
        <f t="shared" si="232"/>
        <v>0</v>
      </c>
      <c r="P3745">
        <f t="shared" si="233"/>
        <v>-2200</v>
      </c>
      <c r="Q3745" s="7" t="s">
        <v>8336</v>
      </c>
      <c r="R3745" s="7" t="s">
        <v>8337</v>
      </c>
      <c r="S3745" s="11">
        <f t="shared" si="234"/>
        <v>41823.501898148148</v>
      </c>
      <c r="T3745" s="12">
        <f t="shared" si="235"/>
        <v>41793.501898148148</v>
      </c>
    </row>
    <row r="3746" spans="1:20" ht="57.6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>
        <f t="shared" si="232"/>
        <v>0</v>
      </c>
      <c r="P3746">
        <f t="shared" si="233"/>
        <v>-1200</v>
      </c>
      <c r="Q3746" s="7" t="s">
        <v>8336</v>
      </c>
      <c r="R3746" s="7" t="s">
        <v>8337</v>
      </c>
      <c r="S3746" s="11">
        <f t="shared" si="234"/>
        <v>41824.957638888889</v>
      </c>
      <c r="T3746" s="12">
        <f t="shared" si="235"/>
        <v>41793.605925925927</v>
      </c>
    </row>
    <row r="3747" spans="1:20" ht="43.2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>
        <f t="shared" si="232"/>
        <v>10</v>
      </c>
      <c r="P3747">
        <f t="shared" si="233"/>
        <v>-90</v>
      </c>
      <c r="Q3747" s="7" t="s">
        <v>8336</v>
      </c>
      <c r="R3747" s="7" t="s">
        <v>8337</v>
      </c>
      <c r="S3747" s="11">
        <f t="shared" si="234"/>
        <v>41861.489606481475</v>
      </c>
      <c r="T3747" s="12">
        <f t="shared" si="235"/>
        <v>41831.489606481475</v>
      </c>
    </row>
    <row r="3748" spans="1:20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>
        <f t="shared" si="232"/>
        <v>2.3764705882352941</v>
      </c>
      <c r="P3748">
        <f t="shared" si="233"/>
        <v>-8298</v>
      </c>
      <c r="Q3748" s="7" t="s">
        <v>8336</v>
      </c>
      <c r="R3748" s="7" t="s">
        <v>8337</v>
      </c>
      <c r="S3748" s="11">
        <f t="shared" si="234"/>
        <v>42651.18100694444</v>
      </c>
      <c r="T3748" s="12">
        <f t="shared" si="235"/>
        <v>42621.18100694444</v>
      </c>
    </row>
    <row r="3749" spans="1:20" ht="28.8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>
        <f t="shared" si="232"/>
        <v>1</v>
      </c>
      <c r="P3749">
        <f t="shared" si="233"/>
        <v>-2475</v>
      </c>
      <c r="Q3749" s="7" t="s">
        <v>8336</v>
      </c>
      <c r="R3749" s="7" t="s">
        <v>8337</v>
      </c>
      <c r="S3749" s="11">
        <f t="shared" si="234"/>
        <v>42190.749305555553</v>
      </c>
      <c r="T3749" s="12">
        <f t="shared" si="235"/>
        <v>42164.091388888883</v>
      </c>
    </row>
    <row r="3750" spans="1:20" ht="43.2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>
        <f t="shared" si="232"/>
        <v>103.52</v>
      </c>
      <c r="P3750">
        <f t="shared" si="233"/>
        <v>176</v>
      </c>
      <c r="Q3750" s="7" t="s">
        <v>8336</v>
      </c>
      <c r="R3750" s="7" t="s">
        <v>8378</v>
      </c>
      <c r="S3750" s="11">
        <f t="shared" si="234"/>
        <v>42416.040972222218</v>
      </c>
      <c r="T3750" s="12">
        <f t="shared" si="235"/>
        <v>42395.498101851852</v>
      </c>
    </row>
    <row r="3751" spans="1:20" ht="43.2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>
        <f t="shared" si="232"/>
        <v>105</v>
      </c>
      <c r="P3751">
        <f t="shared" si="233"/>
        <v>25</v>
      </c>
      <c r="Q3751" s="7" t="s">
        <v>8336</v>
      </c>
      <c r="R3751" s="7" t="s">
        <v>8378</v>
      </c>
      <c r="S3751" s="11">
        <f t="shared" si="234"/>
        <v>42488.957638888889</v>
      </c>
      <c r="T3751" s="12">
        <f t="shared" si="235"/>
        <v>42457.918842592589</v>
      </c>
    </row>
    <row r="3752" spans="1:20" ht="86.4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>
        <f t="shared" si="232"/>
        <v>100.44999999999999</v>
      </c>
      <c r="P3752">
        <f t="shared" si="233"/>
        <v>27</v>
      </c>
      <c r="Q3752" s="7" t="s">
        <v>8336</v>
      </c>
      <c r="R3752" s="7" t="s">
        <v>8378</v>
      </c>
      <c r="S3752" s="11">
        <f t="shared" si="234"/>
        <v>42045.124305555553</v>
      </c>
      <c r="T3752" s="12">
        <f t="shared" si="235"/>
        <v>42016.773240740738</v>
      </c>
    </row>
    <row r="3753" spans="1:20" ht="43.2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>
        <f t="shared" si="232"/>
        <v>132.6</v>
      </c>
      <c r="P3753">
        <f t="shared" si="233"/>
        <v>326</v>
      </c>
      <c r="Q3753" s="7" t="s">
        <v>8336</v>
      </c>
      <c r="R3753" s="7" t="s">
        <v>8378</v>
      </c>
      <c r="S3753" s="11">
        <f t="shared" si="234"/>
        <v>42462.785567129627</v>
      </c>
      <c r="T3753" s="12">
        <f t="shared" si="235"/>
        <v>42402.827233796292</v>
      </c>
    </row>
    <row r="3754" spans="1:20" ht="57.6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>
        <f t="shared" si="232"/>
        <v>112.99999999999999</v>
      </c>
      <c r="P3754">
        <f t="shared" si="233"/>
        <v>65</v>
      </c>
      <c r="Q3754" s="7" t="s">
        <v>8336</v>
      </c>
      <c r="R3754" s="7" t="s">
        <v>8378</v>
      </c>
      <c r="S3754" s="11">
        <f t="shared" si="234"/>
        <v>42659.666666666664</v>
      </c>
      <c r="T3754" s="12">
        <f t="shared" si="235"/>
        <v>42619.594155092585</v>
      </c>
    </row>
    <row r="3755" spans="1:20" ht="43.2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>
        <f t="shared" si="232"/>
        <v>103.34</v>
      </c>
      <c r="P3755">
        <f t="shared" si="233"/>
        <v>167</v>
      </c>
      <c r="Q3755" s="7" t="s">
        <v>8336</v>
      </c>
      <c r="R3755" s="7" t="s">
        <v>8378</v>
      </c>
      <c r="S3755" s="11">
        <f t="shared" si="234"/>
        <v>42157.791666666664</v>
      </c>
      <c r="T3755" s="12">
        <f t="shared" si="235"/>
        <v>42128.615740740737</v>
      </c>
    </row>
    <row r="3756" spans="1:20" ht="43.2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>
        <f t="shared" si="232"/>
        <v>120</v>
      </c>
      <c r="P3756">
        <f t="shared" si="233"/>
        <v>500</v>
      </c>
      <c r="Q3756" s="7" t="s">
        <v>8336</v>
      </c>
      <c r="R3756" s="7" t="s">
        <v>8378</v>
      </c>
      <c r="S3756" s="11">
        <f t="shared" si="234"/>
        <v>41845.999305555553</v>
      </c>
      <c r="T3756" s="12">
        <f t="shared" si="235"/>
        <v>41808.67288194444</v>
      </c>
    </row>
    <row r="3757" spans="1:20" ht="43.2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>
        <f t="shared" si="232"/>
        <v>129.63636363636363</v>
      </c>
      <c r="P3757">
        <f t="shared" si="233"/>
        <v>163</v>
      </c>
      <c r="Q3757" s="7" t="s">
        <v>8336</v>
      </c>
      <c r="R3757" s="7" t="s">
        <v>8378</v>
      </c>
      <c r="S3757" s="11">
        <f t="shared" si="234"/>
        <v>42475.658645833326</v>
      </c>
      <c r="T3757" s="12">
        <f t="shared" si="235"/>
        <v>42445.658645833326</v>
      </c>
    </row>
    <row r="3758" spans="1:20" ht="43.2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>
        <f t="shared" si="232"/>
        <v>101.11111111111111</v>
      </c>
      <c r="P3758">
        <f t="shared" si="233"/>
        <v>50</v>
      </c>
      <c r="Q3758" s="7" t="s">
        <v>8336</v>
      </c>
      <c r="R3758" s="7" t="s">
        <v>8378</v>
      </c>
      <c r="S3758" s="11">
        <f t="shared" si="234"/>
        <v>41801.606458333328</v>
      </c>
      <c r="T3758" s="12">
        <f t="shared" si="235"/>
        <v>41771.606458333328</v>
      </c>
    </row>
    <row r="3759" spans="1:20" ht="43.2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>
        <f t="shared" si="232"/>
        <v>108.51428571428572</v>
      </c>
      <c r="P3759">
        <f t="shared" si="233"/>
        <v>298</v>
      </c>
      <c r="Q3759" s="7" t="s">
        <v>8336</v>
      </c>
      <c r="R3759" s="7" t="s">
        <v>8378</v>
      </c>
      <c r="S3759" s="11">
        <f t="shared" si="234"/>
        <v>41974.642534722218</v>
      </c>
      <c r="T3759" s="12">
        <f t="shared" si="235"/>
        <v>41954.642534722218</v>
      </c>
    </row>
    <row r="3760" spans="1:20" ht="28.8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>
        <f t="shared" si="232"/>
        <v>102.33333333333334</v>
      </c>
      <c r="P3760">
        <f t="shared" si="233"/>
        <v>35</v>
      </c>
      <c r="Q3760" s="7" t="s">
        <v>8336</v>
      </c>
      <c r="R3760" s="7" t="s">
        <v>8378</v>
      </c>
      <c r="S3760" s="11">
        <f t="shared" si="234"/>
        <v>41778</v>
      </c>
      <c r="T3760" s="12">
        <f t="shared" si="235"/>
        <v>41747.263171296298</v>
      </c>
    </row>
    <row r="3761" spans="1:20" ht="28.8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>
        <f t="shared" si="232"/>
        <v>110.24425000000002</v>
      </c>
      <c r="P3761">
        <f t="shared" si="233"/>
        <v>409.77000000000044</v>
      </c>
      <c r="Q3761" s="7" t="s">
        <v>8336</v>
      </c>
      <c r="R3761" s="7" t="s">
        <v>8378</v>
      </c>
      <c r="S3761" s="11">
        <f t="shared" si="234"/>
        <v>42241.899918981479</v>
      </c>
      <c r="T3761" s="12">
        <f t="shared" si="235"/>
        <v>42181.899918981479</v>
      </c>
    </row>
    <row r="3762" spans="1:20" ht="43.2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>
        <f t="shared" si="232"/>
        <v>101.0154</v>
      </c>
      <c r="P3762">
        <f t="shared" si="233"/>
        <v>50.770000000000437</v>
      </c>
      <c r="Q3762" s="7" t="s">
        <v>8336</v>
      </c>
      <c r="R3762" s="7" t="s">
        <v>8378</v>
      </c>
      <c r="S3762" s="11">
        <f t="shared" si="234"/>
        <v>41764.316967592589</v>
      </c>
      <c r="T3762" s="12">
        <f t="shared" si="235"/>
        <v>41739.316967592589</v>
      </c>
    </row>
    <row r="3763" spans="1:20" ht="57.6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>
        <f t="shared" si="232"/>
        <v>100</v>
      </c>
      <c r="P3763">
        <f t="shared" si="233"/>
        <v>0</v>
      </c>
      <c r="Q3763" s="7" t="s">
        <v>8336</v>
      </c>
      <c r="R3763" s="7" t="s">
        <v>8378</v>
      </c>
      <c r="S3763" s="11">
        <f t="shared" si="234"/>
        <v>42226.749999999993</v>
      </c>
      <c r="T3763" s="12">
        <f t="shared" si="235"/>
        <v>42173.258530092593</v>
      </c>
    </row>
    <row r="3764" spans="1:20" ht="43.2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>
        <f t="shared" si="232"/>
        <v>106.24</v>
      </c>
      <c r="P3764">
        <f t="shared" si="233"/>
        <v>78</v>
      </c>
      <c r="Q3764" s="7" t="s">
        <v>8336</v>
      </c>
      <c r="R3764" s="7" t="s">
        <v>8378</v>
      </c>
      <c r="S3764" s="11">
        <f t="shared" si="234"/>
        <v>42218.605196759258</v>
      </c>
      <c r="T3764" s="12">
        <f t="shared" si="235"/>
        <v>42193.605196759258</v>
      </c>
    </row>
    <row r="3765" spans="1:20" ht="28.8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>
        <f t="shared" si="232"/>
        <v>100</v>
      </c>
      <c r="P3765">
        <f t="shared" si="233"/>
        <v>0</v>
      </c>
      <c r="Q3765" s="7" t="s">
        <v>8336</v>
      </c>
      <c r="R3765" s="7" t="s">
        <v>8378</v>
      </c>
      <c r="S3765" s="11">
        <f t="shared" si="234"/>
        <v>42095.500300925924</v>
      </c>
      <c r="T3765" s="12">
        <f t="shared" si="235"/>
        <v>42065.541967592588</v>
      </c>
    </row>
    <row r="3766" spans="1:20" ht="43.2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>
        <f t="shared" si="232"/>
        <v>100</v>
      </c>
      <c r="P3766">
        <f t="shared" si="233"/>
        <v>0</v>
      </c>
      <c r="Q3766" s="7" t="s">
        <v>8336</v>
      </c>
      <c r="R3766" s="7" t="s">
        <v>8378</v>
      </c>
      <c r="S3766" s="11">
        <f t="shared" si="234"/>
        <v>42518.816666666666</v>
      </c>
      <c r="T3766" s="12">
        <f t="shared" si="235"/>
        <v>42499.634629629632</v>
      </c>
    </row>
    <row r="3767" spans="1:20" ht="43.2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>
        <f t="shared" si="232"/>
        <v>113.45714285714286</v>
      </c>
      <c r="P3767">
        <f t="shared" si="233"/>
        <v>942</v>
      </c>
      <c r="Q3767" s="7" t="s">
        <v>8336</v>
      </c>
      <c r="R3767" s="7" t="s">
        <v>8378</v>
      </c>
      <c r="S3767" s="11">
        <f t="shared" si="234"/>
        <v>41850.568078703705</v>
      </c>
      <c r="T3767" s="12">
        <f t="shared" si="235"/>
        <v>41820.568078703705</v>
      </c>
    </row>
    <row r="3768" spans="1:20" ht="43.2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>
        <f t="shared" si="232"/>
        <v>102.65010000000001</v>
      </c>
      <c r="P3768">
        <f t="shared" si="233"/>
        <v>265.01000000000022</v>
      </c>
      <c r="Q3768" s="7" t="s">
        <v>8336</v>
      </c>
      <c r="R3768" s="7" t="s">
        <v>8378</v>
      </c>
      <c r="S3768" s="11">
        <f t="shared" si="234"/>
        <v>41822.958854166667</v>
      </c>
      <c r="T3768" s="12">
        <f t="shared" si="235"/>
        <v>41787.958854166667</v>
      </c>
    </row>
    <row r="3769" spans="1:20" ht="43.2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>
        <f t="shared" si="232"/>
        <v>116.75</v>
      </c>
      <c r="P3769">
        <f t="shared" si="233"/>
        <v>335</v>
      </c>
      <c r="Q3769" s="7" t="s">
        <v>8336</v>
      </c>
      <c r="R3769" s="7" t="s">
        <v>8378</v>
      </c>
      <c r="S3769" s="11">
        <f t="shared" si="234"/>
        <v>42063.999305555553</v>
      </c>
      <c r="T3769" s="12">
        <f t="shared" si="235"/>
        <v>42049.811307870368</v>
      </c>
    </row>
    <row r="3770" spans="1:20" ht="43.2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>
        <f t="shared" si="232"/>
        <v>107.65274999999998</v>
      </c>
      <c r="P3770">
        <f t="shared" si="233"/>
        <v>306.10999999999967</v>
      </c>
      <c r="Q3770" s="7" t="s">
        <v>8336</v>
      </c>
      <c r="R3770" s="7" t="s">
        <v>8378</v>
      </c>
      <c r="S3770" s="11">
        <f t="shared" si="234"/>
        <v>41802.519560185181</v>
      </c>
      <c r="T3770" s="12">
        <f t="shared" si="235"/>
        <v>41772.519560185181</v>
      </c>
    </row>
    <row r="3771" spans="1:20" ht="43.2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>
        <f t="shared" si="232"/>
        <v>100</v>
      </c>
      <c r="P3771">
        <f t="shared" si="233"/>
        <v>0</v>
      </c>
      <c r="Q3771" s="7" t="s">
        <v>8336</v>
      </c>
      <c r="R3771" s="7" t="s">
        <v>8378</v>
      </c>
      <c r="S3771" s="11">
        <f t="shared" si="234"/>
        <v>42475.389803240738</v>
      </c>
      <c r="T3771" s="12">
        <f t="shared" si="235"/>
        <v>42445.389803240738</v>
      </c>
    </row>
    <row r="3772" spans="1:20" ht="43.2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>
        <f t="shared" si="232"/>
        <v>100</v>
      </c>
      <c r="P3772">
        <f t="shared" si="233"/>
        <v>0</v>
      </c>
      <c r="Q3772" s="7" t="s">
        <v>8336</v>
      </c>
      <c r="R3772" s="7" t="s">
        <v>8378</v>
      </c>
      <c r="S3772" s="11">
        <f t="shared" si="234"/>
        <v>42168.722337962965</v>
      </c>
      <c r="T3772" s="12">
        <f t="shared" si="235"/>
        <v>42138.722337962965</v>
      </c>
    </row>
    <row r="3773" spans="1:20" ht="28.8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>
        <f t="shared" si="232"/>
        <v>146</v>
      </c>
      <c r="P3773">
        <f t="shared" si="233"/>
        <v>460</v>
      </c>
      <c r="Q3773" s="7" t="s">
        <v>8336</v>
      </c>
      <c r="R3773" s="7" t="s">
        <v>8378</v>
      </c>
      <c r="S3773" s="11">
        <f t="shared" si="234"/>
        <v>42507.791666666664</v>
      </c>
      <c r="T3773" s="12">
        <f t="shared" si="235"/>
        <v>42493.64875</v>
      </c>
    </row>
    <row r="3774" spans="1:20" ht="43.2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>
        <f t="shared" si="232"/>
        <v>110.2</v>
      </c>
      <c r="P3774">
        <f t="shared" si="233"/>
        <v>510</v>
      </c>
      <c r="Q3774" s="7" t="s">
        <v>8336</v>
      </c>
      <c r="R3774" s="7" t="s">
        <v>8378</v>
      </c>
      <c r="S3774" s="11">
        <f t="shared" si="234"/>
        <v>42703.041666666664</v>
      </c>
      <c r="T3774" s="12">
        <f t="shared" si="235"/>
        <v>42682.408634259256</v>
      </c>
    </row>
    <row r="3775" spans="1:20" ht="28.8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>
        <f t="shared" si="232"/>
        <v>108.2</v>
      </c>
      <c r="P3775">
        <f t="shared" si="233"/>
        <v>410</v>
      </c>
      <c r="Q3775" s="7" t="s">
        <v>8336</v>
      </c>
      <c r="R3775" s="7" t="s">
        <v>8378</v>
      </c>
      <c r="S3775" s="11">
        <f t="shared" si="234"/>
        <v>42688.880555555552</v>
      </c>
      <c r="T3775" s="12">
        <f t="shared" si="235"/>
        <v>42655.796840277777</v>
      </c>
    </row>
    <row r="3776" spans="1:20" ht="57.6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>
        <f t="shared" si="232"/>
        <v>100</v>
      </c>
      <c r="P3776">
        <f t="shared" si="233"/>
        <v>0</v>
      </c>
      <c r="Q3776" s="7" t="s">
        <v>8336</v>
      </c>
      <c r="R3776" s="7" t="s">
        <v>8378</v>
      </c>
      <c r="S3776" s="11">
        <f t="shared" si="234"/>
        <v>42103.583969907406</v>
      </c>
      <c r="T3776" s="12">
        <f t="shared" si="235"/>
        <v>42087.583969907406</v>
      </c>
    </row>
    <row r="3777" spans="1:20" ht="43.2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>
        <f t="shared" si="232"/>
        <v>100.25</v>
      </c>
      <c r="P3777">
        <f t="shared" si="233"/>
        <v>5</v>
      </c>
      <c r="Q3777" s="7" t="s">
        <v>8336</v>
      </c>
      <c r="R3777" s="7" t="s">
        <v>8378</v>
      </c>
      <c r="S3777" s="11">
        <f t="shared" si="234"/>
        <v>42102.958333333336</v>
      </c>
      <c r="T3777" s="12">
        <f t="shared" si="235"/>
        <v>42075.734293981477</v>
      </c>
    </row>
    <row r="3778" spans="1:20" ht="57.6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>
        <f t="shared" si="232"/>
        <v>106.71250000000001</v>
      </c>
      <c r="P3778">
        <f t="shared" si="233"/>
        <v>537</v>
      </c>
      <c r="Q3778" s="7" t="s">
        <v>8336</v>
      </c>
      <c r="R3778" s="7" t="s">
        <v>8378</v>
      </c>
      <c r="S3778" s="11">
        <f t="shared" si="234"/>
        <v>41851.833333333328</v>
      </c>
      <c r="T3778" s="12">
        <f t="shared" si="235"/>
        <v>41814.159467592588</v>
      </c>
    </row>
    <row r="3779" spans="1:20" ht="43.2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>
        <f t="shared" ref="O3779:O3842" si="236">(E3779/D3779*100)</f>
        <v>143.19999999999999</v>
      </c>
      <c r="P3779">
        <f t="shared" ref="P3779:P3842" si="237">AVERAGE(E3779-D3779)</f>
        <v>864</v>
      </c>
      <c r="Q3779" s="7" t="s">
        <v>8336</v>
      </c>
      <c r="R3779" s="7" t="s">
        <v>8378</v>
      </c>
      <c r="S3779" s="11">
        <f t="shared" ref="S3779:S3842" si="238">(I3779/86400)+25569+(-5/24)</f>
        <v>41908.958333333328</v>
      </c>
      <c r="T3779" s="12">
        <f t="shared" ref="T3779:T3842" si="239">(J3779/86400)+25569+(-5/24)</f>
        <v>41886.903020833335</v>
      </c>
    </row>
    <row r="3780" spans="1:20" ht="28.8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>
        <f t="shared" si="236"/>
        <v>105.04166666666667</v>
      </c>
      <c r="P3780">
        <f t="shared" si="237"/>
        <v>121</v>
      </c>
      <c r="Q3780" s="7" t="s">
        <v>8336</v>
      </c>
      <c r="R3780" s="7" t="s">
        <v>8378</v>
      </c>
      <c r="S3780" s="11">
        <f t="shared" si="238"/>
        <v>42049.610879629625</v>
      </c>
      <c r="T3780" s="12">
        <f t="shared" si="239"/>
        <v>41989.610879629625</v>
      </c>
    </row>
    <row r="3781" spans="1:20" ht="28.8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>
        <f t="shared" si="236"/>
        <v>103.98</v>
      </c>
      <c r="P3781">
        <f t="shared" si="237"/>
        <v>597</v>
      </c>
      <c r="Q3781" s="7" t="s">
        <v>8336</v>
      </c>
      <c r="R3781" s="7" t="s">
        <v>8378</v>
      </c>
      <c r="S3781" s="11">
        <f t="shared" si="238"/>
        <v>42455.485416666663</v>
      </c>
      <c r="T3781" s="12">
        <f t="shared" si="239"/>
        <v>42425.527083333327</v>
      </c>
    </row>
    <row r="3782" spans="1:20" ht="43.2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>
        <f t="shared" si="236"/>
        <v>120</v>
      </c>
      <c r="P3782">
        <f t="shared" si="237"/>
        <v>500</v>
      </c>
      <c r="Q3782" s="7" t="s">
        <v>8336</v>
      </c>
      <c r="R3782" s="7" t="s">
        <v>8378</v>
      </c>
      <c r="S3782" s="11">
        <f t="shared" si="238"/>
        <v>42198.629166666666</v>
      </c>
      <c r="T3782" s="12">
        <f t="shared" si="239"/>
        <v>42166.011400462965</v>
      </c>
    </row>
    <row r="3783" spans="1:20" ht="57.6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>
        <f t="shared" si="236"/>
        <v>109.66666666666667</v>
      </c>
      <c r="P3783">
        <f t="shared" si="237"/>
        <v>435</v>
      </c>
      <c r="Q3783" s="7" t="s">
        <v>8336</v>
      </c>
      <c r="R3783" s="7" t="s">
        <v>8378</v>
      </c>
      <c r="S3783" s="11">
        <f t="shared" si="238"/>
        <v>41890.674594907403</v>
      </c>
      <c r="T3783" s="12">
        <f t="shared" si="239"/>
        <v>41865.674594907403</v>
      </c>
    </row>
    <row r="3784" spans="1:20" ht="43.2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>
        <f t="shared" si="236"/>
        <v>101.75</v>
      </c>
      <c r="P3784">
        <f t="shared" si="237"/>
        <v>35</v>
      </c>
      <c r="Q3784" s="7" t="s">
        <v>8336</v>
      </c>
      <c r="R3784" s="7" t="s">
        <v>8378</v>
      </c>
      <c r="S3784" s="11">
        <f t="shared" si="238"/>
        <v>42575.749999999993</v>
      </c>
      <c r="T3784" s="12">
        <f t="shared" si="239"/>
        <v>42546.653900462959</v>
      </c>
    </row>
    <row r="3785" spans="1:20" ht="43.2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>
        <f t="shared" si="236"/>
        <v>128.91666666666666</v>
      </c>
      <c r="P3785">
        <f t="shared" si="237"/>
        <v>347</v>
      </c>
      <c r="Q3785" s="7" t="s">
        <v>8336</v>
      </c>
      <c r="R3785" s="7" t="s">
        <v>8378</v>
      </c>
      <c r="S3785" s="11">
        <f t="shared" si="238"/>
        <v>42444.458333333336</v>
      </c>
      <c r="T3785" s="12">
        <f t="shared" si="239"/>
        <v>42419.931944444441</v>
      </c>
    </row>
    <row r="3786" spans="1:20" ht="43.2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>
        <f t="shared" si="236"/>
        <v>114.99999999999999</v>
      </c>
      <c r="P3786">
        <f t="shared" si="237"/>
        <v>150</v>
      </c>
      <c r="Q3786" s="7" t="s">
        <v>8336</v>
      </c>
      <c r="R3786" s="7" t="s">
        <v>8378</v>
      </c>
      <c r="S3786" s="11">
        <f t="shared" si="238"/>
        <v>42561.772361111107</v>
      </c>
      <c r="T3786" s="12">
        <f t="shared" si="239"/>
        <v>42531.772361111107</v>
      </c>
    </row>
    <row r="3787" spans="1:20" ht="43.2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>
        <f t="shared" si="236"/>
        <v>150.75</v>
      </c>
      <c r="P3787">
        <f t="shared" si="237"/>
        <v>1015</v>
      </c>
      <c r="Q3787" s="7" t="s">
        <v>8336</v>
      </c>
      <c r="R3787" s="7" t="s">
        <v>8378</v>
      </c>
      <c r="S3787" s="11">
        <f t="shared" si="238"/>
        <v>42584.210416666661</v>
      </c>
      <c r="T3787" s="12">
        <f t="shared" si="239"/>
        <v>42548.430196759255</v>
      </c>
    </row>
    <row r="3788" spans="1:20" ht="43.2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>
        <f t="shared" si="236"/>
        <v>110.96666666666665</v>
      </c>
      <c r="P3788">
        <f t="shared" si="237"/>
        <v>658</v>
      </c>
      <c r="Q3788" s="7" t="s">
        <v>8336</v>
      </c>
      <c r="R3788" s="7" t="s">
        <v>8378</v>
      </c>
      <c r="S3788" s="11">
        <f t="shared" si="238"/>
        <v>42516.829571759255</v>
      </c>
      <c r="T3788" s="12">
        <f t="shared" si="239"/>
        <v>42486.829571759255</v>
      </c>
    </row>
    <row r="3789" spans="1:20" ht="43.2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>
        <f t="shared" si="236"/>
        <v>100.28571428571429</v>
      </c>
      <c r="P3789">
        <f t="shared" si="237"/>
        <v>1</v>
      </c>
      <c r="Q3789" s="7" t="s">
        <v>8336</v>
      </c>
      <c r="R3789" s="7" t="s">
        <v>8378</v>
      </c>
      <c r="S3789" s="11">
        <f t="shared" si="238"/>
        <v>42195.957638888889</v>
      </c>
      <c r="T3789" s="12">
        <f t="shared" si="239"/>
        <v>42167.326458333329</v>
      </c>
    </row>
    <row r="3790" spans="1:20" ht="72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>
        <f t="shared" si="236"/>
        <v>0.66666666666666674</v>
      </c>
      <c r="P3790">
        <f t="shared" si="237"/>
        <v>-74500</v>
      </c>
      <c r="Q3790" s="7" t="s">
        <v>8336</v>
      </c>
      <c r="R3790" s="7" t="s">
        <v>8378</v>
      </c>
      <c r="S3790" s="11">
        <f t="shared" si="238"/>
        <v>42361.470833333333</v>
      </c>
      <c r="T3790" s="12">
        <f t="shared" si="239"/>
        <v>42333.487488425926</v>
      </c>
    </row>
    <row r="3791" spans="1:20" ht="43.2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>
        <f t="shared" si="236"/>
        <v>3.267605633802817</v>
      </c>
      <c r="P3791">
        <f t="shared" si="237"/>
        <v>-3434</v>
      </c>
      <c r="Q3791" s="7" t="s">
        <v>8336</v>
      </c>
      <c r="R3791" s="7" t="s">
        <v>8378</v>
      </c>
      <c r="S3791" s="11">
        <f t="shared" si="238"/>
        <v>42170.590486111112</v>
      </c>
      <c r="T3791" s="12">
        <f t="shared" si="239"/>
        <v>42138.590486111112</v>
      </c>
    </row>
    <row r="3792" spans="1:20" ht="43.2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>
        <f t="shared" si="236"/>
        <v>0</v>
      </c>
      <c r="P3792">
        <f t="shared" si="237"/>
        <v>-15000</v>
      </c>
      <c r="Q3792" s="7" t="s">
        <v>8336</v>
      </c>
      <c r="R3792" s="7" t="s">
        <v>8378</v>
      </c>
      <c r="S3792" s="11">
        <f t="shared" si="238"/>
        <v>42696.5002662037</v>
      </c>
      <c r="T3792" s="12">
        <f t="shared" si="239"/>
        <v>42666.458599537036</v>
      </c>
    </row>
    <row r="3793" spans="1:20" ht="28.8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>
        <f t="shared" si="236"/>
        <v>0</v>
      </c>
      <c r="P3793">
        <f t="shared" si="237"/>
        <v>-1500</v>
      </c>
      <c r="Q3793" s="7" t="s">
        <v>8336</v>
      </c>
      <c r="R3793" s="7" t="s">
        <v>8378</v>
      </c>
      <c r="S3793" s="11">
        <f t="shared" si="238"/>
        <v>41826.4837037037</v>
      </c>
      <c r="T3793" s="12">
        <f t="shared" si="239"/>
        <v>41766.4837037037</v>
      </c>
    </row>
    <row r="3794" spans="1:20" ht="28.8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>
        <f t="shared" si="236"/>
        <v>0.27999999999999997</v>
      </c>
      <c r="P3794">
        <f t="shared" si="237"/>
        <v>-12465</v>
      </c>
      <c r="Q3794" s="7" t="s">
        <v>8336</v>
      </c>
      <c r="R3794" s="7" t="s">
        <v>8378</v>
      </c>
      <c r="S3794" s="11">
        <f t="shared" si="238"/>
        <v>42200.238680555551</v>
      </c>
      <c r="T3794" s="12">
        <f t="shared" si="239"/>
        <v>42170.238680555551</v>
      </c>
    </row>
    <row r="3795" spans="1:20" ht="43.2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>
        <f t="shared" si="236"/>
        <v>59.657142857142851</v>
      </c>
      <c r="P3795">
        <f t="shared" si="237"/>
        <v>-2824</v>
      </c>
      <c r="Q3795" s="7" t="s">
        <v>8336</v>
      </c>
      <c r="R3795" s="7" t="s">
        <v>8378</v>
      </c>
      <c r="S3795" s="11">
        <f t="shared" si="238"/>
        <v>41989.73065972222</v>
      </c>
      <c r="T3795" s="12">
        <f t="shared" si="239"/>
        <v>41968.73065972222</v>
      </c>
    </row>
    <row r="3796" spans="1:20" ht="43.2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>
        <f t="shared" si="236"/>
        <v>1</v>
      </c>
      <c r="P3796">
        <f t="shared" si="237"/>
        <v>-4950</v>
      </c>
      <c r="Q3796" s="7" t="s">
        <v>8336</v>
      </c>
      <c r="R3796" s="7" t="s">
        <v>8378</v>
      </c>
      <c r="S3796" s="11">
        <f t="shared" si="238"/>
        <v>42162.372152777774</v>
      </c>
      <c r="T3796" s="12">
        <f t="shared" si="239"/>
        <v>42132.372152777774</v>
      </c>
    </row>
    <row r="3797" spans="1:20" ht="43.2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>
        <f t="shared" si="236"/>
        <v>1.6666666666666667</v>
      </c>
      <c r="P3797">
        <f t="shared" si="237"/>
        <v>-590</v>
      </c>
      <c r="Q3797" s="7" t="s">
        <v>8336</v>
      </c>
      <c r="R3797" s="7" t="s">
        <v>8378</v>
      </c>
      <c r="S3797" s="11">
        <f t="shared" si="238"/>
        <v>42244.729166666664</v>
      </c>
      <c r="T3797" s="12">
        <f t="shared" si="239"/>
        <v>42201.227893518517</v>
      </c>
    </row>
    <row r="3798" spans="1:20" ht="43.2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>
        <f t="shared" si="236"/>
        <v>4.4444444444444444E-3</v>
      </c>
      <c r="P3798">
        <f t="shared" si="237"/>
        <v>-22499</v>
      </c>
      <c r="Q3798" s="7" t="s">
        <v>8336</v>
      </c>
      <c r="R3798" s="7" t="s">
        <v>8378</v>
      </c>
      <c r="S3798" s="11">
        <f t="shared" si="238"/>
        <v>42748.821250000001</v>
      </c>
      <c r="T3798" s="12">
        <f t="shared" si="239"/>
        <v>42688.821250000001</v>
      </c>
    </row>
    <row r="3799" spans="1:20" ht="57.6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>
        <f t="shared" si="236"/>
        <v>89.666666666666657</v>
      </c>
      <c r="P3799">
        <f t="shared" si="237"/>
        <v>-620</v>
      </c>
      <c r="Q3799" s="7" t="s">
        <v>8336</v>
      </c>
      <c r="R3799" s="7" t="s">
        <v>8378</v>
      </c>
      <c r="S3799" s="11">
        <f t="shared" si="238"/>
        <v>42114.673206018517</v>
      </c>
      <c r="T3799" s="12">
        <f t="shared" si="239"/>
        <v>42084.673206018517</v>
      </c>
    </row>
    <row r="3800" spans="1:20" ht="43.2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>
        <f t="shared" si="236"/>
        <v>1.4642857142857144</v>
      </c>
      <c r="P3800">
        <f t="shared" si="237"/>
        <v>-68975</v>
      </c>
      <c r="Q3800" s="7" t="s">
        <v>8336</v>
      </c>
      <c r="R3800" s="7" t="s">
        <v>8378</v>
      </c>
      <c r="S3800" s="11">
        <f t="shared" si="238"/>
        <v>41861.514444444438</v>
      </c>
      <c r="T3800" s="12">
        <f t="shared" si="239"/>
        <v>41831.514444444438</v>
      </c>
    </row>
    <row r="3801" spans="1:20" ht="43.2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>
        <f t="shared" si="236"/>
        <v>4.0199999999999996</v>
      </c>
      <c r="P3801">
        <f t="shared" si="237"/>
        <v>-9598</v>
      </c>
      <c r="Q3801" s="7" t="s">
        <v>8336</v>
      </c>
      <c r="R3801" s="7" t="s">
        <v>8378</v>
      </c>
      <c r="S3801" s="11">
        <f t="shared" si="238"/>
        <v>42440.722719907404</v>
      </c>
      <c r="T3801" s="12">
        <f t="shared" si="239"/>
        <v>42410.722719907404</v>
      </c>
    </row>
    <row r="3802" spans="1:20" ht="43.2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>
        <f t="shared" si="236"/>
        <v>4.004545454545454</v>
      </c>
      <c r="P3802">
        <f t="shared" si="237"/>
        <v>-21119</v>
      </c>
      <c r="Q3802" s="7" t="s">
        <v>8336</v>
      </c>
      <c r="R3802" s="7" t="s">
        <v>8378</v>
      </c>
      <c r="S3802" s="11">
        <f t="shared" si="238"/>
        <v>42014.999305555553</v>
      </c>
      <c r="T3802" s="12">
        <f t="shared" si="239"/>
        <v>41982.528738425921</v>
      </c>
    </row>
    <row r="3803" spans="1:20" ht="43.2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>
        <f t="shared" si="236"/>
        <v>8.52</v>
      </c>
      <c r="P3803">
        <f t="shared" si="237"/>
        <v>-4574</v>
      </c>
      <c r="Q3803" s="7" t="s">
        <v>8336</v>
      </c>
      <c r="R3803" s="7" t="s">
        <v>8378</v>
      </c>
      <c r="S3803" s="11">
        <f t="shared" si="238"/>
        <v>42006.467777777776</v>
      </c>
      <c r="T3803" s="12">
        <f t="shared" si="239"/>
        <v>41975.467777777776</v>
      </c>
    </row>
    <row r="3804" spans="1:20" ht="43.2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>
        <f t="shared" si="236"/>
        <v>0</v>
      </c>
      <c r="P3804">
        <f t="shared" si="237"/>
        <v>-3000</v>
      </c>
      <c r="Q3804" s="7" t="s">
        <v>8336</v>
      </c>
      <c r="R3804" s="7" t="s">
        <v>8378</v>
      </c>
      <c r="S3804" s="11">
        <f t="shared" si="238"/>
        <v>42298.917893518512</v>
      </c>
      <c r="T3804" s="12">
        <f t="shared" si="239"/>
        <v>42268.917893518512</v>
      </c>
    </row>
    <row r="3805" spans="1:20" ht="28.8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>
        <f t="shared" si="236"/>
        <v>19.650000000000002</v>
      </c>
      <c r="P3805">
        <f t="shared" si="237"/>
        <v>-9642</v>
      </c>
      <c r="Q3805" s="7" t="s">
        <v>8336</v>
      </c>
      <c r="R3805" s="7" t="s">
        <v>8378</v>
      </c>
      <c r="S3805" s="11">
        <f t="shared" si="238"/>
        <v>42433.763518518514</v>
      </c>
      <c r="T3805" s="12">
        <f t="shared" si="239"/>
        <v>42403.763518518514</v>
      </c>
    </row>
    <row r="3806" spans="1:20" ht="43.2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>
        <f t="shared" si="236"/>
        <v>0</v>
      </c>
      <c r="P3806">
        <f t="shared" si="237"/>
        <v>-8000</v>
      </c>
      <c r="Q3806" s="7" t="s">
        <v>8336</v>
      </c>
      <c r="R3806" s="7" t="s">
        <v>8378</v>
      </c>
      <c r="S3806" s="11">
        <f t="shared" si="238"/>
        <v>42582.083333333336</v>
      </c>
      <c r="T3806" s="12">
        <f t="shared" si="239"/>
        <v>42526.801203703704</v>
      </c>
    </row>
    <row r="3807" spans="1:20" ht="43.2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>
        <f t="shared" si="236"/>
        <v>2E-3</v>
      </c>
      <c r="P3807">
        <f t="shared" si="237"/>
        <v>-149997</v>
      </c>
      <c r="Q3807" s="7" t="s">
        <v>8336</v>
      </c>
      <c r="R3807" s="7" t="s">
        <v>8378</v>
      </c>
      <c r="S3807" s="11">
        <f t="shared" si="238"/>
        <v>41909.678703703699</v>
      </c>
      <c r="T3807" s="12">
        <f t="shared" si="239"/>
        <v>41849.678703703699</v>
      </c>
    </row>
    <row r="3808" spans="1:20" ht="57.6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>
        <f t="shared" si="236"/>
        <v>6.6666666666666666E-2</v>
      </c>
      <c r="P3808">
        <f t="shared" si="237"/>
        <v>-7495</v>
      </c>
      <c r="Q3808" s="7" t="s">
        <v>8336</v>
      </c>
      <c r="R3808" s="7" t="s">
        <v>8378</v>
      </c>
      <c r="S3808" s="11">
        <f t="shared" si="238"/>
        <v>41819.050706018512</v>
      </c>
      <c r="T3808" s="12">
        <f t="shared" si="239"/>
        <v>41799.050706018512</v>
      </c>
    </row>
    <row r="3809" spans="1:20" ht="43.2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>
        <f t="shared" si="236"/>
        <v>30.333333333333336</v>
      </c>
      <c r="P3809">
        <f t="shared" si="237"/>
        <v>-1045</v>
      </c>
      <c r="Q3809" s="7" t="s">
        <v>8336</v>
      </c>
      <c r="R3809" s="7" t="s">
        <v>8378</v>
      </c>
      <c r="S3809" s="11">
        <f t="shared" si="238"/>
        <v>42097.700682870367</v>
      </c>
      <c r="T3809" s="12">
        <f t="shared" si="239"/>
        <v>42090.700682870367</v>
      </c>
    </row>
    <row r="3810" spans="1:20" ht="43.2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>
        <f t="shared" si="236"/>
        <v>100</v>
      </c>
      <c r="P3810">
        <f t="shared" si="237"/>
        <v>0</v>
      </c>
      <c r="Q3810" s="7" t="s">
        <v>8336</v>
      </c>
      <c r="R3810" s="7" t="s">
        <v>8337</v>
      </c>
      <c r="S3810" s="11">
        <f t="shared" si="238"/>
        <v>42119.203923611109</v>
      </c>
      <c r="T3810" s="12">
        <f t="shared" si="239"/>
        <v>42059.24559027778</v>
      </c>
    </row>
    <row r="3811" spans="1:20" ht="43.2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>
        <f t="shared" si="236"/>
        <v>101.25</v>
      </c>
      <c r="P3811">
        <f t="shared" si="237"/>
        <v>25</v>
      </c>
      <c r="Q3811" s="7" t="s">
        <v>8336</v>
      </c>
      <c r="R3811" s="7" t="s">
        <v>8337</v>
      </c>
      <c r="S3811" s="11">
        <f t="shared" si="238"/>
        <v>41850.75</v>
      </c>
      <c r="T3811" s="12">
        <f t="shared" si="239"/>
        <v>41800.318368055552</v>
      </c>
    </row>
    <row r="3812" spans="1:20" ht="43.2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>
        <f t="shared" si="236"/>
        <v>121.73333333333333</v>
      </c>
      <c r="P3812">
        <f t="shared" si="237"/>
        <v>326</v>
      </c>
      <c r="Q3812" s="7" t="s">
        <v>8336</v>
      </c>
      <c r="R3812" s="7" t="s">
        <v>8337</v>
      </c>
      <c r="S3812" s="11">
        <f t="shared" si="238"/>
        <v>42084.599050925921</v>
      </c>
      <c r="T3812" s="12">
        <f t="shared" si="239"/>
        <v>42054.640717592592</v>
      </c>
    </row>
    <row r="3813" spans="1:20" ht="43.2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>
        <f t="shared" si="236"/>
        <v>330</v>
      </c>
      <c r="P3813">
        <f t="shared" si="237"/>
        <v>575</v>
      </c>
      <c r="Q3813" s="7" t="s">
        <v>8336</v>
      </c>
      <c r="R3813" s="7" t="s">
        <v>8337</v>
      </c>
      <c r="S3813" s="11">
        <f t="shared" si="238"/>
        <v>42521.249999999993</v>
      </c>
      <c r="T3813" s="12">
        <f t="shared" si="239"/>
        <v>42487.418668981474</v>
      </c>
    </row>
    <row r="3814" spans="1:20" ht="43.2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>
        <f t="shared" si="236"/>
        <v>109.55</v>
      </c>
      <c r="P3814">
        <f t="shared" si="237"/>
        <v>191</v>
      </c>
      <c r="Q3814" s="7" t="s">
        <v>8336</v>
      </c>
      <c r="R3814" s="7" t="s">
        <v>8337</v>
      </c>
      <c r="S3814" s="11">
        <f t="shared" si="238"/>
        <v>42155.957638888889</v>
      </c>
      <c r="T3814" s="12">
        <f t="shared" si="239"/>
        <v>42109.542916666665</v>
      </c>
    </row>
    <row r="3815" spans="1:20" ht="43.2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>
        <f t="shared" si="236"/>
        <v>100.95190476190474</v>
      </c>
      <c r="P3815">
        <f t="shared" si="237"/>
        <v>19.989999999999782</v>
      </c>
      <c r="Q3815" s="7" t="s">
        <v>8336</v>
      </c>
      <c r="R3815" s="7" t="s">
        <v>8337</v>
      </c>
      <c r="S3815" s="11">
        <f t="shared" si="238"/>
        <v>42535.696527777771</v>
      </c>
      <c r="T3815" s="12">
        <f t="shared" si="239"/>
        <v>42497.067372685182</v>
      </c>
    </row>
    <row r="3816" spans="1:20" ht="43.2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>
        <f t="shared" si="236"/>
        <v>140.13333333333333</v>
      </c>
      <c r="P3816">
        <f t="shared" si="237"/>
        <v>602</v>
      </c>
      <c r="Q3816" s="7" t="s">
        <v>8336</v>
      </c>
      <c r="R3816" s="7" t="s">
        <v>8337</v>
      </c>
      <c r="S3816" s="11">
        <f t="shared" si="238"/>
        <v>42094.957638888889</v>
      </c>
      <c r="T3816" s="12">
        <f t="shared" si="239"/>
        <v>42058.695740740739</v>
      </c>
    </row>
    <row r="3817" spans="1:20" ht="28.8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>
        <f t="shared" si="236"/>
        <v>100.001</v>
      </c>
      <c r="P3817">
        <f t="shared" si="237"/>
        <v>9.9999999999909051E-3</v>
      </c>
      <c r="Q3817" s="7" t="s">
        <v>8336</v>
      </c>
      <c r="R3817" s="7" t="s">
        <v>8337</v>
      </c>
      <c r="S3817" s="11">
        <f t="shared" si="238"/>
        <v>42236.749999999993</v>
      </c>
      <c r="T3817" s="12">
        <f t="shared" si="239"/>
        <v>42207.051585648143</v>
      </c>
    </row>
    <row r="3818" spans="1:20" ht="57.6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>
        <f t="shared" si="236"/>
        <v>119.238</v>
      </c>
      <c r="P3818">
        <f t="shared" si="237"/>
        <v>288.56999999999994</v>
      </c>
      <c r="Q3818" s="7" t="s">
        <v>8336</v>
      </c>
      <c r="R3818" s="7" t="s">
        <v>8337</v>
      </c>
      <c r="S3818" s="11">
        <f t="shared" si="238"/>
        <v>41837.481747685182</v>
      </c>
      <c r="T3818" s="12">
        <f t="shared" si="239"/>
        <v>41807.481747685182</v>
      </c>
    </row>
    <row r="3819" spans="1:20" ht="43.2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>
        <f t="shared" si="236"/>
        <v>107.25</v>
      </c>
      <c r="P3819">
        <f t="shared" si="237"/>
        <v>145</v>
      </c>
      <c r="Q3819" s="7" t="s">
        <v>8336</v>
      </c>
      <c r="R3819" s="7" t="s">
        <v>8337</v>
      </c>
      <c r="S3819" s="11">
        <f t="shared" si="238"/>
        <v>42300.957638888889</v>
      </c>
      <c r="T3819" s="12">
        <f t="shared" si="239"/>
        <v>42284.488611111105</v>
      </c>
    </row>
    <row r="3820" spans="1:20" ht="43.2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>
        <f t="shared" si="236"/>
        <v>227.99999999999997</v>
      </c>
      <c r="P3820">
        <f t="shared" si="237"/>
        <v>320</v>
      </c>
      <c r="Q3820" s="7" t="s">
        <v>8336</v>
      </c>
      <c r="R3820" s="7" t="s">
        <v>8337</v>
      </c>
      <c r="S3820" s="11">
        <f t="shared" si="238"/>
        <v>42075.592384259253</v>
      </c>
      <c r="T3820" s="12">
        <f t="shared" si="239"/>
        <v>42045.634050925924</v>
      </c>
    </row>
    <row r="3821" spans="1:20" ht="43.2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>
        <f t="shared" si="236"/>
        <v>106.4</v>
      </c>
      <c r="P3821">
        <f t="shared" si="237"/>
        <v>64</v>
      </c>
      <c r="Q3821" s="7" t="s">
        <v>8336</v>
      </c>
      <c r="R3821" s="7" t="s">
        <v>8337</v>
      </c>
      <c r="S3821" s="11">
        <f t="shared" si="238"/>
        <v>42202.668055555558</v>
      </c>
      <c r="T3821" s="12">
        <f t="shared" si="239"/>
        <v>42184.001203703701</v>
      </c>
    </row>
    <row r="3822" spans="1:20" ht="43.2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>
        <f t="shared" si="236"/>
        <v>143.33333333333334</v>
      </c>
      <c r="P3822">
        <f t="shared" si="237"/>
        <v>130</v>
      </c>
      <c r="Q3822" s="7" t="s">
        <v>8336</v>
      </c>
      <c r="R3822" s="7" t="s">
        <v>8337</v>
      </c>
      <c r="S3822" s="11">
        <f t="shared" si="238"/>
        <v>42190.443483796298</v>
      </c>
      <c r="T3822" s="12">
        <f t="shared" si="239"/>
        <v>42160.443483796298</v>
      </c>
    </row>
    <row r="3823" spans="1:20" ht="43.2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>
        <f t="shared" si="236"/>
        <v>104.54285714285714</v>
      </c>
      <c r="P3823">
        <f t="shared" si="237"/>
        <v>159</v>
      </c>
      <c r="Q3823" s="7" t="s">
        <v>8336</v>
      </c>
      <c r="R3823" s="7" t="s">
        <v>8337</v>
      </c>
      <c r="S3823" s="11">
        <f t="shared" si="238"/>
        <v>42372.972303240742</v>
      </c>
      <c r="T3823" s="12">
        <f t="shared" si="239"/>
        <v>42340.972303240742</v>
      </c>
    </row>
    <row r="3824" spans="1:20" ht="57.6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>
        <f t="shared" si="236"/>
        <v>110.02000000000001</v>
      </c>
      <c r="P3824">
        <f t="shared" si="237"/>
        <v>501</v>
      </c>
      <c r="Q3824" s="7" t="s">
        <v>8336</v>
      </c>
      <c r="R3824" s="7" t="s">
        <v>8337</v>
      </c>
      <c r="S3824" s="11">
        <f t="shared" si="238"/>
        <v>42388.749305555553</v>
      </c>
      <c r="T3824" s="12">
        <f t="shared" si="239"/>
        <v>42329.629826388882</v>
      </c>
    </row>
    <row r="3825" spans="1:20" ht="43.2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>
        <f t="shared" si="236"/>
        <v>106</v>
      </c>
      <c r="P3825">
        <f t="shared" si="237"/>
        <v>150</v>
      </c>
      <c r="Q3825" s="7" t="s">
        <v>8336</v>
      </c>
      <c r="R3825" s="7" t="s">
        <v>8337</v>
      </c>
      <c r="S3825" s="11">
        <f t="shared" si="238"/>
        <v>42204.957638888889</v>
      </c>
      <c r="T3825" s="12">
        <f t="shared" si="239"/>
        <v>42170.701898148145</v>
      </c>
    </row>
    <row r="3826" spans="1:20" ht="43.2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>
        <f t="shared" si="236"/>
        <v>108</v>
      </c>
      <c r="P3826">
        <f t="shared" si="237"/>
        <v>20</v>
      </c>
      <c r="Q3826" s="7" t="s">
        <v>8336</v>
      </c>
      <c r="R3826" s="7" t="s">
        <v>8337</v>
      </c>
      <c r="S3826" s="11">
        <f t="shared" si="238"/>
        <v>42583.361805555549</v>
      </c>
      <c r="T3826" s="12">
        <f t="shared" si="239"/>
        <v>42571.417858796289</v>
      </c>
    </row>
    <row r="3827" spans="1:20" ht="43.2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>
        <f t="shared" si="236"/>
        <v>105.42</v>
      </c>
      <c r="P3827">
        <f t="shared" si="237"/>
        <v>271</v>
      </c>
      <c r="Q3827" s="7" t="s">
        <v>8336</v>
      </c>
      <c r="R3827" s="7" t="s">
        <v>8337</v>
      </c>
      <c r="S3827" s="11">
        <f t="shared" si="238"/>
        <v>42171.861273148148</v>
      </c>
      <c r="T3827" s="12">
        <f t="shared" si="239"/>
        <v>42150.861273148148</v>
      </c>
    </row>
    <row r="3828" spans="1:20" ht="28.8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>
        <f t="shared" si="236"/>
        <v>119.16666666666667</v>
      </c>
      <c r="P3828">
        <f t="shared" si="237"/>
        <v>115</v>
      </c>
      <c r="Q3828" s="7" t="s">
        <v>8336</v>
      </c>
      <c r="R3828" s="7" t="s">
        <v>8337</v>
      </c>
      <c r="S3828" s="11">
        <f t="shared" si="238"/>
        <v>42131.215208333328</v>
      </c>
      <c r="T3828" s="12">
        <f t="shared" si="239"/>
        <v>42101.215208333328</v>
      </c>
    </row>
    <row r="3829" spans="1:20" ht="57.6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>
        <f t="shared" si="236"/>
        <v>152.66666666666666</v>
      </c>
      <c r="P3829">
        <f t="shared" si="237"/>
        <v>1580</v>
      </c>
      <c r="Q3829" s="7" t="s">
        <v>8336</v>
      </c>
      <c r="R3829" s="7" t="s">
        <v>8337</v>
      </c>
      <c r="S3829" s="11">
        <f t="shared" si="238"/>
        <v>42089.791666666664</v>
      </c>
      <c r="T3829" s="12">
        <f t="shared" si="239"/>
        <v>42034.719918981478</v>
      </c>
    </row>
    <row r="3830" spans="1:20" ht="43.2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>
        <f t="shared" si="236"/>
        <v>100</v>
      </c>
      <c r="P3830">
        <f t="shared" si="237"/>
        <v>0</v>
      </c>
      <c r="Q3830" s="7" t="s">
        <v>8336</v>
      </c>
      <c r="R3830" s="7" t="s">
        <v>8337</v>
      </c>
      <c r="S3830" s="11">
        <f t="shared" si="238"/>
        <v>42004.36096064814</v>
      </c>
      <c r="T3830" s="12">
        <f t="shared" si="239"/>
        <v>41944.319293981483</v>
      </c>
    </row>
    <row r="3831" spans="1:20" ht="43.2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>
        <f t="shared" si="236"/>
        <v>100.2</v>
      </c>
      <c r="P3831">
        <f t="shared" si="237"/>
        <v>1</v>
      </c>
      <c r="Q3831" s="7" t="s">
        <v>8336</v>
      </c>
      <c r="R3831" s="7" t="s">
        <v>8337</v>
      </c>
      <c r="S3831" s="11">
        <f t="shared" si="238"/>
        <v>42613.657071759262</v>
      </c>
      <c r="T3831" s="12">
        <f t="shared" si="239"/>
        <v>42593.657071759262</v>
      </c>
    </row>
    <row r="3832" spans="1:20" ht="43.2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>
        <f t="shared" si="236"/>
        <v>225</v>
      </c>
      <c r="P3832">
        <f t="shared" si="237"/>
        <v>125</v>
      </c>
      <c r="Q3832" s="7" t="s">
        <v>8336</v>
      </c>
      <c r="R3832" s="7" t="s">
        <v>8337</v>
      </c>
      <c r="S3832" s="11">
        <f t="shared" si="238"/>
        <v>42517.532534722217</v>
      </c>
      <c r="T3832" s="12">
        <f t="shared" si="239"/>
        <v>42503.532534722217</v>
      </c>
    </row>
    <row r="3833" spans="1:20" ht="57.6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>
        <f t="shared" si="236"/>
        <v>106.02199999999999</v>
      </c>
      <c r="P3833">
        <f t="shared" si="237"/>
        <v>30.110000000000014</v>
      </c>
      <c r="Q3833" s="7" t="s">
        <v>8336</v>
      </c>
      <c r="R3833" s="7" t="s">
        <v>8337</v>
      </c>
      <c r="S3833" s="11">
        <f t="shared" si="238"/>
        <v>41948.682233796295</v>
      </c>
      <c r="T3833" s="12">
        <f t="shared" si="239"/>
        <v>41927.640567129631</v>
      </c>
    </row>
    <row r="3834" spans="1:20" ht="43.2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>
        <f t="shared" si="236"/>
        <v>104.66666666666666</v>
      </c>
      <c r="P3834">
        <f t="shared" si="237"/>
        <v>56</v>
      </c>
      <c r="Q3834" s="7" t="s">
        <v>8336</v>
      </c>
      <c r="R3834" s="7" t="s">
        <v>8337</v>
      </c>
      <c r="S3834" s="11">
        <f t="shared" si="238"/>
        <v>42419.906655092585</v>
      </c>
      <c r="T3834" s="12">
        <f t="shared" si="239"/>
        <v>42374.906655092585</v>
      </c>
    </row>
    <row r="3835" spans="1:20" ht="57.6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>
        <f t="shared" si="236"/>
        <v>116.66666666666667</v>
      </c>
      <c r="P3835">
        <f t="shared" si="237"/>
        <v>200</v>
      </c>
      <c r="Q3835" s="7" t="s">
        <v>8336</v>
      </c>
      <c r="R3835" s="7" t="s">
        <v>8337</v>
      </c>
      <c r="S3835" s="11">
        <f t="shared" si="238"/>
        <v>41974.589583333327</v>
      </c>
      <c r="T3835" s="12">
        <f t="shared" si="239"/>
        <v>41963.664027777777</v>
      </c>
    </row>
    <row r="3836" spans="1:20" ht="43.2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>
        <f t="shared" si="236"/>
        <v>109.03333333333333</v>
      </c>
      <c r="P3836">
        <f t="shared" si="237"/>
        <v>271</v>
      </c>
      <c r="Q3836" s="7" t="s">
        <v>8336</v>
      </c>
      <c r="R3836" s="7" t="s">
        <v>8337</v>
      </c>
      <c r="S3836" s="11">
        <f t="shared" si="238"/>
        <v>42173.236886574072</v>
      </c>
      <c r="T3836" s="12">
        <f t="shared" si="239"/>
        <v>42143.236886574072</v>
      </c>
    </row>
    <row r="3837" spans="1:20" ht="43.2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>
        <f t="shared" si="236"/>
        <v>160</v>
      </c>
      <c r="P3837">
        <f t="shared" si="237"/>
        <v>120</v>
      </c>
      <c r="Q3837" s="7" t="s">
        <v>8336</v>
      </c>
      <c r="R3837" s="7" t="s">
        <v>8337</v>
      </c>
      <c r="S3837" s="11">
        <f t="shared" si="238"/>
        <v>42481.733888888884</v>
      </c>
      <c r="T3837" s="12">
        <f t="shared" si="239"/>
        <v>42460.733888888884</v>
      </c>
    </row>
    <row r="3838" spans="1:20" ht="43.2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>
        <f t="shared" si="236"/>
        <v>112.5</v>
      </c>
      <c r="P3838">
        <f t="shared" si="237"/>
        <v>100</v>
      </c>
      <c r="Q3838" s="7" t="s">
        <v>8336</v>
      </c>
      <c r="R3838" s="7" t="s">
        <v>8337</v>
      </c>
      <c r="S3838" s="11">
        <f t="shared" si="238"/>
        <v>42584.964583333327</v>
      </c>
      <c r="T3838" s="12">
        <f t="shared" si="239"/>
        <v>42553.718194444438</v>
      </c>
    </row>
    <row r="3839" spans="1:20" ht="28.8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>
        <f t="shared" si="236"/>
        <v>102.1</v>
      </c>
      <c r="P3839">
        <f t="shared" si="237"/>
        <v>42</v>
      </c>
      <c r="Q3839" s="7" t="s">
        <v>8336</v>
      </c>
      <c r="R3839" s="7" t="s">
        <v>8337</v>
      </c>
      <c r="S3839" s="11">
        <f t="shared" si="238"/>
        <v>42188.557384259257</v>
      </c>
      <c r="T3839" s="12">
        <f t="shared" si="239"/>
        <v>42152.557384259257</v>
      </c>
    </row>
    <row r="3840" spans="1:20" ht="57.6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>
        <f t="shared" si="236"/>
        <v>100.824</v>
      </c>
      <c r="P3840">
        <f t="shared" si="237"/>
        <v>824</v>
      </c>
      <c r="Q3840" s="7" t="s">
        <v>8336</v>
      </c>
      <c r="R3840" s="7" t="s">
        <v>8337</v>
      </c>
      <c r="S3840" s="11">
        <f t="shared" si="238"/>
        <v>42146.502418981479</v>
      </c>
      <c r="T3840" s="12">
        <f t="shared" si="239"/>
        <v>42116.502418981479</v>
      </c>
    </row>
    <row r="3841" spans="1:20" ht="43.2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>
        <f t="shared" si="236"/>
        <v>101.25</v>
      </c>
      <c r="P3841">
        <f t="shared" si="237"/>
        <v>25</v>
      </c>
      <c r="Q3841" s="7" t="s">
        <v>8336</v>
      </c>
      <c r="R3841" s="7" t="s">
        <v>8337</v>
      </c>
      <c r="S3841" s="11">
        <f t="shared" si="238"/>
        <v>42214.934305555558</v>
      </c>
      <c r="T3841" s="12">
        <f t="shared" si="239"/>
        <v>42154.934305555558</v>
      </c>
    </row>
    <row r="3842" spans="1:20" ht="43.2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>
        <f t="shared" si="236"/>
        <v>6500</v>
      </c>
      <c r="P3842">
        <f t="shared" si="237"/>
        <v>64</v>
      </c>
      <c r="Q3842" s="7" t="s">
        <v>8336</v>
      </c>
      <c r="R3842" s="7" t="s">
        <v>8337</v>
      </c>
      <c r="S3842" s="11">
        <f t="shared" si="238"/>
        <v>42457.45172453703</v>
      </c>
      <c r="T3842" s="12">
        <f t="shared" si="239"/>
        <v>42432.493391203701</v>
      </c>
    </row>
    <row r="3843" spans="1:20" ht="43.2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>
        <f t="shared" ref="O3843:O3906" si="240">(E3843/D3843*100)</f>
        <v>8.7200000000000006</v>
      </c>
      <c r="P3843">
        <f t="shared" ref="P3843:P3906" si="241">AVERAGE(E3843-D3843)</f>
        <v>-9128</v>
      </c>
      <c r="Q3843" s="7" t="s">
        <v>8336</v>
      </c>
      <c r="R3843" s="7" t="s">
        <v>8337</v>
      </c>
      <c r="S3843" s="11">
        <f t="shared" ref="S3843:S3906" si="242">(I3843/86400)+25569+(-5/24)</f>
        <v>41840.57739583333</v>
      </c>
      <c r="T3843" s="12">
        <f t="shared" ref="T3843:T3906" si="243">(J3843/86400)+25569+(-5/24)</f>
        <v>41780.57739583333</v>
      </c>
    </row>
    <row r="3844" spans="1:20" ht="43.2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>
        <f t="shared" si="240"/>
        <v>21.94</v>
      </c>
      <c r="P3844">
        <f t="shared" si="241"/>
        <v>-3903</v>
      </c>
      <c r="Q3844" s="7" t="s">
        <v>8336</v>
      </c>
      <c r="R3844" s="7" t="s">
        <v>8337</v>
      </c>
      <c r="S3844" s="11">
        <f t="shared" si="242"/>
        <v>41770.285324074073</v>
      </c>
      <c r="T3844" s="12">
        <f t="shared" si="243"/>
        <v>41740.285324074073</v>
      </c>
    </row>
    <row r="3845" spans="1:20" ht="43.2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>
        <f t="shared" si="240"/>
        <v>21.3</v>
      </c>
      <c r="P3845">
        <f t="shared" si="241"/>
        <v>-3935</v>
      </c>
      <c r="Q3845" s="7" t="s">
        <v>8336</v>
      </c>
      <c r="R3845" s="7" t="s">
        <v>8337</v>
      </c>
      <c r="S3845" s="11">
        <f t="shared" si="242"/>
        <v>41790.864166666666</v>
      </c>
      <c r="T3845" s="12">
        <f t="shared" si="243"/>
        <v>41765.864166666666</v>
      </c>
    </row>
    <row r="3846" spans="1:20" ht="43.2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>
        <f t="shared" si="240"/>
        <v>41.489795918367342</v>
      </c>
      <c r="P3846">
        <f t="shared" si="241"/>
        <v>-5734</v>
      </c>
      <c r="Q3846" s="7" t="s">
        <v>8336</v>
      </c>
      <c r="R3846" s="7" t="s">
        <v>8337</v>
      </c>
      <c r="S3846" s="11">
        <f t="shared" si="242"/>
        <v>41793.082638888889</v>
      </c>
      <c r="T3846" s="12">
        <f t="shared" si="243"/>
        <v>41766.408958333333</v>
      </c>
    </row>
    <row r="3847" spans="1:20" ht="57.6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>
        <f t="shared" si="240"/>
        <v>2.105</v>
      </c>
      <c r="P3847">
        <f t="shared" si="241"/>
        <v>-39158</v>
      </c>
      <c r="Q3847" s="7" t="s">
        <v>8336</v>
      </c>
      <c r="R3847" s="7" t="s">
        <v>8337</v>
      </c>
      <c r="S3847" s="11">
        <f t="shared" si="242"/>
        <v>42278.418680555558</v>
      </c>
      <c r="T3847" s="12">
        <f t="shared" si="243"/>
        <v>42248.418680555558</v>
      </c>
    </row>
    <row r="3848" spans="1:20" ht="43.2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>
        <f t="shared" si="240"/>
        <v>2.7</v>
      </c>
      <c r="P3848">
        <f t="shared" si="241"/>
        <v>-6811</v>
      </c>
      <c r="Q3848" s="7" t="s">
        <v>8336</v>
      </c>
      <c r="R3848" s="7" t="s">
        <v>8337</v>
      </c>
      <c r="S3848" s="11">
        <f t="shared" si="242"/>
        <v>41916.082638888889</v>
      </c>
      <c r="T3848" s="12">
        <f t="shared" si="243"/>
        <v>41885.01321759259</v>
      </c>
    </row>
    <row r="3849" spans="1:20" ht="43.2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>
        <f t="shared" si="240"/>
        <v>16.161904761904761</v>
      </c>
      <c r="P3849">
        <f t="shared" si="241"/>
        <v>-8803</v>
      </c>
      <c r="Q3849" s="7" t="s">
        <v>8336</v>
      </c>
      <c r="R3849" s="7" t="s">
        <v>8337</v>
      </c>
      <c r="S3849" s="11">
        <f t="shared" si="242"/>
        <v>42204.016099537032</v>
      </c>
      <c r="T3849" s="12">
        <f t="shared" si="243"/>
        <v>42159.016099537032</v>
      </c>
    </row>
    <row r="3850" spans="1:20" ht="43.2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>
        <f t="shared" si="240"/>
        <v>16.376923076923077</v>
      </c>
      <c r="P3850">
        <f t="shared" si="241"/>
        <v>-10871</v>
      </c>
      <c r="Q3850" s="7" t="s">
        <v>8336</v>
      </c>
      <c r="R3850" s="7" t="s">
        <v>8337</v>
      </c>
      <c r="S3850" s="11">
        <f t="shared" si="242"/>
        <v>42295.608668981477</v>
      </c>
      <c r="T3850" s="12">
        <f t="shared" si="243"/>
        <v>42265.608668981477</v>
      </c>
    </row>
    <row r="3851" spans="1:20" ht="57.6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>
        <f t="shared" si="240"/>
        <v>7.043333333333333</v>
      </c>
      <c r="P3851">
        <f t="shared" si="241"/>
        <v>-27887</v>
      </c>
      <c r="Q3851" s="7" t="s">
        <v>8336</v>
      </c>
      <c r="R3851" s="7" t="s">
        <v>8337</v>
      </c>
      <c r="S3851" s="11">
        <f t="shared" si="242"/>
        <v>42166.558842592589</v>
      </c>
      <c r="T3851" s="12">
        <f t="shared" si="243"/>
        <v>42136.558842592589</v>
      </c>
    </row>
    <row r="3852" spans="1:20" ht="28.8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>
        <f t="shared" si="240"/>
        <v>3.8</v>
      </c>
      <c r="P3852">
        <f t="shared" si="241"/>
        <v>-962</v>
      </c>
      <c r="Q3852" s="7" t="s">
        <v>8336</v>
      </c>
      <c r="R3852" s="7" t="s">
        <v>8337</v>
      </c>
      <c r="S3852" s="11">
        <f t="shared" si="242"/>
        <v>42004.916006944441</v>
      </c>
      <c r="T3852" s="12">
        <f t="shared" si="243"/>
        <v>41974.916006944441</v>
      </c>
    </row>
    <row r="3853" spans="1:20" ht="43.2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>
        <f t="shared" si="240"/>
        <v>34.08</v>
      </c>
      <c r="P3853">
        <f t="shared" si="241"/>
        <v>-1648</v>
      </c>
      <c r="Q3853" s="7" t="s">
        <v>8336</v>
      </c>
      <c r="R3853" s="7" t="s">
        <v>8337</v>
      </c>
      <c r="S3853" s="11">
        <f t="shared" si="242"/>
        <v>42202.23123842592</v>
      </c>
      <c r="T3853" s="12">
        <f t="shared" si="243"/>
        <v>42172.23123842592</v>
      </c>
    </row>
    <row r="3854" spans="1:20" ht="43.2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>
        <f t="shared" si="240"/>
        <v>0.2</v>
      </c>
      <c r="P3854">
        <f t="shared" si="241"/>
        <v>-9980</v>
      </c>
      <c r="Q3854" s="7" t="s">
        <v>8336</v>
      </c>
      <c r="R3854" s="7" t="s">
        <v>8337</v>
      </c>
      <c r="S3854" s="11">
        <f t="shared" si="242"/>
        <v>42089.940694444442</v>
      </c>
      <c r="T3854" s="12">
        <f t="shared" si="243"/>
        <v>42064.982361111113</v>
      </c>
    </row>
    <row r="3855" spans="1:20" ht="43.2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>
        <f t="shared" si="240"/>
        <v>2.5999999999999999E-2</v>
      </c>
      <c r="P3855">
        <f t="shared" si="241"/>
        <v>-99974</v>
      </c>
      <c r="Q3855" s="7" t="s">
        <v>8336</v>
      </c>
      <c r="R3855" s="7" t="s">
        <v>8337</v>
      </c>
      <c r="S3855" s="11">
        <f t="shared" si="242"/>
        <v>41883.631689814814</v>
      </c>
      <c r="T3855" s="12">
        <f t="shared" si="243"/>
        <v>41848.631689814814</v>
      </c>
    </row>
    <row r="3856" spans="1:20" ht="28.8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>
        <f t="shared" si="240"/>
        <v>16.254545454545454</v>
      </c>
      <c r="P3856">
        <f t="shared" si="241"/>
        <v>-9212</v>
      </c>
      <c r="Q3856" s="7" t="s">
        <v>8336</v>
      </c>
      <c r="R3856" s="7" t="s">
        <v>8337</v>
      </c>
      <c r="S3856" s="11">
        <f t="shared" si="242"/>
        <v>42133.67659722222</v>
      </c>
      <c r="T3856" s="12">
        <f t="shared" si="243"/>
        <v>42103.67659722222</v>
      </c>
    </row>
    <row r="3857" spans="1:20" ht="57.6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>
        <f t="shared" si="240"/>
        <v>2.5</v>
      </c>
      <c r="P3857">
        <f t="shared" si="241"/>
        <v>-975</v>
      </c>
      <c r="Q3857" s="7" t="s">
        <v>8336</v>
      </c>
      <c r="R3857" s="7" t="s">
        <v>8337</v>
      </c>
      <c r="S3857" s="11">
        <f t="shared" si="242"/>
        <v>42089.720729166664</v>
      </c>
      <c r="T3857" s="12">
        <f t="shared" si="243"/>
        <v>42059.762395833335</v>
      </c>
    </row>
    <row r="3858" spans="1:20" ht="57.6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>
        <f t="shared" si="240"/>
        <v>0.02</v>
      </c>
      <c r="P3858">
        <f t="shared" si="241"/>
        <v>-4999</v>
      </c>
      <c r="Q3858" s="7" t="s">
        <v>8336</v>
      </c>
      <c r="R3858" s="7" t="s">
        <v>8337</v>
      </c>
      <c r="S3858" s="11">
        <f t="shared" si="242"/>
        <v>42071.493090277778</v>
      </c>
      <c r="T3858" s="12">
        <f t="shared" si="243"/>
        <v>42041.534756944442</v>
      </c>
    </row>
    <row r="3859" spans="1:20" ht="43.2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>
        <f t="shared" si="240"/>
        <v>5.2</v>
      </c>
      <c r="P3859">
        <f t="shared" si="241"/>
        <v>-4740</v>
      </c>
      <c r="Q3859" s="7" t="s">
        <v>8336</v>
      </c>
      <c r="R3859" s="7" t="s">
        <v>8337</v>
      </c>
      <c r="S3859" s="11">
        <f t="shared" si="242"/>
        <v>41852.508333333331</v>
      </c>
      <c r="T3859" s="12">
        <f t="shared" si="243"/>
        <v>41829.528819444444</v>
      </c>
    </row>
    <row r="3860" spans="1:20" ht="57.6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>
        <f t="shared" si="240"/>
        <v>2</v>
      </c>
      <c r="P3860">
        <f t="shared" si="241"/>
        <v>-490</v>
      </c>
      <c r="Q3860" s="7" t="s">
        <v>8336</v>
      </c>
      <c r="R3860" s="7" t="s">
        <v>8337</v>
      </c>
      <c r="S3860" s="11">
        <f t="shared" si="242"/>
        <v>42146.666666666664</v>
      </c>
      <c r="T3860" s="12">
        <f t="shared" si="243"/>
        <v>42128.222731481474</v>
      </c>
    </row>
    <row r="3861" spans="1:20" ht="43.2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>
        <f t="shared" si="240"/>
        <v>0.04</v>
      </c>
      <c r="P3861">
        <f t="shared" si="241"/>
        <v>-2499</v>
      </c>
      <c r="Q3861" s="7" t="s">
        <v>8336</v>
      </c>
      <c r="R3861" s="7" t="s">
        <v>8337</v>
      </c>
      <c r="S3861" s="11">
        <f t="shared" si="242"/>
        <v>41815.666666666664</v>
      </c>
      <c r="T3861" s="12">
        <f t="shared" si="243"/>
        <v>41789.685266203705</v>
      </c>
    </row>
    <row r="3862" spans="1:20" ht="43.2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>
        <f t="shared" si="240"/>
        <v>17.666666666666668</v>
      </c>
      <c r="P3862">
        <f t="shared" si="241"/>
        <v>-4940</v>
      </c>
      <c r="Q3862" s="7" t="s">
        <v>8336</v>
      </c>
      <c r="R3862" s="7" t="s">
        <v>8337</v>
      </c>
      <c r="S3862" s="11">
        <f t="shared" si="242"/>
        <v>41863.452662037038</v>
      </c>
      <c r="T3862" s="12">
        <f t="shared" si="243"/>
        <v>41833.452662037038</v>
      </c>
    </row>
    <row r="3863" spans="1:20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>
        <f t="shared" si="240"/>
        <v>5</v>
      </c>
      <c r="P3863">
        <f t="shared" si="241"/>
        <v>-1900</v>
      </c>
      <c r="Q3863" s="7" t="s">
        <v>8336</v>
      </c>
      <c r="R3863" s="7" t="s">
        <v>8337</v>
      </c>
      <c r="S3863" s="11">
        <f t="shared" si="242"/>
        <v>41955.699305555558</v>
      </c>
      <c r="T3863" s="12">
        <f t="shared" si="243"/>
        <v>41914.381678240738</v>
      </c>
    </row>
    <row r="3864" spans="1:20" ht="28.8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>
        <f t="shared" si="240"/>
        <v>1.3333333333333334E-2</v>
      </c>
      <c r="P3864">
        <f t="shared" si="241"/>
        <v>-7499</v>
      </c>
      <c r="Q3864" s="7" t="s">
        <v>8336</v>
      </c>
      <c r="R3864" s="7" t="s">
        <v>8337</v>
      </c>
      <c r="S3864" s="11">
        <f t="shared" si="242"/>
        <v>42625.499305555553</v>
      </c>
      <c r="T3864" s="12">
        <f t="shared" si="243"/>
        <v>42611.052731481475</v>
      </c>
    </row>
    <row r="3865" spans="1:20" ht="43.2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>
        <f t="shared" si="240"/>
        <v>0</v>
      </c>
      <c r="P3865">
        <f t="shared" si="241"/>
        <v>-6000</v>
      </c>
      <c r="Q3865" s="7" t="s">
        <v>8336</v>
      </c>
      <c r="R3865" s="7" t="s">
        <v>8337</v>
      </c>
      <c r="S3865" s="11">
        <f t="shared" si="242"/>
        <v>42313.466493055552</v>
      </c>
      <c r="T3865" s="12">
        <f t="shared" si="243"/>
        <v>42253.424826388888</v>
      </c>
    </row>
    <row r="3866" spans="1:20" ht="43.2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>
        <f t="shared" si="240"/>
        <v>1.2</v>
      </c>
      <c r="P3866">
        <f t="shared" si="241"/>
        <v>-4940</v>
      </c>
      <c r="Q3866" s="7" t="s">
        <v>8336</v>
      </c>
      <c r="R3866" s="7" t="s">
        <v>8337</v>
      </c>
      <c r="S3866" s="11">
        <f t="shared" si="242"/>
        <v>42325.72516203703</v>
      </c>
      <c r="T3866" s="12">
        <f t="shared" si="243"/>
        <v>42295.683495370373</v>
      </c>
    </row>
    <row r="3867" spans="1:20" ht="43.2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>
        <f t="shared" si="240"/>
        <v>26.937422295897225</v>
      </c>
      <c r="P3867">
        <f t="shared" si="241"/>
        <v>-1763</v>
      </c>
      <c r="Q3867" s="7" t="s">
        <v>8336</v>
      </c>
      <c r="R3867" s="7" t="s">
        <v>8337</v>
      </c>
      <c r="S3867" s="11">
        <f t="shared" si="242"/>
        <v>41881.020833333328</v>
      </c>
      <c r="T3867" s="12">
        <f t="shared" si="243"/>
        <v>41841.44326388889</v>
      </c>
    </row>
    <row r="3868" spans="1:20" ht="28.8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>
        <f t="shared" si="240"/>
        <v>0.54999999999999993</v>
      </c>
      <c r="P3868">
        <f t="shared" si="241"/>
        <v>-1989</v>
      </c>
      <c r="Q3868" s="7" t="s">
        <v>8336</v>
      </c>
      <c r="R3868" s="7" t="s">
        <v>8337</v>
      </c>
      <c r="S3868" s="11">
        <f t="shared" si="242"/>
        <v>42451.936805555553</v>
      </c>
      <c r="T3868" s="12">
        <f t="shared" si="243"/>
        <v>42402.738668981481</v>
      </c>
    </row>
    <row r="3869" spans="1:20" ht="43.2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>
        <f t="shared" si="240"/>
        <v>12.55</v>
      </c>
      <c r="P3869">
        <f t="shared" si="241"/>
        <v>-1749</v>
      </c>
      <c r="Q3869" s="7" t="s">
        <v>8336</v>
      </c>
      <c r="R3869" s="7" t="s">
        <v>8337</v>
      </c>
      <c r="S3869" s="11">
        <f t="shared" si="242"/>
        <v>42539.605775462966</v>
      </c>
      <c r="T3869" s="12">
        <f t="shared" si="243"/>
        <v>42509.605775462966</v>
      </c>
    </row>
    <row r="3870" spans="1:20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>
        <f t="shared" si="240"/>
        <v>0.2</v>
      </c>
      <c r="P3870">
        <f t="shared" si="241"/>
        <v>-4990</v>
      </c>
      <c r="Q3870" s="7" t="s">
        <v>8336</v>
      </c>
      <c r="R3870" s="7" t="s">
        <v>8378</v>
      </c>
      <c r="S3870" s="11">
        <f t="shared" si="242"/>
        <v>41890.45144675926</v>
      </c>
      <c r="T3870" s="12">
        <f t="shared" si="243"/>
        <v>41865.45144675926</v>
      </c>
    </row>
    <row r="3871" spans="1:20" ht="28.8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>
        <f t="shared" si="240"/>
        <v>3.4474868431088401</v>
      </c>
      <c r="P3871">
        <f t="shared" si="241"/>
        <v>-12659</v>
      </c>
      <c r="Q3871" s="7" t="s">
        <v>8336</v>
      </c>
      <c r="R3871" s="7" t="s">
        <v>8378</v>
      </c>
      <c r="S3871" s="11">
        <f t="shared" si="242"/>
        <v>42076.924305555549</v>
      </c>
      <c r="T3871" s="12">
        <f t="shared" si="243"/>
        <v>42047.516111111108</v>
      </c>
    </row>
    <row r="3872" spans="1:20" ht="57.6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>
        <f t="shared" si="240"/>
        <v>15</v>
      </c>
      <c r="P3872">
        <f t="shared" si="241"/>
        <v>-8500</v>
      </c>
      <c r="Q3872" s="7" t="s">
        <v>8336</v>
      </c>
      <c r="R3872" s="7" t="s">
        <v>8378</v>
      </c>
      <c r="S3872" s="11">
        <f t="shared" si="242"/>
        <v>41822.963865740741</v>
      </c>
      <c r="T3872" s="12">
        <f t="shared" si="243"/>
        <v>41792.963865740741</v>
      </c>
    </row>
    <row r="3873" spans="1:20" ht="28.8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>
        <f t="shared" si="240"/>
        <v>2.666666666666667</v>
      </c>
      <c r="P3873">
        <f t="shared" si="241"/>
        <v>-1460</v>
      </c>
      <c r="Q3873" s="7" t="s">
        <v>8336</v>
      </c>
      <c r="R3873" s="7" t="s">
        <v>8378</v>
      </c>
      <c r="S3873" s="11">
        <f t="shared" si="242"/>
        <v>42823.530671296299</v>
      </c>
      <c r="T3873" s="12">
        <f t="shared" si="243"/>
        <v>42763.572337962956</v>
      </c>
    </row>
    <row r="3874" spans="1:20" ht="43.2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>
        <f t="shared" si="240"/>
        <v>0</v>
      </c>
      <c r="P3874">
        <f t="shared" si="241"/>
        <v>-15000</v>
      </c>
      <c r="Q3874" s="7" t="s">
        <v>8336</v>
      </c>
      <c r="R3874" s="7" t="s">
        <v>8378</v>
      </c>
      <c r="S3874" s="11">
        <f t="shared" si="242"/>
        <v>42229.9374537037</v>
      </c>
      <c r="T3874" s="12">
        <f t="shared" si="243"/>
        <v>42179.9374537037</v>
      </c>
    </row>
    <row r="3875" spans="1:20" ht="43.2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>
        <f t="shared" si="240"/>
        <v>0</v>
      </c>
      <c r="P3875">
        <f t="shared" si="241"/>
        <v>-5500</v>
      </c>
      <c r="Q3875" s="7" t="s">
        <v>8336</v>
      </c>
      <c r="R3875" s="7" t="s">
        <v>8378</v>
      </c>
      <c r="S3875" s="11">
        <f t="shared" si="242"/>
        <v>42285.487673611111</v>
      </c>
      <c r="T3875" s="12">
        <f t="shared" si="243"/>
        <v>42255.487673611111</v>
      </c>
    </row>
    <row r="3876" spans="1:20" ht="57.6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>
        <f t="shared" si="240"/>
        <v>0</v>
      </c>
      <c r="P3876">
        <f t="shared" si="241"/>
        <v>-620</v>
      </c>
      <c r="Q3876" s="7" t="s">
        <v>8336</v>
      </c>
      <c r="R3876" s="7" t="s">
        <v>8378</v>
      </c>
      <c r="S3876" s="11">
        <f t="shared" si="242"/>
        <v>42027.833333333336</v>
      </c>
      <c r="T3876" s="12">
        <f t="shared" si="243"/>
        <v>42006.808124999996</v>
      </c>
    </row>
    <row r="3877" spans="1:20" ht="43.2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>
        <f t="shared" si="240"/>
        <v>0</v>
      </c>
      <c r="P3877">
        <f t="shared" si="241"/>
        <v>-30000</v>
      </c>
      <c r="Q3877" s="7" t="s">
        <v>8336</v>
      </c>
      <c r="R3877" s="7" t="s">
        <v>8378</v>
      </c>
      <c r="S3877" s="11">
        <f t="shared" si="242"/>
        <v>42616.208333333336</v>
      </c>
      <c r="T3877" s="12">
        <f t="shared" si="243"/>
        <v>42615.138483796291</v>
      </c>
    </row>
    <row r="3878" spans="1:20" ht="57.6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>
        <f t="shared" si="240"/>
        <v>52.794871794871788</v>
      </c>
      <c r="P3878">
        <f t="shared" si="241"/>
        <v>-1841</v>
      </c>
      <c r="Q3878" s="7" t="s">
        <v>8336</v>
      </c>
      <c r="R3878" s="7" t="s">
        <v>8378</v>
      </c>
      <c r="S3878" s="11">
        <f t="shared" si="242"/>
        <v>42402.415833333333</v>
      </c>
      <c r="T3878" s="12">
        <f t="shared" si="243"/>
        <v>42372.415833333333</v>
      </c>
    </row>
    <row r="3879" spans="1:20" ht="43.2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>
        <f t="shared" si="240"/>
        <v>4.9639999999999995</v>
      </c>
      <c r="P3879">
        <f t="shared" si="241"/>
        <v>-23759</v>
      </c>
      <c r="Q3879" s="7" t="s">
        <v>8336</v>
      </c>
      <c r="R3879" s="7" t="s">
        <v>8378</v>
      </c>
      <c r="S3879" s="11">
        <f t="shared" si="242"/>
        <v>42712.469351851854</v>
      </c>
      <c r="T3879" s="12">
        <f t="shared" si="243"/>
        <v>42682.469351851854</v>
      </c>
    </row>
    <row r="3880" spans="1:20" ht="43.2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>
        <f t="shared" si="240"/>
        <v>5.5555555555555552E-2</v>
      </c>
      <c r="P3880">
        <f t="shared" si="241"/>
        <v>-17990</v>
      </c>
      <c r="Q3880" s="7" t="s">
        <v>8336</v>
      </c>
      <c r="R3880" s="7" t="s">
        <v>8378</v>
      </c>
      <c r="S3880" s="11">
        <f t="shared" si="242"/>
        <v>42184.957638888889</v>
      </c>
      <c r="T3880" s="12">
        <f t="shared" si="243"/>
        <v>42154.610486111109</v>
      </c>
    </row>
    <row r="3881" spans="1:20" ht="43.2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>
        <f t="shared" si="240"/>
        <v>0</v>
      </c>
      <c r="P3881">
        <f t="shared" si="241"/>
        <v>-15000</v>
      </c>
      <c r="Q3881" s="7" t="s">
        <v>8336</v>
      </c>
      <c r="R3881" s="7" t="s">
        <v>8378</v>
      </c>
      <c r="S3881" s="11">
        <f t="shared" si="242"/>
        <v>42029.652731481481</v>
      </c>
      <c r="T3881" s="12">
        <f t="shared" si="243"/>
        <v>41999.652731481481</v>
      </c>
    </row>
    <row r="3882" spans="1:20" ht="43.2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>
        <f t="shared" si="240"/>
        <v>13.066666666666665</v>
      </c>
      <c r="P3882">
        <f t="shared" si="241"/>
        <v>-6520</v>
      </c>
      <c r="Q3882" s="7" t="s">
        <v>8336</v>
      </c>
      <c r="R3882" s="7" t="s">
        <v>8378</v>
      </c>
      <c r="S3882" s="11">
        <f t="shared" si="242"/>
        <v>41850.75</v>
      </c>
      <c r="T3882" s="12">
        <f t="shared" si="243"/>
        <v>41815.606712962959</v>
      </c>
    </row>
    <row r="3883" spans="1:20" ht="28.8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>
        <f t="shared" si="240"/>
        <v>5</v>
      </c>
      <c r="P3883">
        <f t="shared" si="241"/>
        <v>-475</v>
      </c>
      <c r="Q3883" s="7" t="s">
        <v>8336</v>
      </c>
      <c r="R3883" s="7" t="s">
        <v>8378</v>
      </c>
      <c r="S3883" s="11">
        <f t="shared" si="242"/>
        <v>42785.810173611106</v>
      </c>
      <c r="T3883" s="12">
        <f t="shared" si="243"/>
        <v>42755.810173611106</v>
      </c>
    </row>
    <row r="3884" spans="1:20" ht="43.2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>
        <f t="shared" si="240"/>
        <v>0</v>
      </c>
      <c r="P3884">
        <f t="shared" si="241"/>
        <v>-30000</v>
      </c>
      <c r="Q3884" s="7" t="s">
        <v>8336</v>
      </c>
      <c r="R3884" s="7" t="s">
        <v>8378</v>
      </c>
      <c r="S3884" s="11">
        <f t="shared" si="242"/>
        <v>42400.752083333333</v>
      </c>
      <c r="T3884" s="12">
        <f t="shared" si="243"/>
        <v>42373.77511574074</v>
      </c>
    </row>
    <row r="3885" spans="1:20" ht="57.6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>
        <f t="shared" si="240"/>
        <v>0</v>
      </c>
      <c r="P3885">
        <f t="shared" si="241"/>
        <v>-15000</v>
      </c>
      <c r="Q3885" s="7" t="s">
        <v>8336</v>
      </c>
      <c r="R3885" s="7" t="s">
        <v>8378</v>
      </c>
      <c r="S3885" s="11">
        <f t="shared" si="242"/>
        <v>41884.394317129627</v>
      </c>
      <c r="T3885" s="12">
        <f t="shared" si="243"/>
        <v>41854.394317129627</v>
      </c>
    </row>
    <row r="3886" spans="1:20" ht="43.2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>
        <f t="shared" si="240"/>
        <v>0</v>
      </c>
      <c r="P3886">
        <f t="shared" si="241"/>
        <v>-10000</v>
      </c>
      <c r="Q3886" s="7" t="s">
        <v>8336</v>
      </c>
      <c r="R3886" s="7" t="s">
        <v>8378</v>
      </c>
      <c r="S3886" s="11">
        <f t="shared" si="242"/>
        <v>42090.541574074072</v>
      </c>
      <c r="T3886" s="12">
        <f t="shared" si="243"/>
        <v>42065.583240740736</v>
      </c>
    </row>
    <row r="3887" spans="1:20" ht="43.2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>
        <f t="shared" si="240"/>
        <v>0</v>
      </c>
      <c r="P3887">
        <f t="shared" si="241"/>
        <v>-375000</v>
      </c>
      <c r="Q3887" s="7" t="s">
        <v>8336</v>
      </c>
      <c r="R3887" s="7" t="s">
        <v>8378</v>
      </c>
      <c r="S3887" s="11">
        <f t="shared" si="242"/>
        <v>42499.742951388886</v>
      </c>
      <c r="T3887" s="12">
        <f t="shared" si="243"/>
        <v>42469.742951388886</v>
      </c>
    </row>
    <row r="3888" spans="1:20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>
        <f t="shared" si="240"/>
        <v>0</v>
      </c>
      <c r="P3888">
        <f t="shared" si="241"/>
        <v>-10000</v>
      </c>
      <c r="Q3888" s="7" t="s">
        <v>8336</v>
      </c>
      <c r="R3888" s="7" t="s">
        <v>8378</v>
      </c>
      <c r="S3888" s="11">
        <f t="shared" si="242"/>
        <v>41984.019699074073</v>
      </c>
      <c r="T3888" s="12">
        <f t="shared" si="243"/>
        <v>41954.019699074073</v>
      </c>
    </row>
    <row r="3889" spans="1:20" ht="43.2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>
        <f t="shared" si="240"/>
        <v>1.7500000000000002</v>
      </c>
      <c r="P3889">
        <f t="shared" si="241"/>
        <v>-1965</v>
      </c>
      <c r="Q3889" s="7" t="s">
        <v>8336</v>
      </c>
      <c r="R3889" s="7" t="s">
        <v>8378</v>
      </c>
      <c r="S3889" s="11">
        <f t="shared" si="242"/>
        <v>42125.708333333336</v>
      </c>
      <c r="T3889" s="12">
        <f t="shared" si="243"/>
        <v>42079.649641203701</v>
      </c>
    </row>
    <row r="3890" spans="1:20" ht="43.2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>
        <f t="shared" si="240"/>
        <v>27.1</v>
      </c>
      <c r="P3890">
        <f t="shared" si="241"/>
        <v>-1458</v>
      </c>
      <c r="Q3890" s="7" t="s">
        <v>8336</v>
      </c>
      <c r="R3890" s="7" t="s">
        <v>8337</v>
      </c>
      <c r="S3890" s="11">
        <f t="shared" si="242"/>
        <v>42792.337476851848</v>
      </c>
      <c r="T3890" s="12">
        <f t="shared" si="243"/>
        <v>42762.337476851848</v>
      </c>
    </row>
    <row r="3891" spans="1:20" ht="43.2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>
        <f t="shared" si="240"/>
        <v>1.4749999999999999</v>
      </c>
      <c r="P3891">
        <f t="shared" si="241"/>
        <v>-7882</v>
      </c>
      <c r="Q3891" s="7" t="s">
        <v>8336</v>
      </c>
      <c r="R3891" s="7" t="s">
        <v>8337</v>
      </c>
      <c r="S3891" s="11">
        <f t="shared" si="242"/>
        <v>42008.768055555549</v>
      </c>
      <c r="T3891" s="12">
        <f t="shared" si="243"/>
        <v>41976.796643518515</v>
      </c>
    </row>
    <row r="3892" spans="1:20" ht="43.2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>
        <f t="shared" si="240"/>
        <v>16.826666666666668</v>
      </c>
      <c r="P3892">
        <f t="shared" si="241"/>
        <v>-12476</v>
      </c>
      <c r="Q3892" s="7" t="s">
        <v>8336</v>
      </c>
      <c r="R3892" s="7" t="s">
        <v>8337</v>
      </c>
      <c r="S3892" s="11">
        <f t="shared" si="242"/>
        <v>42231.55027777778</v>
      </c>
      <c r="T3892" s="12">
        <f t="shared" si="243"/>
        <v>42171.55027777778</v>
      </c>
    </row>
    <row r="3893" spans="1:20" ht="28.8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>
        <f t="shared" si="240"/>
        <v>32.5</v>
      </c>
      <c r="P3893">
        <f t="shared" si="241"/>
        <v>-540</v>
      </c>
      <c r="Q3893" s="7" t="s">
        <v>8336</v>
      </c>
      <c r="R3893" s="7" t="s">
        <v>8337</v>
      </c>
      <c r="S3893" s="11">
        <f t="shared" si="242"/>
        <v>42085.999305555553</v>
      </c>
      <c r="T3893" s="12">
        <f t="shared" si="243"/>
        <v>42055.924120370364</v>
      </c>
    </row>
    <row r="3894" spans="1:20" ht="57.6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>
        <f t="shared" si="240"/>
        <v>0</v>
      </c>
      <c r="P3894">
        <f t="shared" si="241"/>
        <v>-1000</v>
      </c>
      <c r="Q3894" s="7" t="s">
        <v>8336</v>
      </c>
      <c r="R3894" s="7" t="s">
        <v>8337</v>
      </c>
      <c r="S3894" s="11">
        <f t="shared" si="242"/>
        <v>41875.083333333328</v>
      </c>
      <c r="T3894" s="12">
        <f t="shared" si="243"/>
        <v>41867.443946759253</v>
      </c>
    </row>
    <row r="3895" spans="1:20" ht="57.6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>
        <f t="shared" si="240"/>
        <v>21.55</v>
      </c>
      <c r="P3895">
        <f t="shared" si="241"/>
        <v>-39225</v>
      </c>
      <c r="Q3895" s="7" t="s">
        <v>8336</v>
      </c>
      <c r="R3895" s="7" t="s">
        <v>8337</v>
      </c>
      <c r="S3895" s="11">
        <f t="shared" si="242"/>
        <v>41821.041666666664</v>
      </c>
      <c r="T3895" s="12">
        <f t="shared" si="243"/>
        <v>41779.449537037035</v>
      </c>
    </row>
    <row r="3896" spans="1:20" ht="43.2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>
        <f t="shared" si="240"/>
        <v>3.4666666666666663</v>
      </c>
      <c r="P3896">
        <f t="shared" si="241"/>
        <v>-14480</v>
      </c>
      <c r="Q3896" s="7" t="s">
        <v>8336</v>
      </c>
      <c r="R3896" s="7" t="s">
        <v>8337</v>
      </c>
      <c r="S3896" s="11">
        <f t="shared" si="242"/>
        <v>42709.999305555553</v>
      </c>
      <c r="T3896" s="12">
        <f t="shared" si="243"/>
        <v>42679.750138888885</v>
      </c>
    </row>
    <row r="3897" spans="1:20" ht="43.2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>
        <f t="shared" si="240"/>
        <v>5</v>
      </c>
      <c r="P3897">
        <f t="shared" si="241"/>
        <v>-950</v>
      </c>
      <c r="Q3897" s="7" t="s">
        <v>8336</v>
      </c>
      <c r="R3897" s="7" t="s">
        <v>8337</v>
      </c>
      <c r="S3897" s="11">
        <f t="shared" si="242"/>
        <v>42063.041875000003</v>
      </c>
      <c r="T3897" s="12">
        <f t="shared" si="243"/>
        <v>42032.041875000003</v>
      </c>
    </row>
    <row r="3898" spans="1:20" ht="43.2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>
        <f t="shared" si="240"/>
        <v>10.625</v>
      </c>
      <c r="P3898">
        <f t="shared" si="241"/>
        <v>-1430</v>
      </c>
      <c r="Q3898" s="7" t="s">
        <v>8336</v>
      </c>
      <c r="R3898" s="7" t="s">
        <v>8337</v>
      </c>
      <c r="S3898" s="11">
        <f t="shared" si="242"/>
        <v>41806.983541666668</v>
      </c>
      <c r="T3898" s="12">
        <f t="shared" si="243"/>
        <v>41792.983541666668</v>
      </c>
    </row>
    <row r="3899" spans="1:20" ht="43.2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>
        <f t="shared" si="240"/>
        <v>17.599999999999998</v>
      </c>
      <c r="P3899">
        <f t="shared" si="241"/>
        <v>-2060</v>
      </c>
      <c r="Q3899" s="7" t="s">
        <v>8336</v>
      </c>
      <c r="R3899" s="7" t="s">
        <v>8337</v>
      </c>
      <c r="S3899" s="11">
        <f t="shared" si="242"/>
        <v>42012.665312499994</v>
      </c>
      <c r="T3899" s="12">
        <f t="shared" si="243"/>
        <v>41982.665312499994</v>
      </c>
    </row>
    <row r="3900" spans="1:20" ht="57.6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>
        <f t="shared" si="240"/>
        <v>32.56</v>
      </c>
      <c r="P3900">
        <f t="shared" si="241"/>
        <v>-1686</v>
      </c>
      <c r="Q3900" s="7" t="s">
        <v>8336</v>
      </c>
      <c r="R3900" s="7" t="s">
        <v>8337</v>
      </c>
      <c r="S3900" s="11">
        <f t="shared" si="242"/>
        <v>42233.458333333336</v>
      </c>
      <c r="T3900" s="12">
        <f t="shared" si="243"/>
        <v>42193.273958333331</v>
      </c>
    </row>
    <row r="3901" spans="1:20" ht="43.2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>
        <f t="shared" si="240"/>
        <v>1.25</v>
      </c>
      <c r="P3901">
        <f t="shared" si="241"/>
        <v>-9875</v>
      </c>
      <c r="Q3901" s="7" t="s">
        <v>8336</v>
      </c>
      <c r="R3901" s="7" t="s">
        <v>8337</v>
      </c>
      <c r="S3901" s="11">
        <f t="shared" si="242"/>
        <v>41863.566678240742</v>
      </c>
      <c r="T3901" s="12">
        <f t="shared" si="243"/>
        <v>41843.566678240742</v>
      </c>
    </row>
    <row r="3902" spans="1:20" ht="43.2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>
        <f t="shared" si="240"/>
        <v>5.4</v>
      </c>
      <c r="P3902">
        <f t="shared" si="241"/>
        <v>-2365</v>
      </c>
      <c r="Q3902" s="7" t="s">
        <v>8336</v>
      </c>
      <c r="R3902" s="7" t="s">
        <v>8337</v>
      </c>
      <c r="S3902" s="11">
        <f t="shared" si="242"/>
        <v>42165.884155092594</v>
      </c>
      <c r="T3902" s="12">
        <f t="shared" si="243"/>
        <v>42135.884155092594</v>
      </c>
    </row>
    <row r="3903" spans="1:20" ht="43.2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>
        <f t="shared" si="240"/>
        <v>0.83333333333333337</v>
      </c>
      <c r="P3903">
        <f t="shared" si="241"/>
        <v>-2975</v>
      </c>
      <c r="Q3903" s="7" t="s">
        <v>8336</v>
      </c>
      <c r="R3903" s="7" t="s">
        <v>8337</v>
      </c>
      <c r="S3903" s="11">
        <f t="shared" si="242"/>
        <v>42357.618043981478</v>
      </c>
      <c r="T3903" s="12">
        <f t="shared" si="243"/>
        <v>42317.618043981478</v>
      </c>
    </row>
    <row r="3904" spans="1:20" ht="43.2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>
        <f t="shared" si="240"/>
        <v>48.833333333333336</v>
      </c>
      <c r="P3904">
        <f t="shared" si="241"/>
        <v>-1535</v>
      </c>
      <c r="Q3904" s="7" t="s">
        <v>8336</v>
      </c>
      <c r="R3904" s="7" t="s">
        <v>8337</v>
      </c>
      <c r="S3904" s="11">
        <f t="shared" si="242"/>
        <v>42688.301412037035</v>
      </c>
      <c r="T3904" s="12">
        <f t="shared" si="243"/>
        <v>42663.259745370371</v>
      </c>
    </row>
    <row r="3905" spans="1:20" ht="57.6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>
        <f t="shared" si="240"/>
        <v>0</v>
      </c>
      <c r="P3905">
        <f t="shared" si="241"/>
        <v>-1500</v>
      </c>
      <c r="Q3905" s="7" t="s">
        <v>8336</v>
      </c>
      <c r="R3905" s="7" t="s">
        <v>8337</v>
      </c>
      <c r="S3905" s="11">
        <f t="shared" si="242"/>
        <v>42230.609722222223</v>
      </c>
      <c r="T3905" s="12">
        <f t="shared" si="243"/>
        <v>42185.802835648145</v>
      </c>
    </row>
    <row r="3906" spans="1:20" ht="28.8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>
        <f t="shared" si="240"/>
        <v>0.03</v>
      </c>
      <c r="P3906">
        <f t="shared" si="241"/>
        <v>-9997</v>
      </c>
      <c r="Q3906" s="7" t="s">
        <v>8336</v>
      </c>
      <c r="R3906" s="7" t="s">
        <v>8337</v>
      </c>
      <c r="S3906" s="11">
        <f t="shared" si="242"/>
        <v>42109.00277777778</v>
      </c>
      <c r="T3906" s="12">
        <f t="shared" si="243"/>
        <v>42095.020833333336</v>
      </c>
    </row>
    <row r="3907" spans="1:20" ht="43.2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>
        <f t="shared" ref="O3907:O3970" si="244">(E3907/D3907*100)</f>
        <v>11.533333333333333</v>
      </c>
      <c r="P3907">
        <f t="shared" ref="P3907:P3970" si="245">AVERAGE(E3907-D3907)</f>
        <v>-1327</v>
      </c>
      <c r="Q3907" s="7" t="s">
        <v>8336</v>
      </c>
      <c r="R3907" s="7" t="s">
        <v>8337</v>
      </c>
      <c r="S3907" s="11">
        <f t="shared" ref="S3907:S3970" si="246">(I3907/86400)+25569+(-5/24)</f>
        <v>42166.749999999993</v>
      </c>
      <c r="T3907" s="12">
        <f t="shared" ref="T3907:T3970" si="247">(J3907/86400)+25569+(-5/24)</f>
        <v>42124.415543981479</v>
      </c>
    </row>
    <row r="3908" spans="1:20" ht="43.2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>
        <f t="shared" si="244"/>
        <v>67.333333333333329</v>
      </c>
      <c r="P3908">
        <f t="shared" si="245"/>
        <v>-490</v>
      </c>
      <c r="Q3908" s="7" t="s">
        <v>8336</v>
      </c>
      <c r="R3908" s="7" t="s">
        <v>8337</v>
      </c>
      <c r="S3908" s="11">
        <f t="shared" si="246"/>
        <v>42181.350694444445</v>
      </c>
      <c r="T3908" s="12">
        <f t="shared" si="247"/>
        <v>42143.709409722222</v>
      </c>
    </row>
    <row r="3909" spans="1:20" ht="43.2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>
        <f t="shared" si="244"/>
        <v>15.299999999999999</v>
      </c>
      <c r="P3909">
        <f t="shared" si="245"/>
        <v>-847</v>
      </c>
      <c r="Q3909" s="7" t="s">
        <v>8336</v>
      </c>
      <c r="R3909" s="7" t="s">
        <v>8337</v>
      </c>
      <c r="S3909" s="11">
        <f t="shared" si="246"/>
        <v>41938.630555555552</v>
      </c>
      <c r="T3909" s="12">
        <f t="shared" si="247"/>
        <v>41906.611180555556</v>
      </c>
    </row>
    <row r="3910" spans="1:20" ht="43.2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>
        <f t="shared" si="244"/>
        <v>8.6666666666666679</v>
      </c>
      <c r="P3910">
        <f t="shared" si="245"/>
        <v>-685</v>
      </c>
      <c r="Q3910" s="7" t="s">
        <v>8336</v>
      </c>
      <c r="R3910" s="7" t="s">
        <v>8337</v>
      </c>
      <c r="S3910" s="11">
        <f t="shared" si="246"/>
        <v>41848.927037037036</v>
      </c>
      <c r="T3910" s="12">
        <f t="shared" si="247"/>
        <v>41833.927037037036</v>
      </c>
    </row>
    <row r="3911" spans="1:20" ht="43.2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>
        <f t="shared" si="244"/>
        <v>0.22499999999999998</v>
      </c>
      <c r="P3911">
        <f t="shared" si="245"/>
        <v>-59865</v>
      </c>
      <c r="Q3911" s="7" t="s">
        <v>8336</v>
      </c>
      <c r="R3911" s="7" t="s">
        <v>8337</v>
      </c>
      <c r="S3911" s="11">
        <f t="shared" si="246"/>
        <v>41893.150949074072</v>
      </c>
      <c r="T3911" s="12">
        <f t="shared" si="247"/>
        <v>41863.150949074072</v>
      </c>
    </row>
    <row r="3912" spans="1:20" ht="43.2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>
        <f t="shared" si="244"/>
        <v>3.0833333333333335</v>
      </c>
      <c r="P3912">
        <f t="shared" si="245"/>
        <v>-5815</v>
      </c>
      <c r="Q3912" s="7" t="s">
        <v>8336</v>
      </c>
      <c r="R3912" s="7" t="s">
        <v>8337</v>
      </c>
      <c r="S3912" s="11">
        <f t="shared" si="246"/>
        <v>42254.548576388886</v>
      </c>
      <c r="T3912" s="12">
        <f t="shared" si="247"/>
        <v>42224.548576388886</v>
      </c>
    </row>
    <row r="3913" spans="1:20" ht="43.2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>
        <f t="shared" si="244"/>
        <v>37.412500000000001</v>
      </c>
      <c r="P3913">
        <f t="shared" si="245"/>
        <v>-5007</v>
      </c>
      <c r="Q3913" s="7" t="s">
        <v>8336</v>
      </c>
      <c r="R3913" s="7" t="s">
        <v>8337</v>
      </c>
      <c r="S3913" s="11">
        <f t="shared" si="246"/>
        <v>41969.645567129628</v>
      </c>
      <c r="T3913" s="12">
        <f t="shared" si="247"/>
        <v>41939.603900462964</v>
      </c>
    </row>
    <row r="3914" spans="1:20" ht="43.2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>
        <f t="shared" si="244"/>
        <v>6.6666666666666671E-3</v>
      </c>
      <c r="P3914">
        <f t="shared" si="245"/>
        <v>-14999</v>
      </c>
      <c r="Q3914" s="7" t="s">
        <v>8336</v>
      </c>
      <c r="R3914" s="7" t="s">
        <v>8337</v>
      </c>
      <c r="S3914" s="11">
        <f t="shared" si="246"/>
        <v>42118.982638888883</v>
      </c>
      <c r="T3914" s="12">
        <f t="shared" si="247"/>
        <v>42059.061689814807</v>
      </c>
    </row>
    <row r="3915" spans="1:20" ht="43.2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>
        <f t="shared" si="244"/>
        <v>10</v>
      </c>
      <c r="P3915">
        <f t="shared" si="245"/>
        <v>-9000</v>
      </c>
      <c r="Q3915" s="7" t="s">
        <v>8336</v>
      </c>
      <c r="R3915" s="7" t="s">
        <v>8337</v>
      </c>
      <c r="S3915" s="11">
        <f t="shared" si="246"/>
        <v>42338.044548611106</v>
      </c>
      <c r="T3915" s="12">
        <f t="shared" si="247"/>
        <v>42308.002881944441</v>
      </c>
    </row>
    <row r="3916" spans="1:20" ht="43.2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>
        <f t="shared" si="244"/>
        <v>36.36</v>
      </c>
      <c r="P3916">
        <f t="shared" si="245"/>
        <v>-1591</v>
      </c>
      <c r="Q3916" s="7" t="s">
        <v>8336</v>
      </c>
      <c r="R3916" s="7" t="s">
        <v>8337</v>
      </c>
      <c r="S3916" s="11">
        <f t="shared" si="246"/>
        <v>42134.749305555553</v>
      </c>
      <c r="T3916" s="12">
        <f t="shared" si="247"/>
        <v>42114.610601851855</v>
      </c>
    </row>
    <row r="3917" spans="1:20" ht="43.2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>
        <f t="shared" si="244"/>
        <v>0.33333333333333337</v>
      </c>
      <c r="P3917">
        <f t="shared" si="245"/>
        <v>-1495</v>
      </c>
      <c r="Q3917" s="7" t="s">
        <v>8336</v>
      </c>
      <c r="R3917" s="7" t="s">
        <v>8337</v>
      </c>
      <c r="S3917" s="11">
        <f t="shared" si="246"/>
        <v>42522.776724537034</v>
      </c>
      <c r="T3917" s="12">
        <f t="shared" si="247"/>
        <v>42492.776724537034</v>
      </c>
    </row>
    <row r="3918" spans="1:20" ht="43.2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>
        <f t="shared" si="244"/>
        <v>0</v>
      </c>
      <c r="P3918">
        <f t="shared" si="245"/>
        <v>-2000</v>
      </c>
      <c r="Q3918" s="7" t="s">
        <v>8336</v>
      </c>
      <c r="R3918" s="7" t="s">
        <v>8337</v>
      </c>
      <c r="S3918" s="11">
        <f t="shared" si="246"/>
        <v>42524.263333333329</v>
      </c>
      <c r="T3918" s="12">
        <f t="shared" si="247"/>
        <v>42494.263333333329</v>
      </c>
    </row>
    <row r="3919" spans="1:20" ht="43.2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>
        <f t="shared" si="244"/>
        <v>0.2857142857142857</v>
      </c>
      <c r="P3919">
        <f t="shared" si="245"/>
        <v>-3490</v>
      </c>
      <c r="Q3919" s="7" t="s">
        <v>8336</v>
      </c>
      <c r="R3919" s="7" t="s">
        <v>8337</v>
      </c>
      <c r="S3919" s="11">
        <f t="shared" si="246"/>
        <v>41893.318993055553</v>
      </c>
      <c r="T3919" s="12">
        <f t="shared" si="247"/>
        <v>41863.318993055553</v>
      </c>
    </row>
    <row r="3920" spans="1:20" ht="57.6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>
        <f t="shared" si="244"/>
        <v>0.2</v>
      </c>
      <c r="P3920">
        <f t="shared" si="245"/>
        <v>-59880</v>
      </c>
      <c r="Q3920" s="7" t="s">
        <v>8336</v>
      </c>
      <c r="R3920" s="7" t="s">
        <v>8337</v>
      </c>
      <c r="S3920" s="11">
        <f t="shared" si="246"/>
        <v>41855.458333333328</v>
      </c>
      <c r="T3920" s="12">
        <f t="shared" si="247"/>
        <v>41843.456284722219</v>
      </c>
    </row>
    <row r="3921" spans="1:20" ht="43.2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>
        <f t="shared" si="244"/>
        <v>1.7999999999999998</v>
      </c>
      <c r="P3921">
        <f t="shared" si="245"/>
        <v>-4910</v>
      </c>
      <c r="Q3921" s="7" t="s">
        <v>8336</v>
      </c>
      <c r="R3921" s="7" t="s">
        <v>8337</v>
      </c>
      <c r="S3921" s="11">
        <f t="shared" si="246"/>
        <v>42386.791666666664</v>
      </c>
      <c r="T3921" s="12">
        <f t="shared" si="247"/>
        <v>42358.476539351854</v>
      </c>
    </row>
    <row r="3922" spans="1:20" ht="43.2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>
        <f t="shared" si="244"/>
        <v>5.4</v>
      </c>
      <c r="P3922">
        <f t="shared" si="245"/>
        <v>-2365</v>
      </c>
      <c r="Q3922" s="7" t="s">
        <v>8336</v>
      </c>
      <c r="R3922" s="7" t="s">
        <v>8337</v>
      </c>
      <c r="S3922" s="11">
        <f t="shared" si="246"/>
        <v>42687.220601851848</v>
      </c>
      <c r="T3922" s="12">
        <f t="shared" si="247"/>
        <v>42657.178935185184</v>
      </c>
    </row>
    <row r="3923" spans="1:20" ht="43.2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>
        <f t="shared" si="244"/>
        <v>0</v>
      </c>
      <c r="P3923">
        <f t="shared" si="245"/>
        <v>-3000</v>
      </c>
      <c r="Q3923" s="7" t="s">
        <v>8336</v>
      </c>
      <c r="R3923" s="7" t="s">
        <v>8337</v>
      </c>
      <c r="S3923" s="11">
        <f t="shared" si="246"/>
        <v>41938.541666666664</v>
      </c>
      <c r="T3923" s="12">
        <f t="shared" si="247"/>
        <v>41926.333969907406</v>
      </c>
    </row>
    <row r="3924" spans="1:20" ht="43.2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>
        <f t="shared" si="244"/>
        <v>8.1333333333333329</v>
      </c>
      <c r="P3924">
        <f t="shared" si="245"/>
        <v>-689</v>
      </c>
      <c r="Q3924" s="7" t="s">
        <v>8336</v>
      </c>
      <c r="R3924" s="7" t="s">
        <v>8337</v>
      </c>
      <c r="S3924" s="11">
        <f t="shared" si="246"/>
        <v>42065.749999999993</v>
      </c>
      <c r="T3924" s="12">
        <f t="shared" si="247"/>
        <v>42020.560300925928</v>
      </c>
    </row>
    <row r="3925" spans="1:20" ht="43.2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>
        <f t="shared" si="244"/>
        <v>12.034782608695652</v>
      </c>
      <c r="P3925">
        <f t="shared" si="245"/>
        <v>-10116</v>
      </c>
      <c r="Q3925" s="7" t="s">
        <v>8336</v>
      </c>
      <c r="R3925" s="7" t="s">
        <v>8337</v>
      </c>
      <c r="S3925" s="11">
        <f t="shared" si="246"/>
        <v>42103.771655092591</v>
      </c>
      <c r="T3925" s="12">
        <f t="shared" si="247"/>
        <v>42075.771655092591</v>
      </c>
    </row>
    <row r="3926" spans="1:20" ht="43.2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>
        <f t="shared" si="244"/>
        <v>15.266666666666667</v>
      </c>
      <c r="P3926">
        <f t="shared" si="245"/>
        <v>-12710</v>
      </c>
      <c r="Q3926" s="7" t="s">
        <v>8336</v>
      </c>
      <c r="R3926" s="7" t="s">
        <v>8337</v>
      </c>
      <c r="S3926" s="11">
        <f t="shared" si="246"/>
        <v>41816.751412037032</v>
      </c>
      <c r="T3926" s="12">
        <f t="shared" si="247"/>
        <v>41786.751412037032</v>
      </c>
    </row>
    <row r="3927" spans="1:20" ht="43.2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>
        <f t="shared" si="244"/>
        <v>10</v>
      </c>
      <c r="P3927">
        <f t="shared" si="245"/>
        <v>-135</v>
      </c>
      <c r="Q3927" s="7" t="s">
        <v>8336</v>
      </c>
      <c r="R3927" s="7" t="s">
        <v>8337</v>
      </c>
      <c r="S3927" s="11">
        <f t="shared" si="246"/>
        <v>41850.662488425922</v>
      </c>
      <c r="T3927" s="12">
        <f t="shared" si="247"/>
        <v>41820.662488425922</v>
      </c>
    </row>
    <row r="3928" spans="1:20" ht="28.8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>
        <f t="shared" si="244"/>
        <v>0.3</v>
      </c>
      <c r="P3928">
        <f t="shared" si="245"/>
        <v>-4985</v>
      </c>
      <c r="Q3928" s="7" t="s">
        <v>8336</v>
      </c>
      <c r="R3928" s="7" t="s">
        <v>8337</v>
      </c>
      <c r="S3928" s="11">
        <f t="shared" si="246"/>
        <v>41999.876712962963</v>
      </c>
      <c r="T3928" s="12">
        <f t="shared" si="247"/>
        <v>41969.876712962963</v>
      </c>
    </row>
    <row r="3929" spans="1:20" ht="43.2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>
        <f t="shared" si="244"/>
        <v>1</v>
      </c>
      <c r="P3929">
        <f t="shared" si="245"/>
        <v>-2475</v>
      </c>
      <c r="Q3929" s="7" t="s">
        <v>8336</v>
      </c>
      <c r="R3929" s="7" t="s">
        <v>8337</v>
      </c>
      <c r="S3929" s="11">
        <f t="shared" si="246"/>
        <v>41860.059074074074</v>
      </c>
      <c r="T3929" s="12">
        <f t="shared" si="247"/>
        <v>41830.059074074074</v>
      </c>
    </row>
    <row r="3930" spans="1:20" ht="43.2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>
        <f t="shared" si="244"/>
        <v>13.020000000000001</v>
      </c>
      <c r="P3930">
        <f t="shared" si="245"/>
        <v>-4349</v>
      </c>
      <c r="Q3930" s="7" t="s">
        <v>8336</v>
      </c>
      <c r="R3930" s="7" t="s">
        <v>8337</v>
      </c>
      <c r="S3930" s="11">
        <f t="shared" si="246"/>
        <v>42292.999305555553</v>
      </c>
      <c r="T3930" s="12">
        <f t="shared" si="247"/>
        <v>42265.474849537037</v>
      </c>
    </row>
    <row r="3931" spans="1:20" ht="43.2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>
        <f t="shared" si="244"/>
        <v>2.2650000000000001</v>
      </c>
      <c r="P3931">
        <f t="shared" si="245"/>
        <v>-19547</v>
      </c>
      <c r="Q3931" s="7" t="s">
        <v>8336</v>
      </c>
      <c r="R3931" s="7" t="s">
        <v>8337</v>
      </c>
      <c r="S3931" s="11">
        <f t="shared" si="246"/>
        <v>42631.618807870364</v>
      </c>
      <c r="T3931" s="12">
        <f t="shared" si="247"/>
        <v>42601.618807870364</v>
      </c>
    </row>
    <row r="3932" spans="1:20" ht="43.2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>
        <f t="shared" si="244"/>
        <v>0</v>
      </c>
      <c r="P3932">
        <f t="shared" si="245"/>
        <v>-10000</v>
      </c>
      <c r="Q3932" s="7" t="s">
        <v>8336</v>
      </c>
      <c r="R3932" s="7" t="s">
        <v>8337</v>
      </c>
      <c r="S3932" s="11">
        <f t="shared" si="246"/>
        <v>42461.041666666664</v>
      </c>
      <c r="T3932" s="12">
        <f t="shared" si="247"/>
        <v>42433.13041666666</v>
      </c>
    </row>
    <row r="3933" spans="1:20" ht="43.2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>
        <f t="shared" si="244"/>
        <v>0</v>
      </c>
      <c r="P3933">
        <f t="shared" si="245"/>
        <v>-8000</v>
      </c>
      <c r="Q3933" s="7" t="s">
        <v>8336</v>
      </c>
      <c r="R3933" s="7" t="s">
        <v>8337</v>
      </c>
      <c r="S3933" s="11">
        <f t="shared" si="246"/>
        <v>42252.943368055552</v>
      </c>
      <c r="T3933" s="12">
        <f t="shared" si="247"/>
        <v>42227.943368055552</v>
      </c>
    </row>
    <row r="3934" spans="1:20" ht="43.2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>
        <f t="shared" si="244"/>
        <v>8.3333333333333332E-3</v>
      </c>
      <c r="P3934">
        <f t="shared" si="245"/>
        <v>-11999</v>
      </c>
      <c r="Q3934" s="7" t="s">
        <v>8336</v>
      </c>
      <c r="R3934" s="7" t="s">
        <v>8337</v>
      </c>
      <c r="S3934" s="11">
        <f t="shared" si="246"/>
        <v>42444.918564814812</v>
      </c>
      <c r="T3934" s="12">
        <f t="shared" si="247"/>
        <v>42414.960231481477</v>
      </c>
    </row>
    <row r="3935" spans="1:20" ht="43.2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>
        <f t="shared" si="244"/>
        <v>15.742857142857142</v>
      </c>
      <c r="P3935">
        <f t="shared" si="245"/>
        <v>-5898</v>
      </c>
      <c r="Q3935" s="7" t="s">
        <v>8336</v>
      </c>
      <c r="R3935" s="7" t="s">
        <v>8337</v>
      </c>
      <c r="S3935" s="11">
        <f t="shared" si="246"/>
        <v>42567.821527777771</v>
      </c>
      <c r="T3935" s="12">
        <f t="shared" si="247"/>
        <v>42538.759976851848</v>
      </c>
    </row>
    <row r="3936" spans="1:20" ht="43.2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>
        <f t="shared" si="244"/>
        <v>11</v>
      </c>
      <c r="P3936">
        <f t="shared" si="245"/>
        <v>-4450</v>
      </c>
      <c r="Q3936" s="7" t="s">
        <v>8336</v>
      </c>
      <c r="R3936" s="7" t="s">
        <v>8337</v>
      </c>
      <c r="S3936" s="11">
        <f t="shared" si="246"/>
        <v>42278.333333333336</v>
      </c>
      <c r="T3936" s="12">
        <f t="shared" si="247"/>
        <v>42233.463414351849</v>
      </c>
    </row>
    <row r="3937" spans="1:20" ht="57.6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>
        <f t="shared" si="244"/>
        <v>43.833333333333336</v>
      </c>
      <c r="P3937">
        <f t="shared" si="245"/>
        <v>-1685</v>
      </c>
      <c r="Q3937" s="7" t="s">
        <v>8336</v>
      </c>
      <c r="R3937" s="7" t="s">
        <v>8337</v>
      </c>
      <c r="S3937" s="11">
        <f t="shared" si="246"/>
        <v>42281.448449074072</v>
      </c>
      <c r="T3937" s="12">
        <f t="shared" si="247"/>
        <v>42221.448449074072</v>
      </c>
    </row>
    <row r="3938" spans="1:20" ht="43.2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>
        <f t="shared" si="244"/>
        <v>0</v>
      </c>
      <c r="P3938">
        <f t="shared" si="245"/>
        <v>-20000</v>
      </c>
      <c r="Q3938" s="7" t="s">
        <v>8336</v>
      </c>
      <c r="R3938" s="7" t="s">
        <v>8337</v>
      </c>
      <c r="S3938" s="11">
        <f t="shared" si="246"/>
        <v>42705.096296296295</v>
      </c>
      <c r="T3938" s="12">
        <f t="shared" si="247"/>
        <v>42675.054629629631</v>
      </c>
    </row>
    <row r="3939" spans="1:20" ht="43.2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>
        <f t="shared" si="244"/>
        <v>86.135181975736558</v>
      </c>
      <c r="P3939">
        <f t="shared" si="245"/>
        <v>-400</v>
      </c>
      <c r="Q3939" s="7" t="s">
        <v>8336</v>
      </c>
      <c r="R3939" s="7" t="s">
        <v>8337</v>
      </c>
      <c r="S3939" s="11">
        <f t="shared" si="246"/>
        <v>42562.423148148147</v>
      </c>
      <c r="T3939" s="12">
        <f t="shared" si="247"/>
        <v>42534.423148148147</v>
      </c>
    </row>
    <row r="3940" spans="1:20" ht="43.2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>
        <f t="shared" si="244"/>
        <v>12.196620583717358</v>
      </c>
      <c r="P3940">
        <f t="shared" si="245"/>
        <v>-2858</v>
      </c>
      <c r="Q3940" s="7" t="s">
        <v>8336</v>
      </c>
      <c r="R3940" s="7" t="s">
        <v>8337</v>
      </c>
      <c r="S3940" s="11">
        <f t="shared" si="246"/>
        <v>42182.697384259256</v>
      </c>
      <c r="T3940" s="12">
        <f t="shared" si="247"/>
        <v>42151.697384259256</v>
      </c>
    </row>
    <row r="3941" spans="1:20" ht="43.2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>
        <f t="shared" si="244"/>
        <v>0.1</v>
      </c>
      <c r="P3941">
        <f t="shared" si="245"/>
        <v>-4995</v>
      </c>
      <c r="Q3941" s="7" t="s">
        <v>8336</v>
      </c>
      <c r="R3941" s="7" t="s">
        <v>8337</v>
      </c>
      <c r="S3941" s="11">
        <f t="shared" si="246"/>
        <v>41918.979166666664</v>
      </c>
      <c r="T3941" s="12">
        <f t="shared" si="247"/>
        <v>41915.191886574074</v>
      </c>
    </row>
    <row r="3942" spans="1:20" ht="43.2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>
        <f t="shared" si="244"/>
        <v>0.22</v>
      </c>
      <c r="P3942">
        <f t="shared" si="245"/>
        <v>-4989</v>
      </c>
      <c r="Q3942" s="7" t="s">
        <v>8336</v>
      </c>
      <c r="R3942" s="7" t="s">
        <v>8337</v>
      </c>
      <c r="S3942" s="11">
        <f t="shared" si="246"/>
        <v>42006.284155092588</v>
      </c>
      <c r="T3942" s="12">
        <f t="shared" si="247"/>
        <v>41961.284155092588</v>
      </c>
    </row>
    <row r="3943" spans="1:20" ht="72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>
        <f t="shared" si="244"/>
        <v>0.90909090909090906</v>
      </c>
      <c r="P3943">
        <f t="shared" si="245"/>
        <v>-5450</v>
      </c>
      <c r="Q3943" s="7" t="s">
        <v>8336</v>
      </c>
      <c r="R3943" s="7" t="s">
        <v>8337</v>
      </c>
      <c r="S3943" s="11">
        <f t="shared" si="246"/>
        <v>41967.833333333336</v>
      </c>
      <c r="T3943" s="12">
        <f t="shared" si="247"/>
        <v>41940.378900462958</v>
      </c>
    </row>
    <row r="3944" spans="1:20" ht="43.2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>
        <f t="shared" si="244"/>
        <v>0</v>
      </c>
      <c r="P3944">
        <f t="shared" si="245"/>
        <v>-1200</v>
      </c>
      <c r="Q3944" s="7" t="s">
        <v>8336</v>
      </c>
      <c r="R3944" s="7" t="s">
        <v>8337</v>
      </c>
      <c r="S3944" s="11">
        <f t="shared" si="246"/>
        <v>42171.695763888885</v>
      </c>
      <c r="T3944" s="12">
        <f t="shared" si="247"/>
        <v>42111.695763888885</v>
      </c>
    </row>
    <row r="3945" spans="1:20" ht="43.2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>
        <f t="shared" si="244"/>
        <v>35.64</v>
      </c>
      <c r="P3945">
        <f t="shared" si="245"/>
        <v>-3218</v>
      </c>
      <c r="Q3945" s="7" t="s">
        <v>8336</v>
      </c>
      <c r="R3945" s="7" t="s">
        <v>8337</v>
      </c>
      <c r="S3945" s="11">
        <f t="shared" si="246"/>
        <v>42310.493055555555</v>
      </c>
      <c r="T3945" s="12">
        <f t="shared" si="247"/>
        <v>42279.570231481477</v>
      </c>
    </row>
    <row r="3946" spans="1:20" ht="57.6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>
        <f t="shared" si="244"/>
        <v>0</v>
      </c>
      <c r="P3946">
        <f t="shared" si="245"/>
        <v>-5000</v>
      </c>
      <c r="Q3946" s="7" t="s">
        <v>8336</v>
      </c>
      <c r="R3946" s="7" t="s">
        <v>8337</v>
      </c>
      <c r="S3946" s="11">
        <f t="shared" si="246"/>
        <v>42243.454571759255</v>
      </c>
      <c r="T3946" s="12">
        <f t="shared" si="247"/>
        <v>42213.454571759255</v>
      </c>
    </row>
    <row r="3947" spans="1:20" ht="43.2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>
        <f t="shared" si="244"/>
        <v>0.25</v>
      </c>
      <c r="P3947">
        <f t="shared" si="245"/>
        <v>-1995</v>
      </c>
      <c r="Q3947" s="7" t="s">
        <v>8336</v>
      </c>
      <c r="R3947" s="7" t="s">
        <v>8337</v>
      </c>
      <c r="S3947" s="11">
        <f t="shared" si="246"/>
        <v>42139.593379629623</v>
      </c>
      <c r="T3947" s="12">
        <f t="shared" si="247"/>
        <v>42109.593379629623</v>
      </c>
    </row>
    <row r="3948" spans="1:20" ht="28.8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>
        <f t="shared" si="244"/>
        <v>3.25</v>
      </c>
      <c r="P3948">
        <f t="shared" si="245"/>
        <v>-5805</v>
      </c>
      <c r="Q3948" s="7" t="s">
        <v>8336</v>
      </c>
      <c r="R3948" s="7" t="s">
        <v>8337</v>
      </c>
      <c r="S3948" s="11">
        <f t="shared" si="246"/>
        <v>42063.124999999993</v>
      </c>
      <c r="T3948" s="12">
        <f t="shared" si="247"/>
        <v>42031.625254629624</v>
      </c>
    </row>
    <row r="3949" spans="1:20" ht="43.2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>
        <f t="shared" si="244"/>
        <v>3.3666666666666663</v>
      </c>
      <c r="P3949">
        <f t="shared" si="245"/>
        <v>-2899</v>
      </c>
      <c r="Q3949" s="7" t="s">
        <v>8336</v>
      </c>
      <c r="R3949" s="7" t="s">
        <v>8337</v>
      </c>
      <c r="S3949" s="11">
        <f t="shared" si="246"/>
        <v>42644.934537037036</v>
      </c>
      <c r="T3949" s="12">
        <f t="shared" si="247"/>
        <v>42614.934537037036</v>
      </c>
    </row>
    <row r="3950" spans="1:20" ht="43.2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>
        <f t="shared" si="244"/>
        <v>0</v>
      </c>
      <c r="P3950">
        <f t="shared" si="245"/>
        <v>-30000</v>
      </c>
      <c r="Q3950" s="7" t="s">
        <v>8336</v>
      </c>
      <c r="R3950" s="7" t="s">
        <v>8337</v>
      </c>
      <c r="S3950" s="11">
        <f t="shared" si="246"/>
        <v>41889.117164351854</v>
      </c>
      <c r="T3950" s="12">
        <f t="shared" si="247"/>
        <v>41829.117164351854</v>
      </c>
    </row>
    <row r="3951" spans="1:20" ht="43.2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>
        <f t="shared" si="244"/>
        <v>15.770000000000001</v>
      </c>
      <c r="P3951">
        <f t="shared" si="245"/>
        <v>-8423</v>
      </c>
      <c r="Q3951" s="7" t="s">
        <v>8336</v>
      </c>
      <c r="R3951" s="7" t="s">
        <v>8337</v>
      </c>
      <c r="S3951" s="11">
        <f t="shared" si="246"/>
        <v>42045.912280092591</v>
      </c>
      <c r="T3951" s="12">
        <f t="shared" si="247"/>
        <v>42015.912280092591</v>
      </c>
    </row>
    <row r="3952" spans="1:20" ht="57.6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>
        <f t="shared" si="244"/>
        <v>0.625</v>
      </c>
      <c r="P3952">
        <f t="shared" si="245"/>
        <v>-3975</v>
      </c>
      <c r="Q3952" s="7" t="s">
        <v>8336</v>
      </c>
      <c r="R3952" s="7" t="s">
        <v>8337</v>
      </c>
      <c r="S3952" s="11">
        <f t="shared" si="246"/>
        <v>42468.565972222219</v>
      </c>
      <c r="T3952" s="12">
        <f t="shared" si="247"/>
        <v>42439.493981481479</v>
      </c>
    </row>
    <row r="3953" spans="1:20" ht="43.2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>
        <f t="shared" si="244"/>
        <v>5.0000000000000001E-4</v>
      </c>
      <c r="P3953">
        <f t="shared" si="245"/>
        <v>-199999</v>
      </c>
      <c r="Q3953" s="7" t="s">
        <v>8336</v>
      </c>
      <c r="R3953" s="7" t="s">
        <v>8337</v>
      </c>
      <c r="S3953" s="11">
        <f t="shared" si="246"/>
        <v>42493.57571759259</v>
      </c>
      <c r="T3953" s="12">
        <f t="shared" si="247"/>
        <v>42433.617384259262</v>
      </c>
    </row>
    <row r="3954" spans="1:20" ht="43.2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>
        <f t="shared" si="244"/>
        <v>9.6153846153846159E-2</v>
      </c>
      <c r="P3954">
        <f t="shared" si="245"/>
        <v>-25975</v>
      </c>
      <c r="Q3954" s="7" t="s">
        <v>8336</v>
      </c>
      <c r="R3954" s="7" t="s">
        <v>8337</v>
      </c>
      <c r="S3954" s="11">
        <f t="shared" si="246"/>
        <v>42303.582060185181</v>
      </c>
      <c r="T3954" s="12">
        <f t="shared" si="247"/>
        <v>42243.582060185181</v>
      </c>
    </row>
    <row r="3955" spans="1:20" ht="43.2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>
        <f t="shared" si="244"/>
        <v>0</v>
      </c>
      <c r="P3955">
        <f t="shared" si="245"/>
        <v>-17600</v>
      </c>
      <c r="Q3955" s="7" t="s">
        <v>8336</v>
      </c>
      <c r="R3955" s="7" t="s">
        <v>8337</v>
      </c>
      <c r="S3955" s="11">
        <f t="shared" si="246"/>
        <v>42580.770138888889</v>
      </c>
      <c r="T3955" s="12">
        <f t="shared" si="247"/>
        <v>42549.840115740742</v>
      </c>
    </row>
    <row r="3956" spans="1:20" ht="57.6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>
        <f t="shared" si="244"/>
        <v>0</v>
      </c>
      <c r="P3956">
        <f t="shared" si="245"/>
        <v>-25000</v>
      </c>
      <c r="Q3956" s="7" t="s">
        <v>8336</v>
      </c>
      <c r="R3956" s="7" t="s">
        <v>8337</v>
      </c>
      <c r="S3956" s="11">
        <f t="shared" si="246"/>
        <v>41834.442870370367</v>
      </c>
      <c r="T3956" s="12">
        <f t="shared" si="247"/>
        <v>41774.442870370367</v>
      </c>
    </row>
    <row r="3957" spans="1:20" ht="43.2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>
        <f t="shared" si="244"/>
        <v>24.285714285714285</v>
      </c>
      <c r="P3957">
        <f t="shared" si="245"/>
        <v>-1325</v>
      </c>
      <c r="Q3957" s="7" t="s">
        <v>8336</v>
      </c>
      <c r="R3957" s="7" t="s">
        <v>8337</v>
      </c>
      <c r="S3957" s="11">
        <f t="shared" si="246"/>
        <v>42336.682187499995</v>
      </c>
      <c r="T3957" s="12">
        <f t="shared" si="247"/>
        <v>42306.640520833331</v>
      </c>
    </row>
    <row r="3958" spans="1:20" ht="43.2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>
        <f t="shared" si="244"/>
        <v>0</v>
      </c>
      <c r="P3958">
        <f t="shared" si="245"/>
        <v>-5500</v>
      </c>
      <c r="Q3958" s="7" t="s">
        <v>8336</v>
      </c>
      <c r="R3958" s="7" t="s">
        <v>8337</v>
      </c>
      <c r="S3958" s="11">
        <f t="shared" si="246"/>
        <v>42484.805555555555</v>
      </c>
      <c r="T3958" s="12">
        <f t="shared" si="247"/>
        <v>42457.723692129628</v>
      </c>
    </row>
    <row r="3959" spans="1:20" ht="43.2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>
        <f t="shared" si="244"/>
        <v>2.5000000000000001E-2</v>
      </c>
      <c r="P3959">
        <f t="shared" si="245"/>
        <v>-27993</v>
      </c>
      <c r="Q3959" s="7" t="s">
        <v>8336</v>
      </c>
      <c r="R3959" s="7" t="s">
        <v>8337</v>
      </c>
      <c r="S3959" s="11">
        <f t="shared" si="246"/>
        <v>42559.76798611111</v>
      </c>
      <c r="T3959" s="12">
        <f t="shared" si="247"/>
        <v>42513.76798611111</v>
      </c>
    </row>
    <row r="3960" spans="1:20" ht="43.2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>
        <f t="shared" si="244"/>
        <v>32.049999999999997</v>
      </c>
      <c r="P3960">
        <f t="shared" si="245"/>
        <v>-1359</v>
      </c>
      <c r="Q3960" s="7" t="s">
        <v>8336</v>
      </c>
      <c r="R3960" s="7" t="s">
        <v>8337</v>
      </c>
      <c r="S3960" s="11">
        <f t="shared" si="246"/>
        <v>41853.375</v>
      </c>
      <c r="T3960" s="12">
        <f t="shared" si="247"/>
        <v>41816.742037037031</v>
      </c>
    </row>
    <row r="3961" spans="1:20" ht="43.2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>
        <f t="shared" si="244"/>
        <v>24.333333333333336</v>
      </c>
      <c r="P3961">
        <f t="shared" si="245"/>
        <v>-908</v>
      </c>
      <c r="Q3961" s="7" t="s">
        <v>8336</v>
      </c>
      <c r="R3961" s="7" t="s">
        <v>8337</v>
      </c>
      <c r="S3961" s="11">
        <f t="shared" si="246"/>
        <v>41910.580509259256</v>
      </c>
      <c r="T3961" s="12">
        <f t="shared" si="247"/>
        <v>41880.580509259256</v>
      </c>
    </row>
    <row r="3962" spans="1:20" ht="43.2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>
        <f t="shared" si="244"/>
        <v>1.5</v>
      </c>
      <c r="P3962">
        <f t="shared" si="245"/>
        <v>-2955</v>
      </c>
      <c r="Q3962" s="7" t="s">
        <v>8336</v>
      </c>
      <c r="R3962" s="7" t="s">
        <v>8337</v>
      </c>
      <c r="S3962" s="11">
        <f t="shared" si="246"/>
        <v>42372.63722222222</v>
      </c>
      <c r="T3962" s="12">
        <f t="shared" si="247"/>
        <v>42342.63722222222</v>
      </c>
    </row>
    <row r="3963" spans="1:20" ht="57.6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>
        <f t="shared" si="244"/>
        <v>0.42</v>
      </c>
      <c r="P3963">
        <f t="shared" si="245"/>
        <v>-4979</v>
      </c>
      <c r="Q3963" s="7" t="s">
        <v>8336</v>
      </c>
      <c r="R3963" s="7" t="s">
        <v>8337</v>
      </c>
      <c r="S3963" s="11">
        <f t="shared" si="246"/>
        <v>41767.682986111111</v>
      </c>
      <c r="T3963" s="12">
        <f t="shared" si="247"/>
        <v>41745.682986111111</v>
      </c>
    </row>
    <row r="3964" spans="1:20" ht="57.6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>
        <f t="shared" si="244"/>
        <v>3.214285714285714</v>
      </c>
      <c r="P3964">
        <f t="shared" si="245"/>
        <v>-1355</v>
      </c>
      <c r="Q3964" s="7" t="s">
        <v>8336</v>
      </c>
      <c r="R3964" s="7" t="s">
        <v>8337</v>
      </c>
      <c r="S3964" s="11">
        <f t="shared" si="246"/>
        <v>42336.413124999999</v>
      </c>
      <c r="T3964" s="12">
        <f t="shared" si="247"/>
        <v>42311.413124999999</v>
      </c>
    </row>
    <row r="3965" spans="1:20" ht="43.2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>
        <f t="shared" si="244"/>
        <v>0</v>
      </c>
      <c r="P3965">
        <f t="shared" si="245"/>
        <v>-10000</v>
      </c>
      <c r="Q3965" s="7" t="s">
        <v>8336</v>
      </c>
      <c r="R3965" s="7" t="s">
        <v>8337</v>
      </c>
      <c r="S3965" s="11">
        <f t="shared" si="246"/>
        <v>42325.987465277773</v>
      </c>
      <c r="T3965" s="12">
        <f t="shared" si="247"/>
        <v>42295.945798611108</v>
      </c>
    </row>
    <row r="3966" spans="1:20" ht="43.2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>
        <f t="shared" si="244"/>
        <v>6.3</v>
      </c>
      <c r="P3966">
        <f t="shared" si="245"/>
        <v>-1874</v>
      </c>
      <c r="Q3966" s="7" t="s">
        <v>8336</v>
      </c>
      <c r="R3966" s="7" t="s">
        <v>8337</v>
      </c>
      <c r="S3966" s="11">
        <f t="shared" si="246"/>
        <v>42113.47206018518</v>
      </c>
      <c r="T3966" s="12">
        <f t="shared" si="247"/>
        <v>42053.513726851852</v>
      </c>
    </row>
    <row r="3967" spans="1:20" ht="43.2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>
        <f t="shared" si="244"/>
        <v>14.249999999999998</v>
      </c>
      <c r="P3967">
        <f t="shared" si="245"/>
        <v>-1715</v>
      </c>
      <c r="Q3967" s="7" t="s">
        <v>8336</v>
      </c>
      <c r="R3967" s="7" t="s">
        <v>8337</v>
      </c>
      <c r="S3967" s="11">
        <f t="shared" si="246"/>
        <v>42473.985879629625</v>
      </c>
      <c r="T3967" s="12">
        <f t="shared" si="247"/>
        <v>42414.027546296296</v>
      </c>
    </row>
    <row r="3968" spans="1:20" ht="57.6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>
        <f t="shared" si="244"/>
        <v>0.6</v>
      </c>
      <c r="P3968">
        <f t="shared" si="245"/>
        <v>-7455</v>
      </c>
      <c r="Q3968" s="7" t="s">
        <v>8336</v>
      </c>
      <c r="R3968" s="7" t="s">
        <v>8337</v>
      </c>
      <c r="S3968" s="11">
        <f t="shared" si="246"/>
        <v>41843.915972222218</v>
      </c>
      <c r="T3968" s="12">
        <f t="shared" si="247"/>
        <v>41801.503217592588</v>
      </c>
    </row>
    <row r="3969" spans="1:20" ht="43.2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>
        <f t="shared" si="244"/>
        <v>24.117647058823529</v>
      </c>
      <c r="P3969">
        <f t="shared" si="245"/>
        <v>-1290</v>
      </c>
      <c r="Q3969" s="7" t="s">
        <v>8336</v>
      </c>
      <c r="R3969" s="7" t="s">
        <v>8337</v>
      </c>
      <c r="S3969" s="11">
        <f t="shared" si="246"/>
        <v>42800.082256944443</v>
      </c>
      <c r="T3969" s="12">
        <f t="shared" si="247"/>
        <v>42770.082256944443</v>
      </c>
    </row>
    <row r="3970" spans="1:20" ht="43.2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>
        <f t="shared" si="244"/>
        <v>10.54</v>
      </c>
      <c r="P3970">
        <f t="shared" si="245"/>
        <v>-4473</v>
      </c>
      <c r="Q3970" s="7" t="s">
        <v>8336</v>
      </c>
      <c r="R3970" s="7" t="s">
        <v>8337</v>
      </c>
      <c r="S3970" s="11">
        <f t="shared" si="246"/>
        <v>42512.60732638889</v>
      </c>
      <c r="T3970" s="12">
        <f t="shared" si="247"/>
        <v>42452.60732638889</v>
      </c>
    </row>
    <row r="3971" spans="1:20" ht="57.6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>
        <f t="shared" ref="O3971:O4034" si="248">(E3971/D3971*100)</f>
        <v>7.4690265486725664</v>
      </c>
      <c r="P3971">
        <f t="shared" ref="P3971:P4034" si="249">AVERAGE(E3971-D3971)</f>
        <v>-2614</v>
      </c>
      <c r="Q3971" s="7" t="s">
        <v>8336</v>
      </c>
      <c r="R3971" s="7" t="s">
        <v>8337</v>
      </c>
      <c r="S3971" s="11">
        <f t="shared" ref="S3971:S4034" si="250">(I3971/86400)+25569+(-5/24)</f>
        <v>42610.954861111109</v>
      </c>
      <c r="T3971" s="12">
        <f t="shared" ref="T3971:T4034" si="251">(J3971/86400)+25569+(-5/24)</f>
        <v>42601.646365740737</v>
      </c>
    </row>
    <row r="3972" spans="1:20" ht="57.6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>
        <f t="shared" si="248"/>
        <v>7.3333333333333334E-2</v>
      </c>
      <c r="P3972">
        <f t="shared" si="249"/>
        <v>-14989</v>
      </c>
      <c r="Q3972" s="7" t="s">
        <v>8336</v>
      </c>
      <c r="R3972" s="7" t="s">
        <v>8337</v>
      </c>
      <c r="S3972" s="11">
        <f t="shared" si="250"/>
        <v>42477.655219907407</v>
      </c>
      <c r="T3972" s="12">
        <f t="shared" si="251"/>
        <v>42447.655219907407</v>
      </c>
    </row>
    <row r="3973" spans="1:20" ht="43.2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>
        <f t="shared" si="248"/>
        <v>0.97142857142857131</v>
      </c>
      <c r="P3973">
        <f t="shared" si="249"/>
        <v>-13864</v>
      </c>
      <c r="Q3973" s="7" t="s">
        <v>8336</v>
      </c>
      <c r="R3973" s="7" t="s">
        <v>8337</v>
      </c>
      <c r="S3973" s="11">
        <f t="shared" si="250"/>
        <v>41841.327847222223</v>
      </c>
      <c r="T3973" s="12">
        <f t="shared" si="251"/>
        <v>41811.327847222223</v>
      </c>
    </row>
    <row r="3974" spans="1:20" ht="43.2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>
        <f t="shared" si="248"/>
        <v>21.099999999999998</v>
      </c>
      <c r="P3974">
        <f t="shared" si="249"/>
        <v>-789</v>
      </c>
      <c r="Q3974" s="7" t="s">
        <v>8336</v>
      </c>
      <c r="R3974" s="7" t="s">
        <v>8337</v>
      </c>
      <c r="S3974" s="11">
        <f t="shared" si="250"/>
        <v>42040.859189814808</v>
      </c>
      <c r="T3974" s="12">
        <f t="shared" si="251"/>
        <v>41980.859189814808</v>
      </c>
    </row>
    <row r="3975" spans="1:20" ht="43.2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>
        <f t="shared" si="248"/>
        <v>78.100000000000009</v>
      </c>
      <c r="P3975">
        <f t="shared" si="249"/>
        <v>-1095</v>
      </c>
      <c r="Q3975" s="7" t="s">
        <v>8336</v>
      </c>
      <c r="R3975" s="7" t="s">
        <v>8337</v>
      </c>
      <c r="S3975" s="11">
        <f t="shared" si="250"/>
        <v>42498.958333333336</v>
      </c>
      <c r="T3975" s="12">
        <f t="shared" si="251"/>
        <v>42469.475810185184</v>
      </c>
    </row>
    <row r="3976" spans="1:20" ht="43.2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>
        <f t="shared" si="248"/>
        <v>32</v>
      </c>
      <c r="P3976">
        <f t="shared" si="249"/>
        <v>-680</v>
      </c>
      <c r="Q3976" s="7" t="s">
        <v>8336</v>
      </c>
      <c r="R3976" s="7" t="s">
        <v>8337</v>
      </c>
      <c r="S3976" s="11">
        <f t="shared" si="250"/>
        <v>42523.338518518511</v>
      </c>
      <c r="T3976" s="12">
        <f t="shared" si="251"/>
        <v>42493.338518518511</v>
      </c>
    </row>
    <row r="3977" spans="1:20" ht="43.2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>
        <f t="shared" si="248"/>
        <v>0</v>
      </c>
      <c r="P3977">
        <f t="shared" si="249"/>
        <v>-678</v>
      </c>
      <c r="Q3977" s="7" t="s">
        <v>8336</v>
      </c>
      <c r="R3977" s="7" t="s">
        <v>8337</v>
      </c>
      <c r="S3977" s="11">
        <f t="shared" si="250"/>
        <v>42564.658541666664</v>
      </c>
      <c r="T3977" s="12">
        <f t="shared" si="251"/>
        <v>42534.658541666664</v>
      </c>
    </row>
    <row r="3978" spans="1:20" ht="43.2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>
        <f t="shared" si="248"/>
        <v>47.692307692307693</v>
      </c>
      <c r="P3978">
        <f t="shared" si="249"/>
        <v>-680</v>
      </c>
      <c r="Q3978" s="7" t="s">
        <v>8336</v>
      </c>
      <c r="R3978" s="7" t="s">
        <v>8337</v>
      </c>
      <c r="S3978" s="11">
        <f t="shared" si="250"/>
        <v>41852.083333333328</v>
      </c>
      <c r="T3978" s="12">
        <f t="shared" si="251"/>
        <v>41830.650011574071</v>
      </c>
    </row>
    <row r="3979" spans="1:20" ht="43.2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>
        <f t="shared" si="248"/>
        <v>1.4500000000000002</v>
      </c>
      <c r="P3979">
        <f t="shared" si="249"/>
        <v>-88695</v>
      </c>
      <c r="Q3979" s="7" t="s">
        <v>8336</v>
      </c>
      <c r="R3979" s="7" t="s">
        <v>8337</v>
      </c>
      <c r="S3979" s="11">
        <f t="shared" si="250"/>
        <v>42573.580231481479</v>
      </c>
      <c r="T3979" s="12">
        <f t="shared" si="251"/>
        <v>42543.580231481479</v>
      </c>
    </row>
    <row r="3980" spans="1:20" ht="43.2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>
        <f t="shared" si="248"/>
        <v>10.7</v>
      </c>
      <c r="P3980">
        <f t="shared" si="249"/>
        <v>-1786</v>
      </c>
      <c r="Q3980" s="7" t="s">
        <v>8336</v>
      </c>
      <c r="R3980" s="7" t="s">
        <v>8337</v>
      </c>
      <c r="S3980" s="11">
        <f t="shared" si="250"/>
        <v>42035.434641203705</v>
      </c>
      <c r="T3980" s="12">
        <f t="shared" si="251"/>
        <v>41975.434641203705</v>
      </c>
    </row>
    <row r="3981" spans="1:20" ht="43.2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>
        <f t="shared" si="248"/>
        <v>1.8333333333333333</v>
      </c>
      <c r="P3981">
        <f t="shared" si="249"/>
        <v>-5890</v>
      </c>
      <c r="Q3981" s="7" t="s">
        <v>8336</v>
      </c>
      <c r="R3981" s="7" t="s">
        <v>8337</v>
      </c>
      <c r="S3981" s="11">
        <f t="shared" si="250"/>
        <v>42092.624999999993</v>
      </c>
      <c r="T3981" s="12">
        <f t="shared" si="251"/>
        <v>42069.695104166669</v>
      </c>
    </row>
    <row r="3982" spans="1:20" ht="57.6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>
        <f t="shared" si="248"/>
        <v>18</v>
      </c>
      <c r="P3982">
        <f t="shared" si="249"/>
        <v>-2050</v>
      </c>
      <c r="Q3982" s="7" t="s">
        <v>8336</v>
      </c>
      <c r="R3982" s="7" t="s">
        <v>8337</v>
      </c>
      <c r="S3982" s="11">
        <f t="shared" si="250"/>
        <v>41825.390590277777</v>
      </c>
      <c r="T3982" s="12">
        <f t="shared" si="251"/>
        <v>41795.390590277777</v>
      </c>
    </row>
    <row r="3983" spans="1:20" ht="43.2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>
        <f t="shared" si="248"/>
        <v>4.083333333333333</v>
      </c>
      <c r="P3983">
        <f t="shared" si="249"/>
        <v>-28775</v>
      </c>
      <c r="Q3983" s="7" t="s">
        <v>8336</v>
      </c>
      <c r="R3983" s="7" t="s">
        <v>8337</v>
      </c>
      <c r="S3983" s="11">
        <f t="shared" si="250"/>
        <v>42567.971631944441</v>
      </c>
      <c r="T3983" s="12">
        <f t="shared" si="251"/>
        <v>42507.971631944441</v>
      </c>
    </row>
    <row r="3984" spans="1:20" ht="57.6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>
        <f t="shared" si="248"/>
        <v>20</v>
      </c>
      <c r="P3984">
        <f t="shared" si="249"/>
        <v>-680</v>
      </c>
      <c r="Q3984" s="7" t="s">
        <v>8336</v>
      </c>
      <c r="R3984" s="7" t="s">
        <v>8337</v>
      </c>
      <c r="S3984" s="11">
        <f t="shared" si="250"/>
        <v>42192.601620370369</v>
      </c>
      <c r="T3984" s="12">
        <f t="shared" si="251"/>
        <v>42132.601620370369</v>
      </c>
    </row>
    <row r="3985" spans="1:20" ht="43.2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>
        <f t="shared" si="248"/>
        <v>34.802513464991023</v>
      </c>
      <c r="P3985">
        <f t="shared" si="249"/>
        <v>-7263</v>
      </c>
      <c r="Q3985" s="7" t="s">
        <v>8336</v>
      </c>
      <c r="R3985" s="7" t="s">
        <v>8337</v>
      </c>
      <c r="S3985" s="11">
        <f t="shared" si="250"/>
        <v>41779.082638888889</v>
      </c>
      <c r="T3985" s="12">
        <f t="shared" si="251"/>
        <v>41747.661527777775</v>
      </c>
    </row>
    <row r="3986" spans="1:20" ht="43.2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>
        <f t="shared" si="248"/>
        <v>6.3333333333333339</v>
      </c>
      <c r="P3986">
        <f t="shared" si="249"/>
        <v>-1405</v>
      </c>
      <c r="Q3986" s="7" t="s">
        <v>8336</v>
      </c>
      <c r="R3986" s="7" t="s">
        <v>8337</v>
      </c>
      <c r="S3986" s="11">
        <f t="shared" si="250"/>
        <v>41950.791666666664</v>
      </c>
      <c r="T3986" s="12">
        <f t="shared" si="251"/>
        <v>41920.75513888889</v>
      </c>
    </row>
    <row r="3987" spans="1:20" ht="57.6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>
        <f t="shared" si="248"/>
        <v>32.049999999999997</v>
      </c>
      <c r="P3987">
        <f t="shared" si="249"/>
        <v>-1359</v>
      </c>
      <c r="Q3987" s="7" t="s">
        <v>8336</v>
      </c>
      <c r="R3987" s="7" t="s">
        <v>8337</v>
      </c>
      <c r="S3987" s="11">
        <f t="shared" si="250"/>
        <v>42420.670138888883</v>
      </c>
      <c r="T3987" s="12">
        <f t="shared" si="251"/>
        <v>42399.499074074069</v>
      </c>
    </row>
    <row r="3988" spans="1:20" ht="57.6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>
        <f t="shared" si="248"/>
        <v>9.76</v>
      </c>
      <c r="P3988">
        <f t="shared" si="249"/>
        <v>-4512</v>
      </c>
      <c r="Q3988" s="7" t="s">
        <v>8336</v>
      </c>
      <c r="R3988" s="7" t="s">
        <v>8337</v>
      </c>
      <c r="S3988" s="11">
        <f t="shared" si="250"/>
        <v>42496.336111111108</v>
      </c>
      <c r="T3988" s="12">
        <f t="shared" si="251"/>
        <v>42467.340208333328</v>
      </c>
    </row>
    <row r="3989" spans="1:20" ht="43.2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>
        <f t="shared" si="248"/>
        <v>37.75</v>
      </c>
      <c r="P3989">
        <f t="shared" si="249"/>
        <v>-249</v>
      </c>
      <c r="Q3989" s="7" t="s">
        <v>8336</v>
      </c>
      <c r="R3989" s="7" t="s">
        <v>8337</v>
      </c>
      <c r="S3989" s="11">
        <f t="shared" si="250"/>
        <v>41775.716319444444</v>
      </c>
      <c r="T3989" s="12">
        <f t="shared" si="251"/>
        <v>41765.716319444444</v>
      </c>
    </row>
    <row r="3990" spans="1:20" ht="28.8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>
        <f t="shared" si="248"/>
        <v>2.1333333333333333</v>
      </c>
      <c r="P3990">
        <f t="shared" si="249"/>
        <v>-1468</v>
      </c>
      <c r="Q3990" s="7" t="s">
        <v>8336</v>
      </c>
      <c r="R3990" s="7" t="s">
        <v>8337</v>
      </c>
      <c r="S3990" s="11">
        <f t="shared" si="250"/>
        <v>42244.872835648144</v>
      </c>
      <c r="T3990" s="12">
        <f t="shared" si="251"/>
        <v>42229.872835648144</v>
      </c>
    </row>
    <row r="3991" spans="1:20" ht="43.2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>
        <f t="shared" si="248"/>
        <v>0</v>
      </c>
      <c r="P3991">
        <f t="shared" si="249"/>
        <v>-3000</v>
      </c>
      <c r="Q3991" s="7" t="s">
        <v>8336</v>
      </c>
      <c r="R3991" s="7" t="s">
        <v>8337</v>
      </c>
      <c r="S3991" s="11">
        <f t="shared" si="250"/>
        <v>42316.583113425928</v>
      </c>
      <c r="T3991" s="12">
        <f t="shared" si="251"/>
        <v>42286.541446759256</v>
      </c>
    </row>
    <row r="3992" spans="1:20" ht="43.2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>
        <f t="shared" si="248"/>
        <v>4.1818181818181817</v>
      </c>
      <c r="P3992">
        <f t="shared" si="249"/>
        <v>-1581</v>
      </c>
      <c r="Q3992" s="7" t="s">
        <v>8336</v>
      </c>
      <c r="R3992" s="7" t="s">
        <v>8337</v>
      </c>
      <c r="S3992" s="11">
        <f t="shared" si="250"/>
        <v>42431.464039351849</v>
      </c>
      <c r="T3992" s="12">
        <f t="shared" si="251"/>
        <v>42401.464039351849</v>
      </c>
    </row>
    <row r="3993" spans="1:20" ht="28.8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>
        <f t="shared" si="248"/>
        <v>20</v>
      </c>
      <c r="P3993">
        <f t="shared" si="249"/>
        <v>-400</v>
      </c>
      <c r="Q3993" s="7" t="s">
        <v>8336</v>
      </c>
      <c r="R3993" s="7" t="s">
        <v>8337</v>
      </c>
      <c r="S3993" s="11">
        <f t="shared" si="250"/>
        <v>42155.436134259253</v>
      </c>
      <c r="T3993" s="12">
        <f t="shared" si="251"/>
        <v>42125.436134259253</v>
      </c>
    </row>
    <row r="3994" spans="1:20" ht="43.2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>
        <f t="shared" si="248"/>
        <v>5.41</v>
      </c>
      <c r="P3994">
        <f t="shared" si="249"/>
        <v>-9459</v>
      </c>
      <c r="Q3994" s="7" t="s">
        <v>8336</v>
      </c>
      <c r="R3994" s="7" t="s">
        <v>8337</v>
      </c>
      <c r="S3994" s="11">
        <f t="shared" si="250"/>
        <v>42349.773831018516</v>
      </c>
      <c r="T3994" s="12">
        <f t="shared" si="251"/>
        <v>42289.732164351844</v>
      </c>
    </row>
    <row r="3995" spans="1:20" ht="43.2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>
        <f t="shared" si="248"/>
        <v>6.0000000000000001E-3</v>
      </c>
      <c r="P3995">
        <f t="shared" si="249"/>
        <v>-49997</v>
      </c>
      <c r="Q3995" s="7" t="s">
        <v>8336</v>
      </c>
      <c r="R3995" s="7" t="s">
        <v>8337</v>
      </c>
      <c r="S3995" s="11">
        <f t="shared" si="250"/>
        <v>42137.656388888885</v>
      </c>
      <c r="T3995" s="12">
        <f t="shared" si="251"/>
        <v>42107.656388888885</v>
      </c>
    </row>
    <row r="3996" spans="1:20" ht="43.2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>
        <f t="shared" si="248"/>
        <v>0.25</v>
      </c>
      <c r="P3996">
        <f t="shared" si="249"/>
        <v>-1995</v>
      </c>
      <c r="Q3996" s="7" t="s">
        <v>8336</v>
      </c>
      <c r="R3996" s="7" t="s">
        <v>8337</v>
      </c>
      <c r="S3996" s="11">
        <f t="shared" si="250"/>
        <v>41839.181597222218</v>
      </c>
      <c r="T3996" s="12">
        <f t="shared" si="251"/>
        <v>41809.181597222218</v>
      </c>
    </row>
    <row r="3997" spans="1:20" ht="43.2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>
        <f t="shared" si="248"/>
        <v>35</v>
      </c>
      <c r="P3997">
        <f t="shared" si="249"/>
        <v>-130</v>
      </c>
      <c r="Q3997" s="7" t="s">
        <v>8336</v>
      </c>
      <c r="R3997" s="7" t="s">
        <v>8337</v>
      </c>
      <c r="S3997" s="11">
        <f t="shared" si="250"/>
        <v>42049.268749999996</v>
      </c>
      <c r="T3997" s="12">
        <f t="shared" si="251"/>
        <v>42019.475428240738</v>
      </c>
    </row>
    <row r="3998" spans="1:20" ht="43.2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>
        <f t="shared" si="248"/>
        <v>16.566666666666666</v>
      </c>
      <c r="P3998">
        <f t="shared" si="249"/>
        <v>-2503</v>
      </c>
      <c r="Q3998" s="7" t="s">
        <v>8336</v>
      </c>
      <c r="R3998" s="7" t="s">
        <v>8337</v>
      </c>
      <c r="S3998" s="11">
        <f t="shared" si="250"/>
        <v>41963.461111111108</v>
      </c>
      <c r="T3998" s="12">
        <f t="shared" si="251"/>
        <v>41950.058611111112</v>
      </c>
    </row>
    <row r="3999" spans="1:20" ht="43.2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>
        <f t="shared" si="248"/>
        <v>0</v>
      </c>
      <c r="P3999">
        <f t="shared" si="249"/>
        <v>-3000</v>
      </c>
      <c r="Q3999" s="7" t="s">
        <v>8336</v>
      </c>
      <c r="R3999" s="7" t="s">
        <v>8337</v>
      </c>
      <c r="S3999" s="11">
        <f t="shared" si="250"/>
        <v>42099.141446759262</v>
      </c>
      <c r="T3999" s="12">
        <f t="shared" si="251"/>
        <v>42069.183113425919</v>
      </c>
    </row>
    <row r="4000" spans="1:20" ht="43.2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>
        <f t="shared" si="248"/>
        <v>57.199999999999996</v>
      </c>
      <c r="P4000">
        <f t="shared" si="249"/>
        <v>-535</v>
      </c>
      <c r="Q4000" s="7" t="s">
        <v>8336</v>
      </c>
      <c r="R4000" s="7" t="s">
        <v>8337</v>
      </c>
      <c r="S4000" s="11">
        <f t="shared" si="250"/>
        <v>42091.713263888887</v>
      </c>
      <c r="T4000" s="12">
        <f t="shared" si="251"/>
        <v>42061.754930555551</v>
      </c>
    </row>
    <row r="4001" spans="1:20" ht="43.2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>
        <f t="shared" si="248"/>
        <v>16.514285714285716</v>
      </c>
      <c r="P4001">
        <f t="shared" si="249"/>
        <v>-5844</v>
      </c>
      <c r="Q4001" s="7" t="s">
        <v>8336</v>
      </c>
      <c r="R4001" s="7" t="s">
        <v>8337</v>
      </c>
      <c r="S4001" s="11">
        <f t="shared" si="250"/>
        <v>41882.619317129625</v>
      </c>
      <c r="T4001" s="12">
        <f t="shared" si="251"/>
        <v>41842.620347222219</v>
      </c>
    </row>
    <row r="4002" spans="1:20" ht="28.8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>
        <f t="shared" si="248"/>
        <v>0.125</v>
      </c>
      <c r="P4002">
        <f t="shared" si="249"/>
        <v>-7990</v>
      </c>
      <c r="Q4002" s="7" t="s">
        <v>8336</v>
      </c>
      <c r="R4002" s="7" t="s">
        <v>8337</v>
      </c>
      <c r="S4002" s="11">
        <f t="shared" si="250"/>
        <v>42497.39534722222</v>
      </c>
      <c r="T4002" s="12">
        <f t="shared" si="251"/>
        <v>42437.437013888884</v>
      </c>
    </row>
    <row r="4003" spans="1:20" ht="57.6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>
        <f t="shared" si="248"/>
        <v>37.75</v>
      </c>
      <c r="P4003">
        <f t="shared" si="249"/>
        <v>-747</v>
      </c>
      <c r="Q4003" s="7" t="s">
        <v>8336</v>
      </c>
      <c r="R4003" s="7" t="s">
        <v>8337</v>
      </c>
      <c r="S4003" s="11">
        <f t="shared" si="250"/>
        <v>42795.583333333336</v>
      </c>
      <c r="T4003" s="12">
        <f t="shared" si="251"/>
        <v>42775.755879629629</v>
      </c>
    </row>
    <row r="4004" spans="1:20" ht="43.2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>
        <f t="shared" si="248"/>
        <v>1.8399999999999999</v>
      </c>
      <c r="P4004">
        <f t="shared" si="249"/>
        <v>-1227</v>
      </c>
      <c r="Q4004" s="7" t="s">
        <v>8336</v>
      </c>
      <c r="R4004" s="7" t="s">
        <v>8337</v>
      </c>
      <c r="S4004" s="11">
        <f t="shared" si="250"/>
        <v>41908.835196759253</v>
      </c>
      <c r="T4004" s="12">
        <f t="shared" si="251"/>
        <v>41878.835196759253</v>
      </c>
    </row>
    <row r="4005" spans="1:20" ht="43.2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>
        <f t="shared" si="248"/>
        <v>10.050000000000001</v>
      </c>
      <c r="P4005">
        <f t="shared" si="249"/>
        <v>-1799</v>
      </c>
      <c r="Q4005" s="7" t="s">
        <v>8336</v>
      </c>
      <c r="R4005" s="7" t="s">
        <v>8337</v>
      </c>
      <c r="S4005" s="11">
        <f t="shared" si="250"/>
        <v>42050.379016203697</v>
      </c>
      <c r="T4005" s="12">
        <f t="shared" si="251"/>
        <v>42020.379016203697</v>
      </c>
    </row>
    <row r="4006" spans="1:20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>
        <f t="shared" si="248"/>
        <v>0.2</v>
      </c>
      <c r="P4006">
        <f t="shared" si="249"/>
        <v>-499</v>
      </c>
      <c r="Q4006" s="7" t="s">
        <v>8336</v>
      </c>
      <c r="R4006" s="7" t="s">
        <v>8337</v>
      </c>
      <c r="S4006" s="11">
        <f t="shared" si="250"/>
        <v>41919.954363425924</v>
      </c>
      <c r="T4006" s="12">
        <f t="shared" si="251"/>
        <v>41889.954363425924</v>
      </c>
    </row>
    <row r="4007" spans="1:20" ht="43.2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>
        <f t="shared" si="248"/>
        <v>1.3333333333333335</v>
      </c>
      <c r="P4007">
        <f t="shared" si="249"/>
        <v>-2960</v>
      </c>
      <c r="Q4007" s="7" t="s">
        <v>8336</v>
      </c>
      <c r="R4007" s="7" t="s">
        <v>8337</v>
      </c>
      <c r="S4007" s="11">
        <f t="shared" si="250"/>
        <v>41932.599363425921</v>
      </c>
      <c r="T4007" s="12">
        <f t="shared" si="251"/>
        <v>41872.599363425921</v>
      </c>
    </row>
    <row r="4008" spans="1:20" ht="43.2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>
        <f t="shared" si="248"/>
        <v>6.6666666666666671E-3</v>
      </c>
      <c r="P4008">
        <f t="shared" si="249"/>
        <v>-29998</v>
      </c>
      <c r="Q4008" s="7" t="s">
        <v>8336</v>
      </c>
      <c r="R4008" s="7" t="s">
        <v>8337</v>
      </c>
      <c r="S4008" s="11">
        <f t="shared" si="250"/>
        <v>42416.564664351848</v>
      </c>
      <c r="T4008" s="12">
        <f t="shared" si="251"/>
        <v>42391.564664351848</v>
      </c>
    </row>
    <row r="4009" spans="1:20" ht="43.2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>
        <f t="shared" si="248"/>
        <v>0.25</v>
      </c>
      <c r="P4009">
        <f t="shared" si="249"/>
        <v>-1995</v>
      </c>
      <c r="Q4009" s="7" t="s">
        <v>8336</v>
      </c>
      <c r="R4009" s="7" t="s">
        <v>8337</v>
      </c>
      <c r="S4009" s="11">
        <f t="shared" si="250"/>
        <v>41877.477777777771</v>
      </c>
      <c r="T4009" s="12">
        <f t="shared" si="251"/>
        <v>41848.564594907402</v>
      </c>
    </row>
    <row r="4010" spans="1:20" ht="43.2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>
        <f t="shared" si="248"/>
        <v>6</v>
      </c>
      <c r="P4010">
        <f t="shared" si="249"/>
        <v>-940</v>
      </c>
      <c r="Q4010" s="7" t="s">
        <v>8336</v>
      </c>
      <c r="R4010" s="7" t="s">
        <v>8337</v>
      </c>
      <c r="S4010" s="11">
        <f t="shared" si="250"/>
        <v>42207.755868055552</v>
      </c>
      <c r="T4010" s="12">
        <f t="shared" si="251"/>
        <v>42177.755868055552</v>
      </c>
    </row>
    <row r="4011" spans="1:20" ht="43.2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>
        <f t="shared" si="248"/>
        <v>3.8860103626943006</v>
      </c>
      <c r="P4011">
        <f t="shared" si="249"/>
        <v>-1855</v>
      </c>
      <c r="Q4011" s="7" t="s">
        <v>8336</v>
      </c>
      <c r="R4011" s="7" t="s">
        <v>8337</v>
      </c>
      <c r="S4011" s="11">
        <f t="shared" si="250"/>
        <v>41891.492592592593</v>
      </c>
      <c r="T4011" s="12">
        <f t="shared" si="251"/>
        <v>41851.492592592593</v>
      </c>
    </row>
    <row r="4012" spans="1:20" ht="43.2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>
        <f t="shared" si="248"/>
        <v>24.194444444444443</v>
      </c>
      <c r="P4012">
        <f t="shared" si="249"/>
        <v>-5458</v>
      </c>
      <c r="Q4012" s="7" t="s">
        <v>8336</v>
      </c>
      <c r="R4012" s="7" t="s">
        <v>8337</v>
      </c>
      <c r="S4012" s="11">
        <f t="shared" si="250"/>
        <v>41938.562106481477</v>
      </c>
      <c r="T4012" s="12">
        <f t="shared" si="251"/>
        <v>41921.562106481477</v>
      </c>
    </row>
    <row r="4013" spans="1:20" ht="43.2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>
        <f t="shared" si="248"/>
        <v>7.6</v>
      </c>
      <c r="P4013">
        <f t="shared" si="249"/>
        <v>-231</v>
      </c>
      <c r="Q4013" s="7" t="s">
        <v>8336</v>
      </c>
      <c r="R4013" s="7" t="s">
        <v>8337</v>
      </c>
      <c r="S4013" s="11">
        <f t="shared" si="250"/>
        <v>42032.336550925924</v>
      </c>
      <c r="T4013" s="12">
        <f t="shared" si="251"/>
        <v>42002.336550925924</v>
      </c>
    </row>
    <row r="4014" spans="1:20" ht="57.6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>
        <f t="shared" si="248"/>
        <v>0</v>
      </c>
      <c r="P4014">
        <f t="shared" si="249"/>
        <v>-575</v>
      </c>
      <c r="Q4014" s="7" t="s">
        <v>8336</v>
      </c>
      <c r="R4014" s="7" t="s">
        <v>8337</v>
      </c>
      <c r="S4014" s="11">
        <f t="shared" si="250"/>
        <v>42126.336215277777</v>
      </c>
      <c r="T4014" s="12">
        <f t="shared" si="251"/>
        <v>42096.336215277777</v>
      </c>
    </row>
    <row r="4015" spans="1:20" ht="57.6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>
        <f t="shared" si="248"/>
        <v>1.3</v>
      </c>
      <c r="P4015">
        <f t="shared" si="249"/>
        <v>-1974</v>
      </c>
      <c r="Q4015" s="7" t="s">
        <v>8336</v>
      </c>
      <c r="R4015" s="7" t="s">
        <v>8337</v>
      </c>
      <c r="S4015" s="11">
        <f t="shared" si="250"/>
        <v>42051.092858796292</v>
      </c>
      <c r="T4015" s="12">
        <f t="shared" si="251"/>
        <v>42021.092858796292</v>
      </c>
    </row>
    <row r="4016" spans="1:20" ht="43.2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>
        <f t="shared" si="248"/>
        <v>0</v>
      </c>
      <c r="P4016">
        <f t="shared" si="249"/>
        <v>-9000</v>
      </c>
      <c r="Q4016" s="7" t="s">
        <v>8336</v>
      </c>
      <c r="R4016" s="7" t="s">
        <v>8337</v>
      </c>
      <c r="S4016" s="11">
        <f t="shared" si="250"/>
        <v>42434.037835648145</v>
      </c>
      <c r="T4016" s="12">
        <f t="shared" si="251"/>
        <v>42419.037835648145</v>
      </c>
    </row>
    <row r="4017" spans="1:20" ht="43.2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>
        <f t="shared" si="248"/>
        <v>1.4285714285714287E-2</v>
      </c>
      <c r="P4017">
        <f t="shared" si="249"/>
        <v>-6999</v>
      </c>
      <c r="Q4017" s="7" t="s">
        <v>8336</v>
      </c>
      <c r="R4017" s="7" t="s">
        <v>8337</v>
      </c>
      <c r="S4017" s="11">
        <f t="shared" si="250"/>
        <v>42204.572488425925</v>
      </c>
      <c r="T4017" s="12">
        <f t="shared" si="251"/>
        <v>42174.572488425925</v>
      </c>
    </row>
    <row r="4018" spans="1:20" ht="43.2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>
        <f t="shared" si="248"/>
        <v>14.000000000000002</v>
      </c>
      <c r="P4018">
        <f t="shared" si="249"/>
        <v>-430</v>
      </c>
      <c r="Q4018" s="7" t="s">
        <v>8336</v>
      </c>
      <c r="R4018" s="7" t="s">
        <v>8337</v>
      </c>
      <c r="S4018" s="11">
        <f t="shared" si="250"/>
        <v>41899.664351851847</v>
      </c>
      <c r="T4018" s="12">
        <f t="shared" si="251"/>
        <v>41869.664351851847</v>
      </c>
    </row>
    <row r="4019" spans="1:20" ht="43.2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>
        <f t="shared" si="248"/>
        <v>1.05</v>
      </c>
      <c r="P4019">
        <f t="shared" si="249"/>
        <v>-9895</v>
      </c>
      <c r="Q4019" s="7" t="s">
        <v>8336</v>
      </c>
      <c r="R4019" s="7" t="s">
        <v>8337</v>
      </c>
      <c r="S4019" s="11">
        <f t="shared" si="250"/>
        <v>41886.463819444441</v>
      </c>
      <c r="T4019" s="12">
        <f t="shared" si="251"/>
        <v>41856.463819444441</v>
      </c>
    </row>
    <row r="4020" spans="1:20" ht="28.8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>
        <f t="shared" si="248"/>
        <v>8.6666666666666679</v>
      </c>
      <c r="P4020">
        <f t="shared" si="249"/>
        <v>-1370</v>
      </c>
      <c r="Q4020" s="7" t="s">
        <v>8336</v>
      </c>
      <c r="R4020" s="7" t="s">
        <v>8337</v>
      </c>
      <c r="S4020" s="11">
        <f t="shared" si="250"/>
        <v>42650.702638888884</v>
      </c>
      <c r="T4020" s="12">
        <f t="shared" si="251"/>
        <v>42620.702638888884</v>
      </c>
    </row>
    <row r="4021" spans="1:20" ht="43.2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>
        <f t="shared" si="248"/>
        <v>0.82857142857142851</v>
      </c>
      <c r="P4021">
        <f t="shared" si="249"/>
        <v>-3471</v>
      </c>
      <c r="Q4021" s="7" t="s">
        <v>8336</v>
      </c>
      <c r="R4021" s="7" t="s">
        <v>8337</v>
      </c>
      <c r="S4021" s="11">
        <f t="shared" si="250"/>
        <v>42475.477777777771</v>
      </c>
      <c r="T4021" s="12">
        <f t="shared" si="251"/>
        <v>42417.467546296299</v>
      </c>
    </row>
    <row r="4022" spans="1:20" ht="43.2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>
        <f t="shared" si="248"/>
        <v>16.666666666666664</v>
      </c>
      <c r="P4022">
        <f t="shared" si="249"/>
        <v>-500</v>
      </c>
      <c r="Q4022" s="7" t="s">
        <v>8336</v>
      </c>
      <c r="R4022" s="7" t="s">
        <v>8337</v>
      </c>
      <c r="S4022" s="11">
        <f t="shared" si="250"/>
        <v>42086.940960648142</v>
      </c>
      <c r="T4022" s="12">
        <f t="shared" si="251"/>
        <v>42056.982627314814</v>
      </c>
    </row>
    <row r="4023" spans="1:20" ht="43.2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>
        <f t="shared" si="248"/>
        <v>0.83333333333333337</v>
      </c>
      <c r="P4023">
        <f t="shared" si="249"/>
        <v>-14875</v>
      </c>
      <c r="Q4023" s="7" t="s">
        <v>8336</v>
      </c>
      <c r="R4023" s="7" t="s">
        <v>8337</v>
      </c>
      <c r="S4023" s="11">
        <f t="shared" si="250"/>
        <v>41938.703217592592</v>
      </c>
      <c r="T4023" s="12">
        <f t="shared" si="251"/>
        <v>41878.703217592592</v>
      </c>
    </row>
    <row r="4024" spans="1:20" ht="28.8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>
        <f t="shared" si="248"/>
        <v>69.561111111111103</v>
      </c>
      <c r="P4024">
        <f t="shared" si="249"/>
        <v>-5479</v>
      </c>
      <c r="Q4024" s="7" t="s">
        <v>8336</v>
      </c>
      <c r="R4024" s="7" t="s">
        <v>8337</v>
      </c>
      <c r="S4024" s="11">
        <f t="shared" si="250"/>
        <v>42035.912499999999</v>
      </c>
      <c r="T4024" s="12">
        <f t="shared" si="251"/>
        <v>41990.375775462962</v>
      </c>
    </row>
    <row r="4025" spans="1:20" ht="43.2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>
        <f t="shared" si="248"/>
        <v>0</v>
      </c>
      <c r="P4025">
        <f t="shared" si="249"/>
        <v>-7000</v>
      </c>
      <c r="Q4025" s="7" t="s">
        <v>8336</v>
      </c>
      <c r="R4025" s="7" t="s">
        <v>8337</v>
      </c>
      <c r="S4025" s="11">
        <f t="shared" si="250"/>
        <v>42453.749571759261</v>
      </c>
      <c r="T4025" s="12">
        <f t="shared" si="251"/>
        <v>42408.791238425925</v>
      </c>
    </row>
    <row r="4026" spans="1:20" ht="43.2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>
        <f t="shared" si="248"/>
        <v>1.25</v>
      </c>
      <c r="P4026">
        <f t="shared" si="249"/>
        <v>-790</v>
      </c>
      <c r="Q4026" s="7" t="s">
        <v>8336</v>
      </c>
      <c r="R4026" s="7" t="s">
        <v>8337</v>
      </c>
      <c r="S4026" s="11">
        <f t="shared" si="250"/>
        <v>42247.461770833332</v>
      </c>
      <c r="T4026" s="12">
        <f t="shared" si="251"/>
        <v>42217.461770833332</v>
      </c>
    </row>
    <row r="4027" spans="1:20" ht="57.6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>
        <f t="shared" si="248"/>
        <v>5</v>
      </c>
      <c r="P4027">
        <f t="shared" si="249"/>
        <v>-4750</v>
      </c>
      <c r="Q4027" s="7" t="s">
        <v>8336</v>
      </c>
      <c r="R4027" s="7" t="s">
        <v>8337</v>
      </c>
      <c r="S4027" s="11">
        <f t="shared" si="250"/>
        <v>42211.029351851852</v>
      </c>
      <c r="T4027" s="12">
        <f t="shared" si="251"/>
        <v>42151.029351851852</v>
      </c>
    </row>
    <row r="4028" spans="1:20" ht="43.2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>
        <f t="shared" si="248"/>
        <v>0</v>
      </c>
      <c r="P4028">
        <f t="shared" si="249"/>
        <v>-4000</v>
      </c>
      <c r="Q4028" s="7" t="s">
        <v>8336</v>
      </c>
      <c r="R4028" s="7" t="s">
        <v>8337</v>
      </c>
      <c r="S4028" s="11">
        <f t="shared" si="250"/>
        <v>42342.488877314812</v>
      </c>
      <c r="T4028" s="12">
        <f t="shared" si="251"/>
        <v>42282.447210648148</v>
      </c>
    </row>
    <row r="4029" spans="1:20" ht="43.2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>
        <f t="shared" si="248"/>
        <v>7.166666666666667</v>
      </c>
      <c r="P4029">
        <f t="shared" si="249"/>
        <v>-2785</v>
      </c>
      <c r="Q4029" s="7" t="s">
        <v>8336</v>
      </c>
      <c r="R4029" s="7" t="s">
        <v>8337</v>
      </c>
      <c r="S4029" s="11">
        <f t="shared" si="250"/>
        <v>42788.833333333336</v>
      </c>
      <c r="T4029" s="12">
        <f t="shared" si="251"/>
        <v>42768.762511574074</v>
      </c>
    </row>
    <row r="4030" spans="1:20" ht="43.2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>
        <f t="shared" si="248"/>
        <v>28.050000000000004</v>
      </c>
      <c r="P4030">
        <f t="shared" si="249"/>
        <v>-1439</v>
      </c>
      <c r="Q4030" s="7" t="s">
        <v>8336</v>
      </c>
      <c r="R4030" s="7" t="s">
        <v>8337</v>
      </c>
      <c r="S4030" s="11">
        <f t="shared" si="250"/>
        <v>41795.730324074073</v>
      </c>
      <c r="T4030" s="12">
        <f t="shared" si="251"/>
        <v>41765.730324074073</v>
      </c>
    </row>
    <row r="4031" spans="1:20" ht="43.2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>
        <f t="shared" si="248"/>
        <v>0</v>
      </c>
      <c r="P4031">
        <f t="shared" si="249"/>
        <v>-20000</v>
      </c>
      <c r="Q4031" s="7" t="s">
        <v>8336</v>
      </c>
      <c r="R4031" s="7" t="s">
        <v>8337</v>
      </c>
      <c r="S4031" s="11">
        <f t="shared" si="250"/>
        <v>42351.816782407404</v>
      </c>
      <c r="T4031" s="12">
        <f t="shared" si="251"/>
        <v>42321.816782407404</v>
      </c>
    </row>
    <row r="4032" spans="1:20" ht="57.6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>
        <f t="shared" si="248"/>
        <v>16</v>
      </c>
      <c r="P4032">
        <f t="shared" si="249"/>
        <v>-2100</v>
      </c>
      <c r="Q4032" s="7" t="s">
        <v>8336</v>
      </c>
      <c r="R4032" s="7" t="s">
        <v>8337</v>
      </c>
      <c r="S4032" s="11">
        <f t="shared" si="250"/>
        <v>42403.575694444444</v>
      </c>
      <c r="T4032" s="12">
        <f t="shared" si="251"/>
        <v>42374.446747685179</v>
      </c>
    </row>
    <row r="4033" spans="1:20" ht="43.2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>
        <f t="shared" si="248"/>
        <v>0</v>
      </c>
      <c r="P4033">
        <f t="shared" si="249"/>
        <v>-5000</v>
      </c>
      <c r="Q4033" s="7" t="s">
        <v>8336</v>
      </c>
      <c r="R4033" s="7" t="s">
        <v>8337</v>
      </c>
      <c r="S4033" s="11">
        <f t="shared" si="250"/>
        <v>41991.418564814812</v>
      </c>
      <c r="T4033" s="12">
        <f t="shared" si="251"/>
        <v>41941.376898148148</v>
      </c>
    </row>
    <row r="4034" spans="1:20" ht="43.2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>
        <f t="shared" si="248"/>
        <v>6.8287037037037033</v>
      </c>
      <c r="P4034">
        <f t="shared" si="249"/>
        <v>-5635</v>
      </c>
      <c r="Q4034" s="7" t="s">
        <v>8336</v>
      </c>
      <c r="R4034" s="7" t="s">
        <v>8337</v>
      </c>
      <c r="S4034" s="11">
        <f t="shared" si="250"/>
        <v>42353.642546296294</v>
      </c>
      <c r="T4034" s="12">
        <f t="shared" si="251"/>
        <v>42293.60087962963</v>
      </c>
    </row>
    <row r="4035" spans="1:20" ht="43.2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>
        <f t="shared" ref="O4035:O4098" si="252">(E4035/D4035*100)</f>
        <v>25.698702928870294</v>
      </c>
      <c r="P4035">
        <f t="shared" ref="P4035:P4098" si="253">AVERAGE(E4035-D4035)</f>
        <v>-17758.010000000002</v>
      </c>
      <c r="Q4035" s="7" t="s">
        <v>8336</v>
      </c>
      <c r="R4035" s="7" t="s">
        <v>8337</v>
      </c>
      <c r="S4035" s="11">
        <f t="shared" ref="S4035:S4098" si="254">(I4035/86400)+25569+(-5/24)</f>
        <v>42645.166666666664</v>
      </c>
      <c r="T4035" s="12">
        <f t="shared" ref="T4035:T4098" si="255">(J4035/86400)+25569+(-5/24)</f>
        <v>42614.06046296296</v>
      </c>
    </row>
    <row r="4036" spans="1:20" ht="43.2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>
        <f t="shared" si="252"/>
        <v>1.4814814814814816</v>
      </c>
      <c r="P4036">
        <f t="shared" si="253"/>
        <v>-13300</v>
      </c>
      <c r="Q4036" s="7" t="s">
        <v>8336</v>
      </c>
      <c r="R4036" s="7" t="s">
        <v>8337</v>
      </c>
      <c r="S4036" s="11">
        <f t="shared" si="254"/>
        <v>42097.697337962956</v>
      </c>
      <c r="T4036" s="12">
        <f t="shared" si="255"/>
        <v>42067.739004629628</v>
      </c>
    </row>
    <row r="4037" spans="1:20" ht="28.8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>
        <f t="shared" si="252"/>
        <v>36.85</v>
      </c>
      <c r="P4037">
        <f t="shared" si="253"/>
        <v>-6315</v>
      </c>
      <c r="Q4037" s="7" t="s">
        <v>8336</v>
      </c>
      <c r="R4037" s="7" t="s">
        <v>8337</v>
      </c>
      <c r="S4037" s="11">
        <f t="shared" si="254"/>
        <v>41933.674618055556</v>
      </c>
      <c r="T4037" s="12">
        <f t="shared" si="255"/>
        <v>41903.674618055556</v>
      </c>
    </row>
    <row r="4038" spans="1:20" ht="43.2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>
        <f t="shared" si="252"/>
        <v>47.05</v>
      </c>
      <c r="P4038">
        <f t="shared" si="253"/>
        <v>-3177</v>
      </c>
      <c r="Q4038" s="7" t="s">
        <v>8336</v>
      </c>
      <c r="R4038" s="7" t="s">
        <v>8337</v>
      </c>
      <c r="S4038" s="11">
        <f t="shared" si="254"/>
        <v>41821.729166666664</v>
      </c>
      <c r="T4038" s="12">
        <f t="shared" si="255"/>
        <v>41804.728750000002</v>
      </c>
    </row>
    <row r="4039" spans="1:20" ht="57.6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>
        <f t="shared" si="252"/>
        <v>11.428571428571429</v>
      </c>
      <c r="P4039">
        <f t="shared" si="253"/>
        <v>-620</v>
      </c>
      <c r="Q4039" s="7" t="s">
        <v>8336</v>
      </c>
      <c r="R4039" s="7" t="s">
        <v>8337</v>
      </c>
      <c r="S4039" s="11">
        <f t="shared" si="254"/>
        <v>42514.392361111109</v>
      </c>
      <c r="T4039" s="12">
        <f t="shared" si="255"/>
        <v>42496.862442129626</v>
      </c>
    </row>
    <row r="4040" spans="1:20" ht="43.2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>
        <f t="shared" si="252"/>
        <v>12.04</v>
      </c>
      <c r="P4040">
        <f t="shared" si="253"/>
        <v>-2199</v>
      </c>
      <c r="Q4040" s="7" t="s">
        <v>8336</v>
      </c>
      <c r="R4040" s="7" t="s">
        <v>8337</v>
      </c>
      <c r="S4040" s="11">
        <f t="shared" si="254"/>
        <v>41929.590393518512</v>
      </c>
      <c r="T4040" s="12">
        <f t="shared" si="255"/>
        <v>41869.590393518512</v>
      </c>
    </row>
    <row r="4041" spans="1:20" ht="43.2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>
        <f t="shared" si="252"/>
        <v>60</v>
      </c>
      <c r="P4041">
        <f t="shared" si="253"/>
        <v>-200</v>
      </c>
      <c r="Q4041" s="7" t="s">
        <v>8336</v>
      </c>
      <c r="R4041" s="7" t="s">
        <v>8337</v>
      </c>
      <c r="S4041" s="11">
        <f t="shared" si="254"/>
        <v>42339.040972222218</v>
      </c>
      <c r="T4041" s="12">
        <f t="shared" si="255"/>
        <v>42305.462581018517</v>
      </c>
    </row>
    <row r="4042" spans="1:20" ht="43.2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>
        <f t="shared" si="252"/>
        <v>31.25</v>
      </c>
      <c r="P4042">
        <f t="shared" si="253"/>
        <v>-5500</v>
      </c>
      <c r="Q4042" s="7" t="s">
        <v>8336</v>
      </c>
      <c r="R4042" s="7" t="s">
        <v>8337</v>
      </c>
      <c r="S4042" s="11">
        <f t="shared" si="254"/>
        <v>42202.916666666664</v>
      </c>
      <c r="T4042" s="12">
        <f t="shared" si="255"/>
        <v>42144.023194444446</v>
      </c>
    </row>
    <row r="4043" spans="1:20" ht="28.8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>
        <f t="shared" si="252"/>
        <v>0.42</v>
      </c>
      <c r="P4043">
        <f t="shared" si="253"/>
        <v>-4979</v>
      </c>
      <c r="Q4043" s="7" t="s">
        <v>8336</v>
      </c>
      <c r="R4043" s="7" t="s">
        <v>8337</v>
      </c>
      <c r="S4043" s="11">
        <f t="shared" si="254"/>
        <v>42619.265671296293</v>
      </c>
      <c r="T4043" s="12">
        <f t="shared" si="255"/>
        <v>42559.265671296293</v>
      </c>
    </row>
    <row r="4044" spans="1:20" ht="43.2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>
        <f t="shared" si="252"/>
        <v>0.21</v>
      </c>
      <c r="P4044">
        <f t="shared" si="253"/>
        <v>-9979</v>
      </c>
      <c r="Q4044" s="7" t="s">
        <v>8336</v>
      </c>
      <c r="R4044" s="7" t="s">
        <v>8337</v>
      </c>
      <c r="S4044" s="11">
        <f t="shared" si="254"/>
        <v>42024.594444444439</v>
      </c>
      <c r="T4044" s="12">
        <f t="shared" si="255"/>
        <v>41994.875740740739</v>
      </c>
    </row>
    <row r="4045" spans="1:20" ht="43.2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>
        <f t="shared" si="252"/>
        <v>0</v>
      </c>
      <c r="P4045">
        <f t="shared" si="253"/>
        <v>-300</v>
      </c>
      <c r="Q4045" s="7" t="s">
        <v>8336</v>
      </c>
      <c r="R4045" s="7" t="s">
        <v>8337</v>
      </c>
      <c r="S4045" s="11">
        <f t="shared" si="254"/>
        <v>41963.749131944445</v>
      </c>
      <c r="T4045" s="12">
        <f t="shared" si="255"/>
        <v>41948.749131944445</v>
      </c>
    </row>
    <row r="4046" spans="1:20" ht="43.2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>
        <f t="shared" si="252"/>
        <v>37.5</v>
      </c>
      <c r="P4046">
        <f t="shared" si="253"/>
        <v>-375</v>
      </c>
      <c r="Q4046" s="7" t="s">
        <v>8336</v>
      </c>
      <c r="R4046" s="7" t="s">
        <v>8337</v>
      </c>
      <c r="S4046" s="11">
        <f t="shared" si="254"/>
        <v>42103.999999999993</v>
      </c>
      <c r="T4046" s="12">
        <f t="shared" si="255"/>
        <v>42074.011365740742</v>
      </c>
    </row>
    <row r="4047" spans="1:20" ht="57.6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>
        <f t="shared" si="252"/>
        <v>0.02</v>
      </c>
      <c r="P4047">
        <f t="shared" si="253"/>
        <v>-4999</v>
      </c>
      <c r="Q4047" s="7" t="s">
        <v>8336</v>
      </c>
      <c r="R4047" s="7" t="s">
        <v>8337</v>
      </c>
      <c r="S4047" s="11">
        <f t="shared" si="254"/>
        <v>41871.992928240739</v>
      </c>
      <c r="T4047" s="12">
        <f t="shared" si="255"/>
        <v>41841.992928240739</v>
      </c>
    </row>
    <row r="4048" spans="1:20" ht="57.6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>
        <f t="shared" si="252"/>
        <v>8.2142857142857135</v>
      </c>
      <c r="P4048">
        <f t="shared" si="253"/>
        <v>-5140</v>
      </c>
      <c r="Q4048" s="7" t="s">
        <v>8336</v>
      </c>
      <c r="R4048" s="7" t="s">
        <v>8337</v>
      </c>
      <c r="S4048" s="11">
        <f t="shared" si="254"/>
        <v>41934.442245370366</v>
      </c>
      <c r="T4048" s="12">
        <f t="shared" si="255"/>
        <v>41904.442245370366</v>
      </c>
    </row>
    <row r="4049" spans="1:20" ht="43.2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>
        <f t="shared" si="252"/>
        <v>2.1999999999999997</v>
      </c>
      <c r="P4049">
        <f t="shared" si="253"/>
        <v>-4890</v>
      </c>
      <c r="Q4049" s="7" t="s">
        <v>8336</v>
      </c>
      <c r="R4049" s="7" t="s">
        <v>8337</v>
      </c>
      <c r="S4049" s="11">
        <f t="shared" si="254"/>
        <v>42014.833333333336</v>
      </c>
      <c r="T4049" s="12">
        <f t="shared" si="255"/>
        <v>41990.814155092587</v>
      </c>
    </row>
    <row r="4050" spans="1:20" ht="43.2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>
        <f t="shared" si="252"/>
        <v>17.652941176470588</v>
      </c>
      <c r="P4050">
        <f t="shared" si="253"/>
        <v>-13999</v>
      </c>
      <c r="Q4050" s="7" t="s">
        <v>8336</v>
      </c>
      <c r="R4050" s="7" t="s">
        <v>8337</v>
      </c>
      <c r="S4050" s="11">
        <f t="shared" si="254"/>
        <v>42471.259108796294</v>
      </c>
      <c r="T4050" s="12">
        <f t="shared" si="255"/>
        <v>42436.300775462958</v>
      </c>
    </row>
    <row r="4051" spans="1:20" ht="43.2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>
        <f t="shared" si="252"/>
        <v>0.08</v>
      </c>
      <c r="P4051">
        <f t="shared" si="253"/>
        <v>-19984</v>
      </c>
      <c r="Q4051" s="7" t="s">
        <v>8336</v>
      </c>
      <c r="R4051" s="7" t="s">
        <v>8337</v>
      </c>
      <c r="S4051" s="11">
        <f t="shared" si="254"/>
        <v>42199.750173611108</v>
      </c>
      <c r="T4051" s="12">
        <f t="shared" si="255"/>
        <v>42169.750173611108</v>
      </c>
    </row>
    <row r="4052" spans="1:20" ht="43.2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>
        <f t="shared" si="252"/>
        <v>6.6666666666666666E-2</v>
      </c>
      <c r="P4052">
        <f t="shared" si="253"/>
        <v>-1499</v>
      </c>
      <c r="Q4052" s="7" t="s">
        <v>8336</v>
      </c>
      <c r="R4052" s="7" t="s">
        <v>8337</v>
      </c>
      <c r="S4052" s="11">
        <f t="shared" si="254"/>
        <v>41935.428136574068</v>
      </c>
      <c r="T4052" s="12">
        <f t="shared" si="255"/>
        <v>41905.428136574068</v>
      </c>
    </row>
    <row r="4053" spans="1:20" ht="43.2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>
        <f t="shared" si="252"/>
        <v>0</v>
      </c>
      <c r="P4053">
        <f t="shared" si="253"/>
        <v>-500</v>
      </c>
      <c r="Q4053" s="7" t="s">
        <v>8336</v>
      </c>
      <c r="R4053" s="7" t="s">
        <v>8337</v>
      </c>
      <c r="S4053" s="11">
        <f t="shared" si="254"/>
        <v>41768.078472222223</v>
      </c>
      <c r="T4053" s="12">
        <f t="shared" si="255"/>
        <v>41761.601817129624</v>
      </c>
    </row>
    <row r="4054" spans="1:20" ht="57.6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>
        <f t="shared" si="252"/>
        <v>37.533333333333339</v>
      </c>
      <c r="P4054">
        <f t="shared" si="253"/>
        <v>-1874</v>
      </c>
      <c r="Q4054" s="7" t="s">
        <v>8336</v>
      </c>
      <c r="R4054" s="7" t="s">
        <v>8337</v>
      </c>
      <c r="S4054" s="11">
        <f t="shared" si="254"/>
        <v>41925.670324074068</v>
      </c>
      <c r="T4054" s="12">
        <f t="shared" si="255"/>
        <v>41865.670324074068</v>
      </c>
    </row>
    <row r="4055" spans="1:20" ht="43.2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>
        <f t="shared" si="252"/>
        <v>22</v>
      </c>
      <c r="P4055">
        <f t="shared" si="253"/>
        <v>-390</v>
      </c>
      <c r="Q4055" s="7" t="s">
        <v>8336</v>
      </c>
      <c r="R4055" s="7" t="s">
        <v>8337</v>
      </c>
      <c r="S4055" s="11">
        <f t="shared" si="254"/>
        <v>41958.624999999993</v>
      </c>
      <c r="T4055" s="12">
        <f t="shared" si="255"/>
        <v>41928.481805555552</v>
      </c>
    </row>
    <row r="4056" spans="1:20" ht="43.2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>
        <f t="shared" si="252"/>
        <v>0</v>
      </c>
      <c r="P4056">
        <f t="shared" si="253"/>
        <v>-8880</v>
      </c>
      <c r="Q4056" s="7" t="s">
        <v>8336</v>
      </c>
      <c r="R4056" s="7" t="s">
        <v>8337</v>
      </c>
      <c r="S4056" s="11">
        <f t="shared" si="254"/>
        <v>42643.958333333336</v>
      </c>
      <c r="T4056" s="12">
        <f t="shared" si="255"/>
        <v>42613.632928240739</v>
      </c>
    </row>
    <row r="4057" spans="1:20" ht="43.2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>
        <f t="shared" si="252"/>
        <v>17.62</v>
      </c>
      <c r="P4057">
        <f t="shared" si="253"/>
        <v>-4119</v>
      </c>
      <c r="Q4057" s="7" t="s">
        <v>8336</v>
      </c>
      <c r="R4057" s="7" t="s">
        <v>8337</v>
      </c>
      <c r="S4057" s="11">
        <f t="shared" si="254"/>
        <v>41809.44017361111</v>
      </c>
      <c r="T4057" s="12">
        <f t="shared" si="255"/>
        <v>41779.44017361111</v>
      </c>
    </row>
    <row r="4058" spans="1:20" ht="43.2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>
        <f t="shared" si="252"/>
        <v>53</v>
      </c>
      <c r="P4058">
        <f t="shared" si="253"/>
        <v>-705</v>
      </c>
      <c r="Q4058" s="7" t="s">
        <v>8336</v>
      </c>
      <c r="R4058" s="7" t="s">
        <v>8337</v>
      </c>
      <c r="S4058" s="11">
        <f t="shared" si="254"/>
        <v>42554.624305555553</v>
      </c>
      <c r="T4058" s="12">
        <f t="shared" si="255"/>
        <v>42534.724988425922</v>
      </c>
    </row>
    <row r="4059" spans="1:20" ht="57.6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>
        <f t="shared" si="252"/>
        <v>22.142857142857142</v>
      </c>
      <c r="P4059">
        <f t="shared" si="253"/>
        <v>-2725</v>
      </c>
      <c r="Q4059" s="7" t="s">
        <v>8336</v>
      </c>
      <c r="R4059" s="7" t="s">
        <v>8337</v>
      </c>
      <c r="S4059" s="11">
        <f t="shared" si="254"/>
        <v>42333.749999999993</v>
      </c>
      <c r="T4059" s="12">
        <f t="shared" si="255"/>
        <v>42310.760185185187</v>
      </c>
    </row>
    <row r="4060" spans="1:20" ht="43.2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>
        <f t="shared" si="252"/>
        <v>2.5333333333333332</v>
      </c>
      <c r="P4060">
        <f t="shared" si="253"/>
        <v>-3655</v>
      </c>
      <c r="Q4060" s="7" t="s">
        <v>8336</v>
      </c>
      <c r="R4060" s="7" t="s">
        <v>8337</v>
      </c>
      <c r="S4060" s="11">
        <f t="shared" si="254"/>
        <v>42460.957638888889</v>
      </c>
      <c r="T4060" s="12">
        <f t="shared" si="255"/>
        <v>42445.852361111109</v>
      </c>
    </row>
    <row r="4061" spans="1:20" ht="43.2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>
        <f t="shared" si="252"/>
        <v>2.5</v>
      </c>
      <c r="P4061">
        <f t="shared" si="253"/>
        <v>-9750</v>
      </c>
      <c r="Q4061" s="7" t="s">
        <v>8336</v>
      </c>
      <c r="R4061" s="7" t="s">
        <v>8337</v>
      </c>
      <c r="S4061" s="11">
        <f t="shared" si="254"/>
        <v>41897.916666666664</v>
      </c>
      <c r="T4061" s="12">
        <f t="shared" si="255"/>
        <v>41866.432314814811</v>
      </c>
    </row>
    <row r="4062" spans="1:20" ht="57.6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>
        <f t="shared" si="252"/>
        <v>2.85</v>
      </c>
      <c r="P4062">
        <f t="shared" si="253"/>
        <v>-9715</v>
      </c>
      <c r="Q4062" s="7" t="s">
        <v>8336</v>
      </c>
      <c r="R4062" s="7" t="s">
        <v>8337</v>
      </c>
      <c r="S4062" s="11">
        <f t="shared" si="254"/>
        <v>41813.458333333328</v>
      </c>
      <c r="T4062" s="12">
        <f t="shared" si="255"/>
        <v>41779.486759259256</v>
      </c>
    </row>
    <row r="4063" spans="1:20" ht="43.2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>
        <f t="shared" si="252"/>
        <v>0</v>
      </c>
      <c r="P4063">
        <f t="shared" si="253"/>
        <v>-525</v>
      </c>
      <c r="Q4063" s="7" t="s">
        <v>8336</v>
      </c>
      <c r="R4063" s="7" t="s">
        <v>8337</v>
      </c>
      <c r="S4063" s="11">
        <f t="shared" si="254"/>
        <v>42480.891469907401</v>
      </c>
      <c r="T4063" s="12">
        <f t="shared" si="255"/>
        <v>42420.933136574073</v>
      </c>
    </row>
    <row r="4064" spans="1:20" ht="43.2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>
        <f t="shared" si="252"/>
        <v>2.4500000000000002</v>
      </c>
      <c r="P4064">
        <f t="shared" si="253"/>
        <v>-19510</v>
      </c>
      <c r="Q4064" s="7" t="s">
        <v>8336</v>
      </c>
      <c r="R4064" s="7" t="s">
        <v>8337</v>
      </c>
      <c r="S4064" s="11">
        <f t="shared" si="254"/>
        <v>42553.530879629623</v>
      </c>
      <c r="T4064" s="12">
        <f t="shared" si="255"/>
        <v>42523.530879629623</v>
      </c>
    </row>
    <row r="4065" spans="1:20" ht="43.2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>
        <f t="shared" si="252"/>
        <v>1.4210526315789473</v>
      </c>
      <c r="P4065">
        <f t="shared" si="253"/>
        <v>-9365</v>
      </c>
      <c r="Q4065" s="7" t="s">
        <v>8336</v>
      </c>
      <c r="R4065" s="7" t="s">
        <v>8337</v>
      </c>
      <c r="S4065" s="11">
        <f t="shared" si="254"/>
        <v>41817.473194444443</v>
      </c>
      <c r="T4065" s="12">
        <f t="shared" si="255"/>
        <v>41787.473194444443</v>
      </c>
    </row>
    <row r="4066" spans="1:20" ht="43.2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>
        <f t="shared" si="252"/>
        <v>19.25</v>
      </c>
      <c r="P4066">
        <f t="shared" si="253"/>
        <v>-1615</v>
      </c>
      <c r="Q4066" s="7" t="s">
        <v>8336</v>
      </c>
      <c r="R4066" s="7" t="s">
        <v>8337</v>
      </c>
      <c r="S4066" s="11">
        <f t="shared" si="254"/>
        <v>42123.379930555551</v>
      </c>
      <c r="T4066" s="12">
        <f t="shared" si="255"/>
        <v>42093.379930555551</v>
      </c>
    </row>
    <row r="4067" spans="1:20" ht="28.8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>
        <f t="shared" si="252"/>
        <v>0.67500000000000004</v>
      </c>
      <c r="P4067">
        <f t="shared" si="253"/>
        <v>-3973</v>
      </c>
      <c r="Q4067" s="7" t="s">
        <v>8336</v>
      </c>
      <c r="R4067" s="7" t="s">
        <v>8337</v>
      </c>
      <c r="S4067" s="11">
        <f t="shared" si="254"/>
        <v>41863.74318287037</v>
      </c>
      <c r="T4067" s="12">
        <f t="shared" si="255"/>
        <v>41833.74318287037</v>
      </c>
    </row>
    <row r="4068" spans="1:20" ht="57.6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>
        <f t="shared" si="252"/>
        <v>0.16666666666666669</v>
      </c>
      <c r="P4068">
        <f t="shared" si="253"/>
        <v>-14975</v>
      </c>
      <c r="Q4068" s="7" t="s">
        <v>8336</v>
      </c>
      <c r="R4068" s="7" t="s">
        <v>8337</v>
      </c>
      <c r="S4068" s="11">
        <f t="shared" si="254"/>
        <v>42508.830879629626</v>
      </c>
      <c r="T4068" s="12">
        <f t="shared" si="255"/>
        <v>42478.830879629626</v>
      </c>
    </row>
    <row r="4069" spans="1:20" ht="43.2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>
        <f t="shared" si="252"/>
        <v>60.9</v>
      </c>
      <c r="P4069">
        <f t="shared" si="253"/>
        <v>-1955</v>
      </c>
      <c r="Q4069" s="7" t="s">
        <v>8336</v>
      </c>
      <c r="R4069" s="7" t="s">
        <v>8337</v>
      </c>
      <c r="S4069" s="11">
        <f t="shared" si="254"/>
        <v>42274.909143518518</v>
      </c>
      <c r="T4069" s="12">
        <f t="shared" si="255"/>
        <v>42234.909143518518</v>
      </c>
    </row>
    <row r="4070" spans="1:20" ht="43.2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>
        <f t="shared" si="252"/>
        <v>1</v>
      </c>
      <c r="P4070">
        <f t="shared" si="253"/>
        <v>-3460.05</v>
      </c>
      <c r="Q4070" s="7" t="s">
        <v>8336</v>
      </c>
      <c r="R4070" s="7" t="s">
        <v>8337</v>
      </c>
      <c r="S4070" s="11">
        <f t="shared" si="254"/>
        <v>42748.753472222219</v>
      </c>
      <c r="T4070" s="12">
        <f t="shared" si="255"/>
        <v>42718.755266203698</v>
      </c>
    </row>
    <row r="4071" spans="1:20" ht="43.2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>
        <f t="shared" si="252"/>
        <v>34.4</v>
      </c>
      <c r="P4071">
        <f t="shared" si="253"/>
        <v>-820</v>
      </c>
      <c r="Q4071" s="7" t="s">
        <v>8336</v>
      </c>
      <c r="R4071" s="7" t="s">
        <v>8337</v>
      </c>
      <c r="S4071" s="11">
        <f t="shared" si="254"/>
        <v>42063.291666666664</v>
      </c>
      <c r="T4071" s="12">
        <f t="shared" si="255"/>
        <v>42022.453194444439</v>
      </c>
    </row>
    <row r="4072" spans="1:20" ht="43.2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>
        <f t="shared" si="252"/>
        <v>16.5</v>
      </c>
      <c r="P4072">
        <f t="shared" si="253"/>
        <v>-835</v>
      </c>
      <c r="Q4072" s="7" t="s">
        <v>8336</v>
      </c>
      <c r="R4072" s="7" t="s">
        <v>8337</v>
      </c>
      <c r="S4072" s="11">
        <f t="shared" si="254"/>
        <v>42063.916666666664</v>
      </c>
      <c r="T4072" s="12">
        <f t="shared" si="255"/>
        <v>42031.458564814813</v>
      </c>
    </row>
    <row r="4073" spans="1:20" ht="57.6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>
        <f t="shared" si="252"/>
        <v>0</v>
      </c>
      <c r="P4073">
        <f t="shared" si="253"/>
        <v>-20000</v>
      </c>
      <c r="Q4073" s="7" t="s">
        <v>8336</v>
      </c>
      <c r="R4073" s="7" t="s">
        <v>8337</v>
      </c>
      <c r="S4073" s="11">
        <f t="shared" si="254"/>
        <v>42730.59642361111</v>
      </c>
      <c r="T4073" s="12">
        <f t="shared" si="255"/>
        <v>42700.59642361111</v>
      </c>
    </row>
    <row r="4074" spans="1:20" ht="57.6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>
        <f t="shared" si="252"/>
        <v>0.4</v>
      </c>
      <c r="P4074">
        <f t="shared" si="253"/>
        <v>-996</v>
      </c>
      <c r="Q4074" s="7" t="s">
        <v>8336</v>
      </c>
      <c r="R4074" s="7" t="s">
        <v>8337</v>
      </c>
      <c r="S4074" s="11">
        <f t="shared" si="254"/>
        <v>41872.566099537034</v>
      </c>
      <c r="T4074" s="12">
        <f t="shared" si="255"/>
        <v>41812.566099537034</v>
      </c>
    </row>
    <row r="4075" spans="1:20" ht="43.2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>
        <f t="shared" si="252"/>
        <v>1.0571428571428572</v>
      </c>
      <c r="P4075">
        <f t="shared" si="253"/>
        <v>-3463</v>
      </c>
      <c r="Q4075" s="7" t="s">
        <v>8336</v>
      </c>
      <c r="R4075" s="7" t="s">
        <v>8337</v>
      </c>
      <c r="S4075" s="11">
        <f t="shared" si="254"/>
        <v>42132.958333333336</v>
      </c>
      <c r="T4075" s="12">
        <f t="shared" si="255"/>
        <v>42078.136874999997</v>
      </c>
    </row>
    <row r="4076" spans="1:20" ht="43.2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>
        <f t="shared" si="252"/>
        <v>26.727272727272727</v>
      </c>
      <c r="P4076">
        <f t="shared" si="253"/>
        <v>-2015</v>
      </c>
      <c r="Q4076" s="7" t="s">
        <v>8336</v>
      </c>
      <c r="R4076" s="7" t="s">
        <v>8337</v>
      </c>
      <c r="S4076" s="11">
        <f t="shared" si="254"/>
        <v>42313.386284722219</v>
      </c>
      <c r="T4076" s="12">
        <f t="shared" si="255"/>
        <v>42283.344618055555</v>
      </c>
    </row>
    <row r="4077" spans="1:20" ht="43.2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>
        <f t="shared" si="252"/>
        <v>28.799999999999997</v>
      </c>
      <c r="P4077">
        <f t="shared" si="253"/>
        <v>-1424</v>
      </c>
      <c r="Q4077" s="7" t="s">
        <v>8336</v>
      </c>
      <c r="R4077" s="7" t="s">
        <v>8337</v>
      </c>
      <c r="S4077" s="11">
        <f t="shared" si="254"/>
        <v>41820.519444444442</v>
      </c>
      <c r="T4077" s="12">
        <f t="shared" si="255"/>
        <v>41778.837604166663</v>
      </c>
    </row>
    <row r="4078" spans="1:20" ht="43.2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>
        <f t="shared" si="252"/>
        <v>0</v>
      </c>
      <c r="P4078">
        <f t="shared" si="253"/>
        <v>-700</v>
      </c>
      <c r="Q4078" s="7" t="s">
        <v>8336</v>
      </c>
      <c r="R4078" s="7" t="s">
        <v>8337</v>
      </c>
      <c r="S4078" s="11">
        <f t="shared" si="254"/>
        <v>41933.618750000001</v>
      </c>
      <c r="T4078" s="12">
        <f t="shared" si="255"/>
        <v>41905.587372685179</v>
      </c>
    </row>
    <row r="4079" spans="1:20" ht="43.2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>
        <f t="shared" si="252"/>
        <v>8.9</v>
      </c>
      <c r="P4079">
        <f t="shared" si="253"/>
        <v>-13665</v>
      </c>
      <c r="Q4079" s="7" t="s">
        <v>8336</v>
      </c>
      <c r="R4079" s="7" t="s">
        <v>8337</v>
      </c>
      <c r="S4079" s="11">
        <f t="shared" si="254"/>
        <v>42725.502245370364</v>
      </c>
      <c r="T4079" s="12">
        <f t="shared" si="255"/>
        <v>42695.502245370364</v>
      </c>
    </row>
    <row r="4080" spans="1:20" ht="43.2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>
        <f t="shared" si="252"/>
        <v>0</v>
      </c>
      <c r="P4080">
        <f t="shared" si="253"/>
        <v>-250</v>
      </c>
      <c r="Q4080" s="7" t="s">
        <v>8336</v>
      </c>
      <c r="R4080" s="7" t="s">
        <v>8337</v>
      </c>
      <c r="S4080" s="11">
        <f t="shared" si="254"/>
        <v>42762.579189814809</v>
      </c>
      <c r="T4080" s="12">
        <f t="shared" si="255"/>
        <v>42732.579189814809</v>
      </c>
    </row>
    <row r="4081" spans="1:20" ht="43.2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>
        <f t="shared" si="252"/>
        <v>0.16666666666666669</v>
      </c>
      <c r="P4081">
        <f t="shared" si="253"/>
        <v>-2995</v>
      </c>
      <c r="Q4081" s="7" t="s">
        <v>8336</v>
      </c>
      <c r="R4081" s="7" t="s">
        <v>8337</v>
      </c>
      <c r="S4081" s="11">
        <f t="shared" si="254"/>
        <v>42540.730567129627</v>
      </c>
      <c r="T4081" s="12">
        <f t="shared" si="255"/>
        <v>42510.730567129627</v>
      </c>
    </row>
    <row r="4082" spans="1:20" ht="43.2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>
        <f t="shared" si="252"/>
        <v>0</v>
      </c>
      <c r="P4082">
        <f t="shared" si="253"/>
        <v>-3000</v>
      </c>
      <c r="Q4082" s="7" t="s">
        <v>8336</v>
      </c>
      <c r="R4082" s="7" t="s">
        <v>8337</v>
      </c>
      <c r="S4082" s="11">
        <f t="shared" si="254"/>
        <v>42535.579166666663</v>
      </c>
      <c r="T4082" s="12">
        <f t="shared" si="255"/>
        <v>42511.489768518521</v>
      </c>
    </row>
    <row r="4083" spans="1:20" ht="43.2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>
        <f t="shared" si="252"/>
        <v>15.737410071942445</v>
      </c>
      <c r="P4083">
        <f t="shared" si="253"/>
        <v>-1874</v>
      </c>
      <c r="Q4083" s="7" t="s">
        <v>8336</v>
      </c>
      <c r="R4083" s="7" t="s">
        <v>8337</v>
      </c>
      <c r="S4083" s="11">
        <f t="shared" si="254"/>
        <v>42071.331307870372</v>
      </c>
      <c r="T4083" s="12">
        <f t="shared" si="255"/>
        <v>42041.372974537029</v>
      </c>
    </row>
    <row r="4084" spans="1:20" ht="43.2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>
        <f t="shared" si="252"/>
        <v>2</v>
      </c>
      <c r="P4084">
        <f t="shared" si="253"/>
        <v>-147</v>
      </c>
      <c r="Q4084" s="7" t="s">
        <v>8336</v>
      </c>
      <c r="R4084" s="7" t="s">
        <v>8337</v>
      </c>
      <c r="S4084" s="11">
        <f t="shared" si="254"/>
        <v>42322.749999999993</v>
      </c>
      <c r="T4084" s="12">
        <f t="shared" si="255"/>
        <v>42306.980937499997</v>
      </c>
    </row>
    <row r="4085" spans="1:20" ht="43.2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>
        <f t="shared" si="252"/>
        <v>21.685714285714287</v>
      </c>
      <c r="P4085">
        <f t="shared" si="253"/>
        <v>-2741</v>
      </c>
      <c r="Q4085" s="7" t="s">
        <v>8336</v>
      </c>
      <c r="R4085" s="7" t="s">
        <v>8337</v>
      </c>
      <c r="S4085" s="11">
        <f t="shared" si="254"/>
        <v>42383.553425925922</v>
      </c>
      <c r="T4085" s="12">
        <f t="shared" si="255"/>
        <v>42353.553425925922</v>
      </c>
    </row>
    <row r="4086" spans="1:20" ht="57.6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>
        <f t="shared" si="252"/>
        <v>0.33333333333333337</v>
      </c>
      <c r="P4086">
        <f t="shared" si="253"/>
        <v>-2990</v>
      </c>
      <c r="Q4086" s="7" t="s">
        <v>8336</v>
      </c>
      <c r="R4086" s="7" t="s">
        <v>8337</v>
      </c>
      <c r="S4086" s="11">
        <f t="shared" si="254"/>
        <v>42652.228078703702</v>
      </c>
      <c r="T4086" s="12">
        <f t="shared" si="255"/>
        <v>42622.228078703702</v>
      </c>
    </row>
    <row r="4087" spans="1:20" ht="43.2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>
        <f t="shared" si="252"/>
        <v>0.2857142857142857</v>
      </c>
      <c r="P4087">
        <f t="shared" si="253"/>
        <v>-3490</v>
      </c>
      <c r="Q4087" s="7" t="s">
        <v>8336</v>
      </c>
      <c r="R4087" s="7" t="s">
        <v>8337</v>
      </c>
      <c r="S4087" s="11">
        <f t="shared" si="254"/>
        <v>42086.957638888889</v>
      </c>
      <c r="T4087" s="12">
        <f t="shared" si="255"/>
        <v>42058.395543981482</v>
      </c>
    </row>
    <row r="4088" spans="1:20" ht="43.2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>
        <f t="shared" si="252"/>
        <v>4.7</v>
      </c>
      <c r="P4088">
        <f t="shared" si="253"/>
        <v>-953</v>
      </c>
      <c r="Q4088" s="7" t="s">
        <v>8336</v>
      </c>
      <c r="R4088" s="7" t="s">
        <v>8337</v>
      </c>
      <c r="S4088" s="11">
        <f t="shared" si="254"/>
        <v>42328.958333333336</v>
      </c>
      <c r="T4088" s="12">
        <f t="shared" si="255"/>
        <v>42304.732627314814</v>
      </c>
    </row>
    <row r="4089" spans="1:20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>
        <f t="shared" si="252"/>
        <v>0</v>
      </c>
      <c r="P4089">
        <f t="shared" si="253"/>
        <v>-9600</v>
      </c>
      <c r="Q4089" s="7" t="s">
        <v>8336</v>
      </c>
      <c r="R4089" s="7" t="s">
        <v>8337</v>
      </c>
      <c r="S4089" s="11">
        <f t="shared" si="254"/>
        <v>42568.53456018518</v>
      </c>
      <c r="T4089" s="12">
        <f t="shared" si="255"/>
        <v>42538.53456018518</v>
      </c>
    </row>
    <row r="4090" spans="1:20" ht="43.2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>
        <f t="shared" si="252"/>
        <v>10.8</v>
      </c>
      <c r="P4090">
        <f t="shared" si="253"/>
        <v>-1784</v>
      </c>
      <c r="Q4090" s="7" t="s">
        <v>8336</v>
      </c>
      <c r="R4090" s="7" t="s">
        <v>8337</v>
      </c>
      <c r="S4090" s="11">
        <f t="shared" si="254"/>
        <v>42020.226388888885</v>
      </c>
      <c r="T4090" s="12">
        <f t="shared" si="255"/>
        <v>41990.40421296296</v>
      </c>
    </row>
    <row r="4091" spans="1:20" ht="57.6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>
        <f t="shared" si="252"/>
        <v>4.8</v>
      </c>
      <c r="P4091">
        <f t="shared" si="253"/>
        <v>-4760</v>
      </c>
      <c r="Q4091" s="7" t="s">
        <v>8336</v>
      </c>
      <c r="R4091" s="7" t="s">
        <v>8337</v>
      </c>
      <c r="S4091" s="11">
        <f t="shared" si="254"/>
        <v>42155.524305555555</v>
      </c>
      <c r="T4091" s="12">
        <f t="shared" si="255"/>
        <v>42122.524166666662</v>
      </c>
    </row>
    <row r="4092" spans="1:20" ht="43.2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>
        <f t="shared" si="252"/>
        <v>3.2</v>
      </c>
      <c r="P4092">
        <f t="shared" si="253"/>
        <v>-968</v>
      </c>
      <c r="Q4092" s="7" t="s">
        <v>8336</v>
      </c>
      <c r="R4092" s="7" t="s">
        <v>8337</v>
      </c>
      <c r="S4092" s="11">
        <f t="shared" si="254"/>
        <v>42223.416666666664</v>
      </c>
      <c r="T4092" s="12">
        <f t="shared" si="255"/>
        <v>42209.464548611104</v>
      </c>
    </row>
    <row r="4093" spans="1:20" ht="43.2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>
        <f t="shared" si="252"/>
        <v>12.75</v>
      </c>
      <c r="P4093">
        <f t="shared" si="253"/>
        <v>-1396</v>
      </c>
      <c r="Q4093" s="7" t="s">
        <v>8336</v>
      </c>
      <c r="R4093" s="7" t="s">
        <v>8337</v>
      </c>
      <c r="S4093" s="11">
        <f t="shared" si="254"/>
        <v>42020.298043981478</v>
      </c>
      <c r="T4093" s="12">
        <f t="shared" si="255"/>
        <v>41990.298043981478</v>
      </c>
    </row>
    <row r="4094" spans="1:20" ht="43.2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>
        <f t="shared" si="252"/>
        <v>1.8181818181818181E-2</v>
      </c>
      <c r="P4094">
        <f t="shared" si="253"/>
        <v>-109980</v>
      </c>
      <c r="Q4094" s="7" t="s">
        <v>8336</v>
      </c>
      <c r="R4094" s="7" t="s">
        <v>8337</v>
      </c>
      <c r="S4094" s="11">
        <f t="shared" si="254"/>
        <v>42098.944988425923</v>
      </c>
      <c r="T4094" s="12">
        <f t="shared" si="255"/>
        <v>42038.986655092587</v>
      </c>
    </row>
    <row r="4095" spans="1:20" ht="43.2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>
        <f t="shared" si="252"/>
        <v>2.4</v>
      </c>
      <c r="P4095">
        <f t="shared" si="253"/>
        <v>-2440</v>
      </c>
      <c r="Q4095" s="7" t="s">
        <v>8336</v>
      </c>
      <c r="R4095" s="7" t="s">
        <v>8337</v>
      </c>
      <c r="S4095" s="11">
        <f t="shared" si="254"/>
        <v>42238.607557870368</v>
      </c>
      <c r="T4095" s="12">
        <f t="shared" si="255"/>
        <v>42178.607557870368</v>
      </c>
    </row>
    <row r="4096" spans="1:20" ht="43.2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>
        <f t="shared" si="252"/>
        <v>36.5</v>
      </c>
      <c r="P4096">
        <f t="shared" si="253"/>
        <v>-1270</v>
      </c>
      <c r="Q4096" s="7" t="s">
        <v>8336</v>
      </c>
      <c r="R4096" s="7" t="s">
        <v>8337</v>
      </c>
      <c r="S4096" s="11">
        <f t="shared" si="254"/>
        <v>41933.999305555553</v>
      </c>
      <c r="T4096" s="12">
        <f t="shared" si="255"/>
        <v>41889.878472222219</v>
      </c>
    </row>
    <row r="4097" spans="1:20" ht="43.2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>
        <f t="shared" si="252"/>
        <v>2.666666666666667</v>
      </c>
      <c r="P4097">
        <f t="shared" si="253"/>
        <v>-29200</v>
      </c>
      <c r="Q4097" s="7" t="s">
        <v>8336</v>
      </c>
      <c r="R4097" s="7" t="s">
        <v>8337</v>
      </c>
      <c r="S4097" s="11">
        <f t="shared" si="254"/>
        <v>42722.823495370372</v>
      </c>
      <c r="T4097" s="12">
        <f t="shared" si="255"/>
        <v>42692.823495370372</v>
      </c>
    </row>
    <row r="4098" spans="1:20" ht="43.2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>
        <f t="shared" si="252"/>
        <v>11.428571428571429</v>
      </c>
      <c r="P4098">
        <f t="shared" si="253"/>
        <v>-3100</v>
      </c>
      <c r="Q4098" s="7" t="s">
        <v>8336</v>
      </c>
      <c r="R4098" s="7" t="s">
        <v>8337</v>
      </c>
      <c r="S4098" s="11">
        <f t="shared" si="254"/>
        <v>42794.160416666666</v>
      </c>
      <c r="T4098" s="12">
        <f t="shared" si="255"/>
        <v>42750.321979166663</v>
      </c>
    </row>
    <row r="4099" spans="1:20" ht="43.2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>
        <f t="shared" ref="O4099:O4115" si="256">(E4099/D4099*100)</f>
        <v>0</v>
      </c>
      <c r="P4099">
        <f t="shared" ref="P4099:P4115" si="257">AVERAGE(E4099-D4099)</f>
        <v>-10000</v>
      </c>
      <c r="Q4099" s="7" t="s">
        <v>8336</v>
      </c>
      <c r="R4099" s="7" t="s">
        <v>8337</v>
      </c>
      <c r="S4099" s="11">
        <f t="shared" ref="S4099:S4115" si="258">(I4099/86400)+25569+(-5/24)</f>
        <v>42400.788194444445</v>
      </c>
      <c r="T4099" s="12">
        <f t="shared" ref="T4099:T4115" si="259">(J4099/86400)+25569+(-5/24)</f>
        <v>42344.616168981483</v>
      </c>
    </row>
    <row r="4100" spans="1:20" ht="43.2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>
        <f t="shared" si="256"/>
        <v>0</v>
      </c>
      <c r="P4100">
        <f t="shared" si="257"/>
        <v>-75000</v>
      </c>
      <c r="Q4100" s="7" t="s">
        <v>8336</v>
      </c>
      <c r="R4100" s="7" t="s">
        <v>8337</v>
      </c>
      <c r="S4100" s="11">
        <f t="shared" si="258"/>
        <v>42525.51385416666</v>
      </c>
      <c r="T4100" s="12">
        <f t="shared" si="259"/>
        <v>42495.51385416666</v>
      </c>
    </row>
    <row r="4101" spans="1:20" ht="57.6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>
        <f t="shared" si="256"/>
        <v>1.1111111111111112</v>
      </c>
      <c r="P4101">
        <f t="shared" si="257"/>
        <v>-4450</v>
      </c>
      <c r="Q4101" s="7" t="s">
        <v>8336</v>
      </c>
      <c r="R4101" s="7" t="s">
        <v>8337</v>
      </c>
      <c r="S4101" s="11">
        <f t="shared" si="258"/>
        <v>42615.642048611109</v>
      </c>
      <c r="T4101" s="12">
        <f t="shared" si="259"/>
        <v>42570.642048611109</v>
      </c>
    </row>
    <row r="4102" spans="1:20" ht="43.2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>
        <f t="shared" si="256"/>
        <v>0</v>
      </c>
      <c r="P4102">
        <f t="shared" si="257"/>
        <v>-270</v>
      </c>
      <c r="Q4102" s="7" t="s">
        <v>8336</v>
      </c>
      <c r="R4102" s="7" t="s">
        <v>8337</v>
      </c>
      <c r="S4102" s="11">
        <f t="shared" si="258"/>
        <v>41936.916550925926</v>
      </c>
      <c r="T4102" s="12">
        <f t="shared" si="259"/>
        <v>41926.916550925926</v>
      </c>
    </row>
    <row r="4103" spans="1:20" ht="43.2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>
        <f t="shared" si="256"/>
        <v>0</v>
      </c>
      <c r="P4103">
        <f t="shared" si="257"/>
        <v>-600</v>
      </c>
      <c r="Q4103" s="7" t="s">
        <v>8336</v>
      </c>
      <c r="R4103" s="7" t="s">
        <v>8337</v>
      </c>
      <c r="S4103" s="11">
        <f t="shared" si="258"/>
        <v>42760.695393518516</v>
      </c>
      <c r="T4103" s="12">
        <f t="shared" si="259"/>
        <v>42730.695393518516</v>
      </c>
    </row>
    <row r="4104" spans="1:20" ht="43.2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>
        <f t="shared" si="256"/>
        <v>27.400000000000002</v>
      </c>
      <c r="P4104">
        <f t="shared" si="257"/>
        <v>-363</v>
      </c>
      <c r="Q4104" s="7" t="s">
        <v>8336</v>
      </c>
      <c r="R4104" s="7" t="s">
        <v>8337</v>
      </c>
      <c r="S4104" s="11">
        <f t="shared" si="258"/>
        <v>42505.639733796292</v>
      </c>
      <c r="T4104" s="12">
        <f t="shared" si="259"/>
        <v>42475.639733796292</v>
      </c>
    </row>
    <row r="4105" spans="1:20" ht="43.2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>
        <f t="shared" si="256"/>
        <v>10</v>
      </c>
      <c r="P4105">
        <f t="shared" si="257"/>
        <v>-900</v>
      </c>
      <c r="Q4105" s="7" t="s">
        <v>8336</v>
      </c>
      <c r="R4105" s="7" t="s">
        <v>8337</v>
      </c>
      <c r="S4105" s="11">
        <f t="shared" si="258"/>
        <v>42242.563888888886</v>
      </c>
      <c r="T4105" s="12">
        <f t="shared" si="259"/>
        <v>42188.624606481484</v>
      </c>
    </row>
    <row r="4106" spans="1:20" ht="43.2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>
        <f t="shared" si="256"/>
        <v>21.366666666666667</v>
      </c>
      <c r="P4106">
        <f t="shared" si="257"/>
        <v>-2359</v>
      </c>
      <c r="Q4106" s="7" t="s">
        <v>8336</v>
      </c>
      <c r="R4106" s="7" t="s">
        <v>8337</v>
      </c>
      <c r="S4106" s="11">
        <f t="shared" si="258"/>
        <v>42670.069837962961</v>
      </c>
      <c r="T4106" s="12">
        <f t="shared" si="259"/>
        <v>42640.069837962961</v>
      </c>
    </row>
    <row r="4107" spans="1:20" ht="57.6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>
        <f t="shared" si="256"/>
        <v>6.9696969696969706</v>
      </c>
      <c r="P4107">
        <f t="shared" si="257"/>
        <v>-30700</v>
      </c>
      <c r="Q4107" s="7" t="s">
        <v>8336</v>
      </c>
      <c r="R4107" s="7" t="s">
        <v>8337</v>
      </c>
      <c r="S4107" s="11">
        <f t="shared" si="258"/>
        <v>42729.802187499998</v>
      </c>
      <c r="T4107" s="12">
        <f t="shared" si="259"/>
        <v>42696.802187499998</v>
      </c>
    </row>
    <row r="4108" spans="1:20" ht="43.2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>
        <f t="shared" si="256"/>
        <v>70.599999999999994</v>
      </c>
      <c r="P4108">
        <f t="shared" si="257"/>
        <v>-1470</v>
      </c>
      <c r="Q4108" s="7" t="s">
        <v>8336</v>
      </c>
      <c r="R4108" s="7" t="s">
        <v>8337</v>
      </c>
      <c r="S4108" s="11">
        <f t="shared" si="258"/>
        <v>42095.833333333336</v>
      </c>
      <c r="T4108" s="12">
        <f t="shared" si="259"/>
        <v>42052.841041666667</v>
      </c>
    </row>
    <row r="4109" spans="1:20" ht="43.2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>
        <f t="shared" si="256"/>
        <v>2.0500000000000003</v>
      </c>
      <c r="P4109">
        <f t="shared" si="257"/>
        <v>-1959</v>
      </c>
      <c r="Q4109" s="7" t="s">
        <v>8336</v>
      </c>
      <c r="R4109" s="7" t="s">
        <v>8337</v>
      </c>
      <c r="S4109" s="11">
        <f t="shared" si="258"/>
        <v>41906.708344907405</v>
      </c>
      <c r="T4109" s="12">
        <f t="shared" si="259"/>
        <v>41883.708344907405</v>
      </c>
    </row>
    <row r="4110" spans="1:20" ht="43.2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>
        <f t="shared" si="256"/>
        <v>1.9666666666666666</v>
      </c>
      <c r="P4110">
        <f t="shared" si="257"/>
        <v>-2941</v>
      </c>
      <c r="Q4110" s="7" t="s">
        <v>8336</v>
      </c>
      <c r="R4110" s="7" t="s">
        <v>8337</v>
      </c>
      <c r="S4110" s="11">
        <f t="shared" si="258"/>
        <v>42796.999999999993</v>
      </c>
      <c r="T4110" s="12">
        <f t="shared" si="259"/>
        <v>42766.823344907403</v>
      </c>
    </row>
    <row r="4111" spans="1:20" ht="43.2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>
        <f t="shared" si="256"/>
        <v>0</v>
      </c>
      <c r="P4111">
        <f t="shared" si="257"/>
        <v>-500</v>
      </c>
      <c r="Q4111" s="7" t="s">
        <v>8336</v>
      </c>
      <c r="R4111" s="7" t="s">
        <v>8337</v>
      </c>
      <c r="S4111" s="11">
        <f t="shared" si="258"/>
        <v>42337.372731481482</v>
      </c>
      <c r="T4111" s="12">
        <f t="shared" si="259"/>
        <v>42307.331064814811</v>
      </c>
    </row>
    <row r="4112" spans="1:20" ht="43.2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>
        <f t="shared" si="256"/>
        <v>28.666666666666668</v>
      </c>
      <c r="P4112">
        <f t="shared" si="257"/>
        <v>-214</v>
      </c>
      <c r="Q4112" s="7" t="s">
        <v>8336</v>
      </c>
      <c r="R4112" s="7" t="s">
        <v>8337</v>
      </c>
      <c r="S4112" s="11">
        <f t="shared" si="258"/>
        <v>42572.418414351851</v>
      </c>
      <c r="T4112" s="12">
        <f t="shared" si="259"/>
        <v>42512.418414351851</v>
      </c>
    </row>
    <row r="4113" spans="1:20" ht="43.2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>
        <f t="shared" si="256"/>
        <v>3.1333333333333333</v>
      </c>
      <c r="P4113">
        <f t="shared" si="257"/>
        <v>-2906</v>
      </c>
      <c r="Q4113" s="7" t="s">
        <v>8336</v>
      </c>
      <c r="R4113" s="7" t="s">
        <v>8337</v>
      </c>
      <c r="S4113" s="11">
        <f t="shared" si="258"/>
        <v>42058.927546296291</v>
      </c>
      <c r="T4113" s="12">
        <f t="shared" si="259"/>
        <v>42028.927546296291</v>
      </c>
    </row>
    <row r="4114" spans="1:20" ht="43.2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>
        <f t="shared" si="256"/>
        <v>0.04</v>
      </c>
      <c r="P4114">
        <f t="shared" si="257"/>
        <v>-2499</v>
      </c>
      <c r="Q4114" s="7" t="s">
        <v>8336</v>
      </c>
      <c r="R4114" s="7" t="s">
        <v>8337</v>
      </c>
      <c r="S4114" s="11">
        <f t="shared" si="258"/>
        <v>42427.791666666664</v>
      </c>
      <c r="T4114" s="12">
        <f t="shared" si="259"/>
        <v>42400.738263888888</v>
      </c>
    </row>
    <row r="4115" spans="1:20" ht="43.2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>
        <f t="shared" si="256"/>
        <v>0.2</v>
      </c>
      <c r="P4115">
        <f t="shared" si="257"/>
        <v>-1497</v>
      </c>
      <c r="Q4115" s="7" t="s">
        <v>8336</v>
      </c>
      <c r="R4115" s="7" t="s">
        <v>8337</v>
      </c>
      <c r="S4115" s="11">
        <f t="shared" si="258"/>
        <v>42377.06527777778</v>
      </c>
      <c r="T4115" s="12">
        <f t="shared" si="259"/>
        <v>42358.364849537036</v>
      </c>
    </row>
  </sheetData>
  <conditionalFormatting sqref="F2:F4115">
    <cfRule type="expression" dxfId="5" priority="7">
      <formula>"Successful"</formula>
    </cfRule>
  </conditionalFormatting>
  <conditionalFormatting sqref="O2:O4115">
    <cfRule type="colorScale" priority="6">
      <colorScale>
        <cfvo type="num" val="0"/>
        <cfvo type="num" val="100"/>
        <cfvo type="num" val="200"/>
        <color rgb="FFFF0000"/>
        <color rgb="FF00B050"/>
        <color rgb="FF0070C0"/>
      </colorScale>
    </cfRule>
  </conditionalFormatting>
  <conditionalFormatting sqref="F1:F4115">
    <cfRule type="cellIs" dxfId="4" priority="5" operator="equal">
      <formula>"succuessful"</formula>
    </cfRule>
    <cfRule type="containsText" dxfId="3" priority="4" operator="containsText" text="successful">
      <formula>NOT(ISERROR(SEARCH("successful",F1)))</formula>
    </cfRule>
    <cfRule type="containsText" dxfId="2" priority="3" operator="containsText" text="failed">
      <formula>NOT(ISERROR(SEARCH("failed",F1)))</formula>
    </cfRule>
    <cfRule type="containsText" dxfId="1" priority="2" operator="containsText" text="canceled">
      <formula>NOT(ISERROR(SEARCH("canceled",F1)))</formula>
    </cfRule>
    <cfRule type="containsText" dxfId="0" priority="1" operator="containsText" text="live">
      <formula>NOT(ISERROR(SEARCH("live",F1)))</formula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D34ED6-910E-4A33-8126-4579FFFC55B7}">
  <sheetPr codeName="Sheet3"/>
  <dimension ref="A1:F15"/>
  <sheetViews>
    <sheetView workbookViewId="0">
      <selection activeCell="B23" activeCellId="1" sqref="C2 B23"/>
    </sheetView>
  </sheetViews>
  <sheetFormatPr defaultRowHeight="14.4"/>
  <cols>
    <col min="1" max="1" width="20.4414062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  <col min="7" max="7" width="12.33203125" bestFit="1" customWidth="1"/>
    <col min="8" max="8" width="6.44140625" bestFit="1" customWidth="1"/>
    <col min="9" max="9" width="14.6640625" bestFit="1" customWidth="1"/>
    <col min="10" max="10" width="4.88671875" bestFit="1" customWidth="1"/>
    <col min="11" max="11" width="6.33203125" bestFit="1" customWidth="1"/>
    <col min="12" max="12" width="10.5546875" bestFit="1" customWidth="1"/>
    <col min="13" max="13" width="7.5546875" bestFit="1" customWidth="1"/>
    <col min="14" max="14" width="9" bestFit="1" customWidth="1"/>
    <col min="15" max="15" width="9.21875" bestFit="1" customWidth="1"/>
    <col min="16" max="16" width="4.109375" bestFit="1" customWidth="1"/>
    <col min="17" max="17" width="11.88671875" bestFit="1" customWidth="1"/>
    <col min="18" max="18" width="5.77734375" bestFit="1" customWidth="1"/>
    <col min="19" max="19" width="12.6640625" bestFit="1" customWidth="1"/>
    <col min="20" max="20" width="7.33203125" bestFit="1" customWidth="1"/>
    <col min="21" max="21" width="6.5546875" bestFit="1" customWidth="1"/>
    <col min="22" max="22" width="9.6640625" bestFit="1" customWidth="1"/>
    <col min="23" max="23" width="6.77734375" bestFit="1" customWidth="1"/>
    <col min="24" max="24" width="11.21875" bestFit="1" customWidth="1"/>
    <col min="25" max="25" width="6.21875" bestFit="1" customWidth="1"/>
    <col min="26" max="26" width="5.33203125" bestFit="1" customWidth="1"/>
    <col min="27" max="27" width="4.33203125" bestFit="1" customWidth="1"/>
    <col min="28" max="28" width="15.21875" bestFit="1" customWidth="1"/>
    <col min="29" max="29" width="10.44140625" bestFit="1" customWidth="1"/>
    <col min="30" max="30" width="4.6640625" bestFit="1" customWidth="1"/>
    <col min="31" max="31" width="12.88671875" bestFit="1" customWidth="1"/>
    <col min="32" max="32" width="6.109375" bestFit="1" customWidth="1"/>
    <col min="33" max="33" width="10.5546875" bestFit="1" customWidth="1"/>
    <col min="34" max="34" width="15.88671875" bestFit="1" customWidth="1"/>
    <col min="35" max="35" width="6.5546875" bestFit="1" customWidth="1"/>
    <col min="36" max="36" width="14.109375" bestFit="1" customWidth="1"/>
    <col min="37" max="37" width="9" bestFit="1" customWidth="1"/>
    <col min="38" max="38" width="10.77734375" bestFit="1" customWidth="1"/>
    <col min="39" max="39" width="11.5546875" bestFit="1" customWidth="1"/>
    <col min="40" max="40" width="9.44140625" bestFit="1" customWidth="1"/>
    <col min="41" max="41" width="4.5546875" bestFit="1" customWidth="1"/>
    <col min="42" max="42" width="11.109375" bestFit="1" customWidth="1"/>
    <col min="43" max="43" width="10.77734375" bestFit="1" customWidth="1"/>
  </cols>
  <sheetData>
    <row r="1" spans="1:6">
      <c r="A1" t="s">
        <v>8384</v>
      </c>
    </row>
    <row r="2" spans="1:6">
      <c r="A2" s="8" t="s">
        <v>8223</v>
      </c>
      <c r="B2" t="s">
        <v>8381</v>
      </c>
    </row>
    <row r="4" spans="1:6">
      <c r="A4" s="8" t="s">
        <v>8383</v>
      </c>
      <c r="B4" s="8" t="s">
        <v>8382</v>
      </c>
    </row>
    <row r="5" spans="1:6">
      <c r="A5" s="8" t="s">
        <v>8379</v>
      </c>
      <c r="B5" t="s">
        <v>8220</v>
      </c>
      <c r="C5" t="s">
        <v>8221</v>
      </c>
      <c r="D5" t="s">
        <v>8222</v>
      </c>
      <c r="E5" t="s">
        <v>8219</v>
      </c>
      <c r="F5" t="s">
        <v>8380</v>
      </c>
    </row>
    <row r="6" spans="1:6">
      <c r="A6" s="9" t="s">
        <v>8329</v>
      </c>
      <c r="B6" s="10">
        <v>40</v>
      </c>
      <c r="C6" s="10">
        <v>180</v>
      </c>
      <c r="D6" s="10"/>
      <c r="E6" s="10">
        <v>300</v>
      </c>
      <c r="F6" s="10">
        <v>520</v>
      </c>
    </row>
    <row r="7" spans="1:6">
      <c r="A7" s="9" t="s">
        <v>8355</v>
      </c>
      <c r="B7" s="10">
        <v>20</v>
      </c>
      <c r="C7" s="10">
        <v>140</v>
      </c>
      <c r="D7" s="10">
        <v>6</v>
      </c>
      <c r="E7" s="10">
        <v>34</v>
      </c>
      <c r="F7" s="10">
        <v>200</v>
      </c>
    </row>
    <row r="8" spans="1:6">
      <c r="A8" s="9" t="s">
        <v>8352</v>
      </c>
      <c r="B8" s="10"/>
      <c r="C8" s="10">
        <v>140</v>
      </c>
      <c r="D8" s="10"/>
      <c r="E8" s="10">
        <v>80</v>
      </c>
      <c r="F8" s="10">
        <v>220</v>
      </c>
    </row>
    <row r="9" spans="1:6">
      <c r="A9" s="9" t="s">
        <v>8350</v>
      </c>
      <c r="B9" s="10">
        <v>24</v>
      </c>
      <c r="C9" s="10"/>
      <c r="D9" s="10"/>
      <c r="E9" s="10"/>
      <c r="F9" s="10">
        <v>24</v>
      </c>
    </row>
    <row r="10" spans="1:6">
      <c r="A10" s="9" t="s">
        <v>8344</v>
      </c>
      <c r="B10" s="10">
        <v>20</v>
      </c>
      <c r="C10" s="10">
        <v>120</v>
      </c>
      <c r="D10" s="10">
        <v>20</v>
      </c>
      <c r="E10" s="10">
        <v>540</v>
      </c>
      <c r="F10" s="10">
        <v>700</v>
      </c>
    </row>
    <row r="11" spans="1:6">
      <c r="A11" s="9" t="s">
        <v>8357</v>
      </c>
      <c r="B11" s="10"/>
      <c r="C11" s="10">
        <v>117</v>
      </c>
      <c r="D11" s="10"/>
      <c r="E11" s="10">
        <v>103</v>
      </c>
      <c r="F11" s="10">
        <v>220</v>
      </c>
    </row>
    <row r="12" spans="1:6">
      <c r="A12" s="9" t="s">
        <v>8341</v>
      </c>
      <c r="B12" s="10">
        <v>30</v>
      </c>
      <c r="C12" s="10">
        <v>127</v>
      </c>
      <c r="D12" s="10"/>
      <c r="E12" s="10">
        <v>80</v>
      </c>
      <c r="F12" s="10">
        <v>237</v>
      </c>
    </row>
    <row r="13" spans="1:6">
      <c r="A13" s="9" t="s">
        <v>8338</v>
      </c>
      <c r="B13" s="10">
        <v>178</v>
      </c>
      <c r="C13" s="10">
        <v>213</v>
      </c>
      <c r="D13" s="10"/>
      <c r="E13" s="10">
        <v>209</v>
      </c>
      <c r="F13" s="10">
        <v>600</v>
      </c>
    </row>
    <row r="14" spans="1:6">
      <c r="A14" s="9" t="s">
        <v>8336</v>
      </c>
      <c r="B14" s="10">
        <v>37</v>
      </c>
      <c r="C14" s="10">
        <v>493</v>
      </c>
      <c r="D14" s="10">
        <v>24</v>
      </c>
      <c r="E14" s="10">
        <v>839</v>
      </c>
      <c r="F14" s="10">
        <v>1393</v>
      </c>
    </row>
    <row r="15" spans="1:6">
      <c r="A15" s="9" t="s">
        <v>8380</v>
      </c>
      <c r="B15" s="10">
        <v>349</v>
      </c>
      <c r="C15" s="10">
        <v>1530</v>
      </c>
      <c r="D15" s="10">
        <v>50</v>
      </c>
      <c r="E15" s="10">
        <v>2185</v>
      </c>
      <c r="F15" s="10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7204DC-1166-4E5F-B233-C8550DD08D97}">
  <sheetPr codeName="Sheet4"/>
  <dimension ref="A1:F47"/>
  <sheetViews>
    <sheetView topLeftCell="A3" workbookViewId="0">
      <selection activeCell="G18" sqref="G18"/>
    </sheetView>
  </sheetViews>
  <sheetFormatPr defaultRowHeight="14.4"/>
  <cols>
    <col min="1" max="1" width="16.4414062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  <col min="7" max="7" width="32.44140625" bestFit="1" customWidth="1"/>
    <col min="8" max="8" width="16.44140625" bestFit="1" customWidth="1"/>
    <col min="9" max="9" width="32.44140625" bestFit="1" customWidth="1"/>
    <col min="10" max="10" width="21.33203125" bestFit="1" customWidth="1"/>
    <col min="11" max="11" width="37.21875" bestFit="1" customWidth="1"/>
    <col min="12" max="12" width="13.6640625" bestFit="1" customWidth="1"/>
    <col min="13" max="13" width="13.21875" bestFit="1" customWidth="1"/>
    <col min="14" max="14" width="20.88671875" bestFit="1" customWidth="1"/>
    <col min="15" max="15" width="17.77734375" bestFit="1" customWidth="1"/>
    <col min="16" max="16" width="15.5546875" bestFit="1" customWidth="1"/>
    <col min="17" max="17" width="15.44140625" bestFit="1" customWidth="1"/>
    <col min="18" max="18" width="19.21875" bestFit="1" customWidth="1"/>
    <col min="19" max="19" width="18.109375" bestFit="1" customWidth="1"/>
    <col min="20" max="20" width="10.6640625" bestFit="1" customWidth="1"/>
    <col min="21" max="21" width="15.109375" bestFit="1" customWidth="1"/>
    <col min="22" max="22" width="9.88671875" bestFit="1" customWidth="1"/>
    <col min="23" max="23" width="18.6640625" bestFit="1" customWidth="1"/>
    <col min="24" max="24" width="18.88671875" bestFit="1" customWidth="1"/>
    <col min="25" max="25" width="23.44140625" bestFit="1" customWidth="1"/>
    <col min="26" max="26" width="18.33203125" bestFit="1" customWidth="1"/>
    <col min="27" max="27" width="24.44140625" bestFit="1" customWidth="1"/>
    <col min="28" max="28" width="16" bestFit="1" customWidth="1"/>
    <col min="29" max="29" width="20.5546875" bestFit="1" customWidth="1"/>
    <col min="30" max="30" width="18.109375" bestFit="1" customWidth="1"/>
    <col min="31" max="31" width="22.5546875" bestFit="1" customWidth="1"/>
    <col min="32" max="32" width="26.5546875" bestFit="1" customWidth="1"/>
    <col min="33" max="33" width="20" bestFit="1" customWidth="1"/>
    <col min="34" max="34" width="15" bestFit="1" customWidth="1"/>
    <col min="35" max="35" width="14.44140625" bestFit="1" customWidth="1"/>
    <col min="36" max="36" width="12.33203125" bestFit="1" customWidth="1"/>
    <col min="37" max="37" width="13.6640625" bestFit="1" customWidth="1"/>
    <col min="38" max="38" width="10.33203125" bestFit="1" customWidth="1"/>
    <col min="39" max="39" width="15.5546875" bestFit="1" customWidth="1"/>
    <col min="40" max="40" width="10.6640625" bestFit="1" customWidth="1"/>
    <col min="41" max="41" width="12.33203125" bestFit="1" customWidth="1"/>
    <col min="42" max="42" width="13.6640625" bestFit="1" customWidth="1"/>
    <col min="43" max="43" width="8.5546875" bestFit="1" customWidth="1"/>
    <col min="44" max="44" width="23.77734375" bestFit="1" customWidth="1"/>
    <col min="45" max="45" width="17.44140625" bestFit="1" customWidth="1"/>
    <col min="46" max="46" width="20.33203125" bestFit="1" customWidth="1"/>
    <col min="47" max="47" width="15.5546875" bestFit="1" customWidth="1"/>
    <col min="48" max="48" width="20.5546875" bestFit="1" customWidth="1"/>
    <col min="49" max="49" width="19" bestFit="1" customWidth="1"/>
    <col min="50" max="50" width="20.5546875" bestFit="1" customWidth="1"/>
    <col min="51" max="51" width="15.109375" bestFit="1" customWidth="1"/>
    <col min="52" max="52" width="11.5546875" bestFit="1" customWidth="1"/>
    <col min="53" max="53" width="10.109375" bestFit="1" customWidth="1"/>
    <col min="54" max="54" width="10.44140625" bestFit="1" customWidth="1"/>
    <col min="55" max="55" width="23.44140625" bestFit="1" customWidth="1"/>
    <col min="56" max="56" width="19.44140625" bestFit="1" customWidth="1"/>
    <col min="57" max="57" width="25" bestFit="1" customWidth="1"/>
    <col min="58" max="58" width="19.5546875" bestFit="1" customWidth="1"/>
    <col min="59" max="59" width="22.5546875" bestFit="1" customWidth="1"/>
    <col min="60" max="60" width="26.5546875" bestFit="1" customWidth="1"/>
    <col min="61" max="61" width="20" bestFit="1" customWidth="1"/>
    <col min="62" max="62" width="14.44140625" bestFit="1" customWidth="1"/>
    <col min="63" max="63" width="12.33203125" bestFit="1" customWidth="1"/>
    <col min="64" max="64" width="13.6640625" bestFit="1" customWidth="1"/>
    <col min="65" max="65" width="14.21875" bestFit="1" customWidth="1"/>
    <col min="66" max="66" width="10.77734375" bestFit="1" customWidth="1"/>
  </cols>
  <sheetData>
    <row r="1" spans="1:6">
      <c r="A1" s="8" t="s">
        <v>8223</v>
      </c>
      <c r="B1" t="s">
        <v>8381</v>
      </c>
    </row>
    <row r="2" spans="1:6">
      <c r="A2" s="8" t="s">
        <v>8385</v>
      </c>
      <c r="B2" t="s">
        <v>8381</v>
      </c>
    </row>
    <row r="4" spans="1:6">
      <c r="A4" s="8" t="s">
        <v>8386</v>
      </c>
      <c r="B4" s="8" t="s">
        <v>8382</v>
      </c>
    </row>
    <row r="5" spans="1:6">
      <c r="A5" s="8" t="s">
        <v>8379</v>
      </c>
      <c r="B5" t="s">
        <v>8220</v>
      </c>
      <c r="C5" t="s">
        <v>8221</v>
      </c>
      <c r="D5" t="s">
        <v>8222</v>
      </c>
      <c r="E5" t="s">
        <v>8219</v>
      </c>
      <c r="F5" t="s">
        <v>8380</v>
      </c>
    </row>
    <row r="6" spans="1:6">
      <c r="A6" s="9" t="s">
        <v>8335</v>
      </c>
      <c r="B6" s="10"/>
      <c r="C6" s="10">
        <v>100</v>
      </c>
      <c r="D6" s="10"/>
      <c r="E6" s="10"/>
      <c r="F6" s="10">
        <v>100</v>
      </c>
    </row>
    <row r="7" spans="1:6">
      <c r="A7" s="9" t="s">
        <v>8363</v>
      </c>
      <c r="B7" s="10">
        <v>20</v>
      </c>
      <c r="C7" s="10"/>
      <c r="D7" s="10"/>
      <c r="E7" s="10"/>
      <c r="F7" s="10">
        <v>20</v>
      </c>
    </row>
    <row r="8" spans="1:6">
      <c r="A8" s="9" t="s">
        <v>8351</v>
      </c>
      <c r="B8" s="10">
        <v>24</v>
      </c>
      <c r="C8" s="10"/>
      <c r="D8" s="10"/>
      <c r="E8" s="10"/>
      <c r="F8" s="10">
        <v>24</v>
      </c>
    </row>
    <row r="9" spans="1:6">
      <c r="A9" s="9" t="s">
        <v>8377</v>
      </c>
      <c r="B9" s="10"/>
      <c r="C9" s="10">
        <v>40</v>
      </c>
      <c r="D9" s="10"/>
      <c r="E9" s="10"/>
      <c r="F9" s="10">
        <v>40</v>
      </c>
    </row>
    <row r="10" spans="1:6">
      <c r="A10" s="9" t="s">
        <v>8373</v>
      </c>
      <c r="B10" s="10"/>
      <c r="C10" s="10"/>
      <c r="D10" s="10"/>
      <c r="E10" s="10">
        <v>40</v>
      </c>
      <c r="F10" s="10">
        <v>40</v>
      </c>
    </row>
    <row r="11" spans="1:6">
      <c r="A11" s="9" t="s">
        <v>8334</v>
      </c>
      <c r="B11" s="10"/>
      <c r="C11" s="10"/>
      <c r="D11" s="10"/>
      <c r="E11" s="10">
        <v>180</v>
      </c>
      <c r="F11" s="10">
        <v>180</v>
      </c>
    </row>
    <row r="12" spans="1:6">
      <c r="A12" s="9" t="s">
        <v>8333</v>
      </c>
      <c r="B12" s="10"/>
      <c r="C12" s="10">
        <v>80</v>
      </c>
      <c r="D12" s="10"/>
      <c r="E12" s="10"/>
      <c r="F12" s="10">
        <v>80</v>
      </c>
    </row>
    <row r="13" spans="1:6">
      <c r="A13" s="9" t="s">
        <v>8349</v>
      </c>
      <c r="B13" s="10"/>
      <c r="C13" s="10"/>
      <c r="D13" s="10"/>
      <c r="E13" s="10">
        <v>40</v>
      </c>
      <c r="F13" s="10">
        <v>40</v>
      </c>
    </row>
    <row r="14" spans="1:6">
      <c r="A14" s="9" t="s">
        <v>8366</v>
      </c>
      <c r="B14" s="10"/>
      <c r="C14" s="10">
        <v>40</v>
      </c>
      <c r="D14" s="10">
        <v>20</v>
      </c>
      <c r="E14" s="10"/>
      <c r="F14" s="10">
        <v>60</v>
      </c>
    </row>
    <row r="15" spans="1:6">
      <c r="A15" s="9" t="s">
        <v>8343</v>
      </c>
      <c r="B15" s="10"/>
      <c r="C15" s="10">
        <v>40</v>
      </c>
      <c r="D15" s="10"/>
      <c r="E15" s="10"/>
      <c r="F15" s="10">
        <v>40</v>
      </c>
    </row>
    <row r="16" spans="1:6">
      <c r="A16" s="9" t="s">
        <v>8356</v>
      </c>
      <c r="B16" s="10">
        <v>20</v>
      </c>
      <c r="C16" s="10">
        <v>120</v>
      </c>
      <c r="D16" s="10"/>
      <c r="E16" s="10"/>
      <c r="F16" s="10">
        <v>140</v>
      </c>
    </row>
    <row r="17" spans="1:6">
      <c r="A17" s="9" t="s">
        <v>8367</v>
      </c>
      <c r="B17" s="10"/>
      <c r="C17" s="10">
        <v>20</v>
      </c>
      <c r="D17" s="10"/>
      <c r="E17" s="10"/>
      <c r="F17" s="10">
        <v>20</v>
      </c>
    </row>
    <row r="18" spans="1:6">
      <c r="A18" s="9" t="s">
        <v>8368</v>
      </c>
      <c r="B18" s="10"/>
      <c r="C18" s="10"/>
      <c r="D18" s="10"/>
      <c r="E18" s="10">
        <v>140</v>
      </c>
      <c r="F18" s="10">
        <v>140</v>
      </c>
    </row>
    <row r="19" spans="1:6">
      <c r="A19" s="9" t="s">
        <v>8348</v>
      </c>
      <c r="B19" s="10"/>
      <c r="C19" s="10">
        <v>20</v>
      </c>
      <c r="D19" s="10"/>
      <c r="E19" s="10">
        <v>140</v>
      </c>
      <c r="F19" s="10">
        <v>160</v>
      </c>
    </row>
    <row r="20" spans="1:6">
      <c r="A20" s="9" t="s">
        <v>8347</v>
      </c>
      <c r="B20" s="10"/>
      <c r="C20" s="10">
        <v>60</v>
      </c>
      <c r="D20" s="10"/>
      <c r="E20" s="10"/>
      <c r="F20" s="10">
        <v>60</v>
      </c>
    </row>
    <row r="21" spans="1:6">
      <c r="A21" s="9" t="s">
        <v>8375</v>
      </c>
      <c r="B21" s="10"/>
      <c r="C21" s="10">
        <v>11</v>
      </c>
      <c r="D21" s="10"/>
      <c r="E21" s="10">
        <v>9</v>
      </c>
      <c r="F21" s="10">
        <v>20</v>
      </c>
    </row>
    <row r="22" spans="1:6">
      <c r="A22" s="9" t="s">
        <v>8346</v>
      </c>
      <c r="B22" s="10"/>
      <c r="C22" s="10"/>
      <c r="D22" s="10"/>
      <c r="E22" s="10">
        <v>20</v>
      </c>
      <c r="F22" s="10">
        <v>20</v>
      </c>
    </row>
    <row r="23" spans="1:6">
      <c r="A23" s="9" t="s">
        <v>8354</v>
      </c>
      <c r="B23" s="10"/>
      <c r="C23" s="10">
        <v>40</v>
      </c>
      <c r="D23" s="10"/>
      <c r="E23" s="10"/>
      <c r="F23" s="10">
        <v>40</v>
      </c>
    </row>
    <row r="24" spans="1:6">
      <c r="A24" s="9" t="s">
        <v>8378</v>
      </c>
      <c r="B24" s="10">
        <v>20</v>
      </c>
      <c r="C24" s="10">
        <v>60</v>
      </c>
      <c r="D24" s="10"/>
      <c r="E24" s="10">
        <v>60</v>
      </c>
      <c r="F24" s="10">
        <v>140</v>
      </c>
    </row>
    <row r="25" spans="1:6">
      <c r="A25" s="9" t="s">
        <v>8362</v>
      </c>
      <c r="B25" s="10"/>
      <c r="C25" s="10">
        <v>20</v>
      </c>
      <c r="D25" s="10"/>
      <c r="E25" s="10"/>
      <c r="F25" s="10">
        <v>20</v>
      </c>
    </row>
    <row r="26" spans="1:6">
      <c r="A26" s="9" t="s">
        <v>8342</v>
      </c>
      <c r="B26" s="10"/>
      <c r="C26" s="10"/>
      <c r="D26" s="10"/>
      <c r="E26" s="10">
        <v>60</v>
      </c>
      <c r="F26" s="10">
        <v>60</v>
      </c>
    </row>
    <row r="27" spans="1:6">
      <c r="A27" s="9" t="s">
        <v>8369</v>
      </c>
      <c r="B27" s="10"/>
      <c r="C27" s="10">
        <v>20</v>
      </c>
      <c r="D27" s="10"/>
      <c r="E27" s="10"/>
      <c r="F27" s="10">
        <v>20</v>
      </c>
    </row>
    <row r="28" spans="1:6">
      <c r="A28" s="9" t="s">
        <v>8358</v>
      </c>
      <c r="B28" s="10"/>
      <c r="C28" s="10">
        <v>57</v>
      </c>
      <c r="D28" s="10"/>
      <c r="E28" s="10">
        <v>103</v>
      </c>
      <c r="F28" s="10">
        <v>160</v>
      </c>
    </row>
    <row r="29" spans="1:6">
      <c r="A29" s="9" t="s">
        <v>8364</v>
      </c>
      <c r="B29" s="10"/>
      <c r="C29" s="10">
        <v>20</v>
      </c>
      <c r="D29" s="10"/>
      <c r="E29" s="10"/>
      <c r="F29" s="10">
        <v>20</v>
      </c>
    </row>
    <row r="30" spans="1:6">
      <c r="A30" s="9" t="s">
        <v>8337</v>
      </c>
      <c r="B30" s="10"/>
      <c r="C30" s="10">
        <v>353</v>
      </c>
      <c r="D30" s="10">
        <v>19</v>
      </c>
      <c r="E30" s="10">
        <v>694</v>
      </c>
      <c r="F30" s="10">
        <v>1066</v>
      </c>
    </row>
    <row r="31" spans="1:6">
      <c r="A31" s="9" t="s">
        <v>8365</v>
      </c>
      <c r="B31" s="10"/>
      <c r="C31" s="10"/>
      <c r="D31" s="10"/>
      <c r="E31" s="10">
        <v>40</v>
      </c>
      <c r="F31" s="10">
        <v>40</v>
      </c>
    </row>
    <row r="32" spans="1:6">
      <c r="A32" s="9" t="s">
        <v>8361</v>
      </c>
      <c r="B32" s="10"/>
      <c r="C32" s="10"/>
      <c r="D32" s="10"/>
      <c r="E32" s="10">
        <v>20</v>
      </c>
      <c r="F32" s="10">
        <v>20</v>
      </c>
    </row>
    <row r="33" spans="1:6">
      <c r="A33" s="9" t="s">
        <v>8372</v>
      </c>
      <c r="B33" s="10"/>
      <c r="C33" s="10">
        <v>20</v>
      </c>
      <c r="D33" s="10"/>
      <c r="E33" s="10"/>
      <c r="F33" s="10">
        <v>20</v>
      </c>
    </row>
    <row r="34" spans="1:6">
      <c r="A34" s="9" t="s">
        <v>8345</v>
      </c>
      <c r="B34" s="10"/>
      <c r="C34" s="10"/>
      <c r="D34" s="10"/>
      <c r="E34" s="10">
        <v>260</v>
      </c>
      <c r="F34" s="10">
        <v>260</v>
      </c>
    </row>
    <row r="35" spans="1:6">
      <c r="A35" s="9" t="s">
        <v>8332</v>
      </c>
      <c r="B35" s="10">
        <v>40</v>
      </c>
      <c r="C35" s="10"/>
      <c r="D35" s="10"/>
      <c r="E35" s="10"/>
      <c r="F35" s="10">
        <v>40</v>
      </c>
    </row>
    <row r="36" spans="1:6">
      <c r="A36" s="9" t="s">
        <v>8331</v>
      </c>
      <c r="B36" s="10"/>
      <c r="C36" s="10"/>
      <c r="D36" s="10"/>
      <c r="E36" s="10">
        <v>60</v>
      </c>
      <c r="F36" s="10">
        <v>60</v>
      </c>
    </row>
    <row r="37" spans="1:6">
      <c r="A37" s="9" t="s">
        <v>8371</v>
      </c>
      <c r="B37" s="10"/>
      <c r="C37" s="10"/>
      <c r="D37" s="10">
        <v>6</v>
      </c>
      <c r="E37" s="10">
        <v>34</v>
      </c>
      <c r="F37" s="10">
        <v>40</v>
      </c>
    </row>
    <row r="38" spans="1:6">
      <c r="A38" s="9" t="s">
        <v>8374</v>
      </c>
      <c r="B38" s="10">
        <v>18</v>
      </c>
      <c r="C38" s="10">
        <v>2</v>
      </c>
      <c r="D38" s="10"/>
      <c r="E38" s="10">
        <v>40</v>
      </c>
      <c r="F38" s="10">
        <v>60</v>
      </c>
    </row>
    <row r="39" spans="1:6">
      <c r="A39" s="9" t="s">
        <v>8376</v>
      </c>
      <c r="B39" s="10">
        <v>17</v>
      </c>
      <c r="C39" s="10">
        <v>80</v>
      </c>
      <c r="D39" s="10">
        <v>5</v>
      </c>
      <c r="E39" s="10">
        <v>85</v>
      </c>
      <c r="F39" s="10">
        <v>187</v>
      </c>
    </row>
    <row r="40" spans="1:6">
      <c r="A40" s="9" t="s">
        <v>8370</v>
      </c>
      <c r="B40" s="10"/>
      <c r="C40" s="10"/>
      <c r="D40" s="10"/>
      <c r="E40" s="10">
        <v>80</v>
      </c>
      <c r="F40" s="10">
        <v>80</v>
      </c>
    </row>
    <row r="41" spans="1:6">
      <c r="A41" s="9" t="s">
        <v>8330</v>
      </c>
      <c r="B41" s="10"/>
      <c r="C41" s="10"/>
      <c r="D41" s="10"/>
      <c r="E41" s="10">
        <v>60</v>
      </c>
      <c r="F41" s="10">
        <v>60</v>
      </c>
    </row>
    <row r="42" spans="1:6">
      <c r="A42" s="9" t="s">
        <v>8360</v>
      </c>
      <c r="B42" s="10">
        <v>10</v>
      </c>
      <c r="C42" s="10">
        <v>47</v>
      </c>
      <c r="D42" s="10"/>
      <c r="E42" s="10"/>
      <c r="F42" s="10">
        <v>57</v>
      </c>
    </row>
    <row r="43" spans="1:6">
      <c r="A43" s="9" t="s">
        <v>8353</v>
      </c>
      <c r="B43" s="10"/>
      <c r="C43" s="10">
        <v>100</v>
      </c>
      <c r="D43" s="10"/>
      <c r="E43" s="10"/>
      <c r="F43" s="10">
        <v>100</v>
      </c>
    </row>
    <row r="44" spans="1:6">
      <c r="A44" s="9" t="s">
        <v>8340</v>
      </c>
      <c r="B44" s="10">
        <v>60</v>
      </c>
      <c r="C44" s="10">
        <v>120</v>
      </c>
      <c r="D44" s="10"/>
      <c r="E44" s="10">
        <v>20</v>
      </c>
      <c r="F44" s="10">
        <v>200</v>
      </c>
    </row>
    <row r="45" spans="1:6">
      <c r="A45" s="9" t="s">
        <v>8339</v>
      </c>
      <c r="B45" s="10">
        <v>100</v>
      </c>
      <c r="C45" s="10">
        <v>60</v>
      </c>
      <c r="D45" s="10"/>
      <c r="E45" s="10"/>
      <c r="F45" s="10">
        <v>160</v>
      </c>
    </row>
    <row r="46" spans="1:6">
      <c r="A46" s="9" t="s">
        <v>8359</v>
      </c>
      <c r="B46" s="10">
        <v>20</v>
      </c>
      <c r="C46" s="10"/>
      <c r="D46" s="10"/>
      <c r="E46" s="10"/>
      <c r="F46" s="10">
        <v>20</v>
      </c>
    </row>
    <row r="47" spans="1:6">
      <c r="A47" s="9" t="s">
        <v>8380</v>
      </c>
      <c r="B47" s="10">
        <v>349</v>
      </c>
      <c r="C47" s="10">
        <v>1530</v>
      </c>
      <c r="D47" s="10">
        <v>50</v>
      </c>
      <c r="E47" s="10">
        <v>2185</v>
      </c>
      <c r="F47" s="10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74F6F3-1B22-4021-B346-223A3AA17FF5}">
  <sheetPr codeName="Sheet5"/>
  <dimension ref="A1:E18"/>
  <sheetViews>
    <sheetView workbookViewId="0">
      <selection activeCell="B29" sqref="B29"/>
    </sheetView>
  </sheetViews>
  <sheetFormatPr defaultRowHeight="14.4"/>
  <cols>
    <col min="1" max="1" width="14.21875" bestFit="1" customWidth="1"/>
    <col min="2" max="2" width="15.5546875" bestFit="1" customWidth="1"/>
    <col min="3" max="3" width="5.6640625" bestFit="1" customWidth="1"/>
    <col min="4" max="4" width="9.44140625" bestFit="1" customWidth="1"/>
    <col min="5" max="6" width="10.77734375" bestFit="1" customWidth="1"/>
    <col min="7" max="7" width="12" bestFit="1" customWidth="1"/>
    <col min="8" max="8" width="9.6640625" bestFit="1" customWidth="1"/>
    <col min="9" max="9" width="10.44140625" bestFit="1" customWidth="1"/>
    <col min="10" max="10" width="7.109375" bestFit="1" customWidth="1"/>
    <col min="11" max="11" width="10.77734375" bestFit="1" customWidth="1"/>
  </cols>
  <sheetData>
    <row r="1" spans="1:5">
      <c r="A1" s="8" t="s">
        <v>8385</v>
      </c>
      <c r="B1" t="s">
        <v>8381</v>
      </c>
    </row>
    <row r="2" spans="1:5">
      <c r="A2" s="8" t="s">
        <v>8402</v>
      </c>
      <c r="B2" t="s">
        <v>8381</v>
      </c>
    </row>
    <row r="4" spans="1:5">
      <c r="A4" s="8" t="s">
        <v>8401</v>
      </c>
      <c r="B4" s="8" t="s">
        <v>8382</v>
      </c>
    </row>
    <row r="5" spans="1:5">
      <c r="A5" s="8" t="s">
        <v>8379</v>
      </c>
      <c r="B5" t="s">
        <v>8220</v>
      </c>
      <c r="C5" t="s">
        <v>8221</v>
      </c>
      <c r="D5" t="s">
        <v>8219</v>
      </c>
      <c r="E5" t="s">
        <v>8380</v>
      </c>
    </row>
    <row r="6" spans="1:5">
      <c r="A6" s="13" t="s">
        <v>8394</v>
      </c>
      <c r="B6" s="10">
        <v>25</v>
      </c>
      <c r="C6" s="10">
        <v>124</v>
      </c>
      <c r="D6" s="10">
        <v>133</v>
      </c>
      <c r="E6" s="10">
        <v>282</v>
      </c>
    </row>
    <row r="7" spans="1:5">
      <c r="A7" s="13" t="s">
        <v>8395</v>
      </c>
      <c r="B7" s="10">
        <v>29</v>
      </c>
      <c r="C7" s="10">
        <v>128</v>
      </c>
      <c r="D7" s="10">
        <v>152</v>
      </c>
      <c r="E7" s="10">
        <v>309</v>
      </c>
    </row>
    <row r="8" spans="1:5">
      <c r="A8" s="13" t="s">
        <v>8396</v>
      </c>
      <c r="B8" s="10">
        <v>29</v>
      </c>
      <c r="C8" s="10">
        <v>122</v>
      </c>
      <c r="D8" s="10">
        <v>208</v>
      </c>
      <c r="E8" s="10">
        <v>359</v>
      </c>
    </row>
    <row r="9" spans="1:5">
      <c r="A9" s="13" t="s">
        <v>8397</v>
      </c>
      <c r="B9" s="10">
        <v>28</v>
      </c>
      <c r="C9" s="10">
        <v>97</v>
      </c>
      <c r="D9" s="10">
        <v>186</v>
      </c>
      <c r="E9" s="10">
        <v>311</v>
      </c>
    </row>
    <row r="10" spans="1:5">
      <c r="A10" s="13" t="s">
        <v>8398</v>
      </c>
      <c r="B10" s="10">
        <v>28</v>
      </c>
      <c r="C10" s="10">
        <v>123</v>
      </c>
      <c r="D10" s="10">
        <v>208</v>
      </c>
      <c r="E10" s="10">
        <v>359</v>
      </c>
    </row>
    <row r="11" spans="1:5">
      <c r="A11" s="13" t="s">
        <v>8399</v>
      </c>
      <c r="B11" s="10">
        <v>23</v>
      </c>
      <c r="C11" s="10">
        <v>118</v>
      </c>
      <c r="D11" s="10">
        <v>215</v>
      </c>
      <c r="E11" s="10">
        <v>356</v>
      </c>
    </row>
    <row r="12" spans="1:5">
      <c r="A12" s="13" t="s">
        <v>8400</v>
      </c>
      <c r="B12" s="10">
        <v>35</v>
      </c>
      <c r="C12" s="10">
        <v>137</v>
      </c>
      <c r="D12" s="10">
        <v>222</v>
      </c>
      <c r="E12" s="10">
        <v>394</v>
      </c>
    </row>
    <row r="13" spans="1:5">
      <c r="A13" s="13" t="s">
        <v>8389</v>
      </c>
      <c r="B13" s="10">
        <v>37</v>
      </c>
      <c r="C13" s="10">
        <v>154</v>
      </c>
      <c r="D13" s="10">
        <v>198</v>
      </c>
      <c r="E13" s="10">
        <v>389</v>
      </c>
    </row>
    <row r="14" spans="1:5">
      <c r="A14" s="13" t="s">
        <v>8390</v>
      </c>
      <c r="B14" s="10">
        <v>25</v>
      </c>
      <c r="C14" s="10">
        <v>137</v>
      </c>
      <c r="D14" s="10">
        <v>160</v>
      </c>
      <c r="E14" s="10">
        <v>322</v>
      </c>
    </row>
    <row r="15" spans="1:5">
      <c r="A15" s="13" t="s">
        <v>8391</v>
      </c>
      <c r="B15" s="10">
        <v>33</v>
      </c>
      <c r="C15" s="10">
        <v>145</v>
      </c>
      <c r="D15" s="10">
        <v>158</v>
      </c>
      <c r="E15" s="10">
        <v>336</v>
      </c>
    </row>
    <row r="16" spans="1:5">
      <c r="A16" s="13" t="s">
        <v>8392</v>
      </c>
      <c r="B16" s="10">
        <v>21</v>
      </c>
      <c r="C16" s="10">
        <v>132</v>
      </c>
      <c r="D16" s="10">
        <v>160</v>
      </c>
      <c r="E16" s="10">
        <v>313</v>
      </c>
    </row>
    <row r="17" spans="1:5">
      <c r="A17" s="13" t="s">
        <v>8393</v>
      </c>
      <c r="B17" s="10">
        <v>36</v>
      </c>
      <c r="C17" s="10">
        <v>113</v>
      </c>
      <c r="D17" s="10">
        <v>185</v>
      </c>
      <c r="E17" s="10">
        <v>334</v>
      </c>
    </row>
    <row r="18" spans="1:5">
      <c r="A18" s="13" t="s">
        <v>8380</v>
      </c>
      <c r="B18" s="10">
        <v>349</v>
      </c>
      <c r="C18" s="10">
        <v>1530</v>
      </c>
      <c r="D18" s="10">
        <v>2185</v>
      </c>
      <c r="E18" s="10">
        <v>4064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604B28-7652-4CFC-A24E-7EB80DFCC5F3}">
  <sheetPr codeName="Sheet2"/>
  <dimension ref="A1:H13"/>
  <sheetViews>
    <sheetView tabSelected="1" topLeftCell="A12" workbookViewId="0">
      <selection activeCell="I9" sqref="I9"/>
    </sheetView>
  </sheetViews>
  <sheetFormatPr defaultRowHeight="14.4"/>
  <cols>
    <col min="1" max="1" width="17.88671875" customWidth="1"/>
    <col min="2" max="2" width="17.77734375" customWidth="1"/>
    <col min="3" max="3" width="17.88671875" customWidth="1"/>
    <col min="4" max="4" width="17.77734375" customWidth="1"/>
    <col min="5" max="5" width="18" customWidth="1"/>
    <col min="6" max="6" width="17.5546875" customWidth="1"/>
    <col min="7" max="7" width="17.6640625" customWidth="1"/>
    <col min="8" max="8" width="17.77734375" customWidth="1"/>
    <col min="9" max="9" width="17.5546875" customWidth="1"/>
  </cols>
  <sheetData>
    <row r="1" spans="1:8">
      <c r="A1" s="5" t="s">
        <v>8320</v>
      </c>
      <c r="B1" s="5" t="s">
        <v>8321</v>
      </c>
      <c r="C1" s="5" t="s">
        <v>8322</v>
      </c>
      <c r="D1" s="5" t="s">
        <v>8323</v>
      </c>
      <c r="E1" s="5" t="s">
        <v>8324</v>
      </c>
      <c r="F1" s="5" t="s">
        <v>8325</v>
      </c>
      <c r="G1" s="5" t="s">
        <v>8326</v>
      </c>
      <c r="H1" s="5" t="s">
        <v>8327</v>
      </c>
    </row>
    <row r="2" spans="1:8">
      <c r="A2" s="6" t="s">
        <v>8308</v>
      </c>
      <c r="B2">
        <f>COUNTIFS(Range,"&lt;1000",States,"successful")</f>
        <v>322</v>
      </c>
      <c r="C2">
        <f>COUNTIFS(Range,"&lt;1000",States,"failed")</f>
        <v>113</v>
      </c>
      <c r="D2">
        <f>COUNTIFS(Range,"&lt;1000",States,"canceled")</f>
        <v>18</v>
      </c>
      <c r="E2">
        <f>SUM(B2:C2:D2)</f>
        <v>453</v>
      </c>
      <c r="F2" s="14">
        <f>B2/E2</f>
        <v>0.71081677704194257</v>
      </c>
      <c r="G2" s="14">
        <f>C2/E2</f>
        <v>0.24944812362030905</v>
      </c>
      <c r="H2" s="14">
        <f>D2/E2</f>
        <v>3.9735099337748346E-2</v>
      </c>
    </row>
    <row r="3" spans="1:8">
      <c r="A3" s="6" t="s">
        <v>8309</v>
      </c>
      <c r="B3">
        <f>COUNTIFS(Range,"&gt;=1000",Range,"&lt;4999",States,"successful")</f>
        <v>931</v>
      </c>
      <c r="C3">
        <f>COUNTIFS(Range,"&gt;=1000",Range,"&lt;4999",States,"failed")</f>
        <v>420</v>
      </c>
      <c r="D3">
        <f>COUNTIFS(Range,"&gt;=1000",Range,"&lt;4999",States,"canceled")</f>
        <v>60</v>
      </c>
      <c r="E3">
        <f>SUM(B3:C3:D3)</f>
        <v>1411</v>
      </c>
      <c r="F3" s="14">
        <f t="shared" ref="F3:F13" si="0">B3/E3</f>
        <v>0.65981573352232459</v>
      </c>
      <c r="G3" s="14">
        <f t="shared" ref="G3:G13" si="1">C3/E3</f>
        <v>0.297661233167966</v>
      </c>
      <c r="H3" s="14">
        <f t="shared" ref="H3:H13" si="2">D3/E3</f>
        <v>4.2523033309709427E-2</v>
      </c>
    </row>
    <row r="4" spans="1:8">
      <c r="A4" s="6" t="s">
        <v>8310</v>
      </c>
      <c r="B4">
        <f>COUNTIFS(Range,"&gt;=5000",Range,"&lt;9999",States,"successful")</f>
        <v>380</v>
      </c>
      <c r="C4">
        <f>COUNTIFS(Range,"&gt;=5000",Range,"&lt;9999",States,"failed")</f>
        <v>282</v>
      </c>
      <c r="D4">
        <f>COUNTIFS(Range,"&gt;=5000",Range,"&lt;9999",States,"canceled")</f>
        <v>51</v>
      </c>
      <c r="E4">
        <f>SUM(B4:C4:D4)</f>
        <v>713</v>
      </c>
      <c r="F4" s="14">
        <f t="shared" si="0"/>
        <v>0.53295932678821878</v>
      </c>
      <c r="G4" s="14">
        <f t="shared" si="1"/>
        <v>0.39551192145862551</v>
      </c>
      <c r="H4" s="14">
        <f t="shared" si="2"/>
        <v>7.1528751753155678E-2</v>
      </c>
    </row>
    <row r="5" spans="1:8">
      <c r="A5" s="6" t="s">
        <v>8311</v>
      </c>
      <c r="B5">
        <f>COUNTIFS(Range,"&gt;=10000",Range,"&lt;14999",States,"successful")</f>
        <v>168</v>
      </c>
      <c r="C5">
        <f>COUNTIFS(Range,"&gt;=10000",Range,"&lt;14999",States,"failed")</f>
        <v>144</v>
      </c>
      <c r="D5">
        <f>COUNTIFS(Range,"&gt;=10000",Range,"&lt;14999",States,"canceled")</f>
        <v>40</v>
      </c>
      <c r="E5">
        <f>SUM(B5:C5:D5)</f>
        <v>352</v>
      </c>
      <c r="F5" s="14">
        <f t="shared" si="0"/>
        <v>0.47727272727272729</v>
      </c>
      <c r="G5" s="14">
        <f t="shared" si="1"/>
        <v>0.40909090909090912</v>
      </c>
      <c r="H5" s="14">
        <f t="shared" si="2"/>
        <v>0.11363636363636363</v>
      </c>
    </row>
    <row r="6" spans="1:8">
      <c r="A6" s="6" t="s">
        <v>8312</v>
      </c>
      <c r="B6">
        <f>COUNTIFS(Range,"&gt;=15000",Range,"&lt;19999",States,"successful")</f>
        <v>94</v>
      </c>
      <c r="C6">
        <f>COUNTIFS(Range,"&gt;=15000",Range,"&lt;19999",States,"failed")</f>
        <v>90</v>
      </c>
      <c r="D6">
        <f>COUNTIFS(Range,"&gt;=15000",Range,"&lt;19999",States,"canceled")</f>
        <v>17</v>
      </c>
      <c r="E6">
        <f>SUM(B6:C6:D6)</f>
        <v>201</v>
      </c>
      <c r="F6" s="14">
        <f t="shared" si="0"/>
        <v>0.46766169154228854</v>
      </c>
      <c r="G6" s="14">
        <f t="shared" si="1"/>
        <v>0.44776119402985076</v>
      </c>
      <c r="H6" s="14">
        <f t="shared" si="2"/>
        <v>8.45771144278607E-2</v>
      </c>
    </row>
    <row r="7" spans="1:8">
      <c r="A7" s="6" t="s">
        <v>8313</v>
      </c>
      <c r="B7">
        <f>COUNTIFS(Range,"&gt;=20000",Range,"&lt;24999",States,"successful")</f>
        <v>62</v>
      </c>
      <c r="C7">
        <f>COUNTIFS(Range,"&gt;=20000",Range,"&lt;24999",States,"failed")</f>
        <v>72</v>
      </c>
      <c r="D7">
        <f>COUNTIFS(Range,"&gt;=20000",Range,"&lt;24999",States,"canceled")</f>
        <v>14</v>
      </c>
      <c r="E7">
        <f>SUM(B7:C7:D7)</f>
        <v>148</v>
      </c>
      <c r="F7" s="14">
        <f t="shared" si="0"/>
        <v>0.41891891891891891</v>
      </c>
      <c r="G7" s="14">
        <f t="shared" si="1"/>
        <v>0.48648648648648651</v>
      </c>
      <c r="H7" s="14">
        <f t="shared" si="2"/>
        <v>9.45945945945946E-2</v>
      </c>
    </row>
    <row r="8" spans="1:8">
      <c r="A8" s="6" t="s">
        <v>8314</v>
      </c>
      <c r="B8">
        <f>COUNTIFS(Range,"&gt;=25000",Range,"&lt;29999",States,"successful")</f>
        <v>55</v>
      </c>
      <c r="C8">
        <f>COUNTIFS(Range,"&gt;=25000",Range,"&lt;29999",States,"failed")</f>
        <v>64</v>
      </c>
      <c r="D8">
        <f>COUNTIFS(Range,"&gt;=25000",Range,"&lt;29999",States,"canceled")</f>
        <v>18</v>
      </c>
      <c r="E8">
        <f>SUM(B8:C8:D8)</f>
        <v>137</v>
      </c>
      <c r="F8" s="14">
        <f t="shared" si="0"/>
        <v>0.40145985401459855</v>
      </c>
      <c r="G8" s="14">
        <f t="shared" si="1"/>
        <v>0.46715328467153283</v>
      </c>
      <c r="H8" s="14">
        <f t="shared" si="2"/>
        <v>0.13138686131386862</v>
      </c>
    </row>
    <row r="9" spans="1:8">
      <c r="A9" s="6" t="s">
        <v>8315</v>
      </c>
      <c r="B9">
        <f>COUNTIFS(Range,"&gt;=30000",Range,"&lt;34999",States,"successful")</f>
        <v>32</v>
      </c>
      <c r="C9">
        <f>COUNTIFS(Range,"&gt;=30000",Range,"&lt;39999",States,"failed")</f>
        <v>59</v>
      </c>
      <c r="D9">
        <f>COUNTIFS(Range,"&gt;=30000",Range,"&lt;34999",States,"canceled")</f>
        <v>13</v>
      </c>
      <c r="E9">
        <f>SUM(B9:C9:D9)</f>
        <v>104</v>
      </c>
      <c r="F9" s="14">
        <f t="shared" si="0"/>
        <v>0.30769230769230771</v>
      </c>
      <c r="G9" s="14">
        <f t="shared" si="1"/>
        <v>0.56730769230769229</v>
      </c>
      <c r="H9" s="14">
        <f t="shared" si="2"/>
        <v>0.125</v>
      </c>
    </row>
    <row r="10" spans="1:8">
      <c r="A10" s="6" t="s">
        <v>8316</v>
      </c>
      <c r="B10">
        <f>COUNTIFS(Range,"&gt;=35000",Range,"&lt;39999",States,"successful")</f>
        <v>26</v>
      </c>
      <c r="C10">
        <f>COUNTIFS(Range,"&gt;=35000",Range,"&lt;39999",States,"failed")</f>
        <v>22</v>
      </c>
      <c r="D10">
        <f>COUNTIFS(Range,"&gt;=35000",Range,"&lt;39999",States,"canceled")</f>
        <v>7</v>
      </c>
      <c r="E10">
        <f>SUM(B10:C10:D10)</f>
        <v>55</v>
      </c>
      <c r="F10" s="14">
        <f t="shared" si="0"/>
        <v>0.47272727272727272</v>
      </c>
      <c r="G10" s="14">
        <f t="shared" si="1"/>
        <v>0.4</v>
      </c>
      <c r="H10" s="14">
        <f t="shared" si="2"/>
        <v>0.12727272727272726</v>
      </c>
    </row>
    <row r="11" spans="1:8">
      <c r="A11" s="6" t="s">
        <v>8317</v>
      </c>
      <c r="B11">
        <f>COUNTIFS(Range,"&gt;=40000",Range,"&lt;44999",States,"successful")</f>
        <v>21</v>
      </c>
      <c r="C11">
        <f>COUNTIFS(Range,"&gt;=40000",Range,"&lt;44999",States,"failed")</f>
        <v>16</v>
      </c>
      <c r="D11">
        <f>COUNTIFS(Range,"&gt;=40000",Range,"&lt;44999",States,"canceled")</f>
        <v>6</v>
      </c>
      <c r="E11">
        <f>SUM(B11:C11:D11)</f>
        <v>43</v>
      </c>
      <c r="F11" s="14">
        <f t="shared" si="0"/>
        <v>0.48837209302325579</v>
      </c>
      <c r="G11" s="14">
        <f t="shared" si="1"/>
        <v>0.37209302325581395</v>
      </c>
      <c r="H11" s="14">
        <f t="shared" si="2"/>
        <v>0.13953488372093023</v>
      </c>
    </row>
    <row r="12" spans="1:8">
      <c r="A12" s="6" t="s">
        <v>8318</v>
      </c>
      <c r="B12">
        <f>COUNTIFS(Range,"&gt;=45000",Range,"&lt;49999",States,"successful")</f>
        <v>6</v>
      </c>
      <c r="C12">
        <f>COUNTIFS(Range,"&gt;=45000",Range,"&lt;49999",States,"failed")</f>
        <v>11</v>
      </c>
      <c r="D12">
        <f>COUNTIFS(Range,"&gt;=45000",Range,"&lt;49999",States,"canceled")</f>
        <v>4</v>
      </c>
      <c r="E12">
        <f>SUM(B12:C12:D12)</f>
        <v>21</v>
      </c>
      <c r="F12" s="14">
        <f t="shared" si="0"/>
        <v>0.2857142857142857</v>
      </c>
      <c r="G12" s="14">
        <f t="shared" si="1"/>
        <v>0.52380952380952384</v>
      </c>
      <c r="H12" s="14">
        <f t="shared" si="2"/>
        <v>0.19047619047619047</v>
      </c>
    </row>
    <row r="13" spans="1:8" ht="22.8">
      <c r="A13" s="6" t="s">
        <v>8319</v>
      </c>
      <c r="B13">
        <f>COUNTIFS(Range,"&gt;=50000",States,"successful")</f>
        <v>86</v>
      </c>
      <c r="C13">
        <f>COUNTIFS(Range,"&gt;=50000",States,"failed")</f>
        <v>258</v>
      </c>
      <c r="D13">
        <f>COUNTIFS(Range,"&gt;=50000",States,"canceled")</f>
        <v>100</v>
      </c>
      <c r="E13">
        <f>SUM(B13:C13:D13)</f>
        <v>444</v>
      </c>
      <c r="F13" s="14">
        <f t="shared" si="0"/>
        <v>0.19369369369369369</v>
      </c>
      <c r="G13" s="14">
        <f t="shared" si="1"/>
        <v>0.58108108108108103</v>
      </c>
      <c r="H13" s="14">
        <f t="shared" si="2"/>
        <v>0.22522522522522523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5</vt:i4>
      </vt:variant>
      <vt:variant>
        <vt:lpstr>Named Ranges</vt:lpstr>
      </vt:variant>
      <vt:variant>
        <vt:i4>2</vt:i4>
      </vt:variant>
    </vt:vector>
  </HeadingPairs>
  <TitlesOfParts>
    <vt:vector size="7" baseType="lpstr">
      <vt:lpstr>Sheet1</vt:lpstr>
      <vt:lpstr>Sheet5</vt:lpstr>
      <vt:lpstr>Sheet7</vt:lpstr>
      <vt:lpstr>Sheet8</vt:lpstr>
      <vt:lpstr>Sheet2</vt:lpstr>
      <vt:lpstr>Range</vt:lpstr>
      <vt:lpstr>States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lawre</cp:lastModifiedBy>
  <dcterms:created xsi:type="dcterms:W3CDTF">2017-04-20T15:17:24Z</dcterms:created>
  <dcterms:modified xsi:type="dcterms:W3CDTF">2018-02-03T10:53:28Z</dcterms:modified>
</cp:coreProperties>
</file>