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DC\EXCELCNV\8bce6c53-a5bf-4e27-b086-bc5a9733294d\"/>
    </mc:Choice>
  </mc:AlternateContent>
  <xr:revisionPtr revIDLastSave="0" documentId="8_{72842822-5CCE-49AE-A477-84B8802C354C}" xr6:coauthVersionLast="47" xr6:coauthVersionMax="47" xr10:uidLastSave="{00000000-0000-0000-0000-000000000000}"/>
  <bookViews>
    <workbookView xWindow="-60" yWindow="-60" windowWidth="15480" windowHeight="11640" firstSheet="1" activeTab="1" xr2:uid="{C8549291-3045-41B3-8049-F72F9E8AE9A1}"/>
  </bookViews>
  <sheets>
    <sheet name="data" sheetId="1" r:id="rId1"/>
    <sheet name="summary" sheetId="2" r:id="rId2"/>
    <sheet name="forecast" sheetId="3" r:id="rId3"/>
    <sheet name="pivot" sheetId="8" r:id="rId4"/>
    <sheet name="profit and loss" sheetId="6" r:id="rId5"/>
    <sheet name="other" sheetId="5" r:id="rId6"/>
  </sheets>
  <definedNames>
    <definedName name="_xlnm._FilterDatabase" localSheetId="0" hidden="1">data!$A$1:$L$1711</definedName>
    <definedName name="_xlchart.v1.0" hidden="1">summary!$R$13:$R$53</definedName>
    <definedName name="_xlchart.v1.1" hidden="1">summary!$S$13:$S$71</definedName>
    <definedName name="_xlchart.v1.2" hidden="1">summary!$T$13:$T$71</definedName>
    <definedName name="company">other!$A$2:$A$430</definedName>
    <definedName name="consumer_staples_profit">other!$O$92:$O$124</definedName>
    <definedName name="consumer_staples_revenue">other!$G$92:$G$124</definedName>
    <definedName name="cost_of_goods_sold">data!$F$2:$F$1711</definedName>
    <definedName name="customer_discretionary_profit">other!$O$15:$O$91</definedName>
    <definedName name="customer_discretionary_revenue">other!$G$15:$G$91</definedName>
    <definedName name="data_year_status">data!$M$2:$M$1711</definedName>
    <definedName name="energy_profit">other!$O$125:$O$155</definedName>
    <definedName name="energy_revenue">other!$G$125:$G$155</definedName>
    <definedName name="financials_profit">other!$O$156:$O$196</definedName>
    <definedName name="financials_revenue">other!$G$156:$G$196</definedName>
    <definedName name="gics_sector">data!$J$2:$J$1711</definedName>
    <definedName name="gics_sub_industry">data!$K$2:$K$1711</definedName>
    <definedName name="health_care_profit">other!$O$197:$O$244</definedName>
    <definedName name="health_care_revenue">other!$G$197:$G$244</definedName>
    <definedName name="industrials_profit">other!$O$245:$O$306</definedName>
    <definedName name="industrials_revenue">other!$G$245:$G$306</definedName>
    <definedName name="information_technology_profit">other!$O$307:$O$365</definedName>
    <definedName name="information_technology_revenue">other!$G$307:$G$365</definedName>
    <definedName name="materials_profit">other!$O$366:$O$389</definedName>
    <definedName name="materials_revenue">other!$G$366:$G$389</definedName>
    <definedName name="other_operating_items">data!$I$2:$I$1711</definedName>
    <definedName name="period_ending">data!$D$2:$D$1711</definedName>
    <definedName name="profit_rank">other!$P$3:$P$13</definedName>
    <definedName name="real_estate_profit">other!$O$390:$O$415</definedName>
    <definedName name="real_estate_revenue">other!$G$390:$G$415</definedName>
    <definedName name="research_development">data!$H$2:$H$1711</definedName>
    <definedName name="revenue_rank">other!$E$3:$H$13</definedName>
    <definedName name="sales_general_admin">data!$G$2:$G$1711</definedName>
    <definedName name="sector_range">other!$E$2:$R$13</definedName>
    <definedName name="sector_rank">other!$H$3:$H$13</definedName>
    <definedName name="telecoms_profit">other!$O$421:$O$444</definedName>
    <definedName name="telecoms_revenue">other!$G$421:$G$444</definedName>
    <definedName name="ticker_symbol">data!$B$2:$B$1711</definedName>
    <definedName name="total_revenue">data!$E$2:$E$1711</definedName>
    <definedName name="utilities_profit">other!$O$132:$O$134</definedName>
    <definedName name="utilities_revenue">other!$G$132:$G$134</definedName>
    <definedName name="year_ending">data!$L$2:$L$1711</definedName>
    <definedName name="year_status">other!$U$2:$V$11</definedName>
    <definedName name="yearly_profitability">other!$AA$2:$AI$57</definedName>
    <definedName name="years">data!$C$2:$C$1711</definedName>
    <definedName name="yp_sector">other!$AA$2:$AA$57</definedName>
    <definedName name="yp_year">other!$AB$2:$AB$57</definedName>
  </definedNames>
  <calcPr calcId="191028"/>
  <pivotCaches>
    <pivotCache cacheId="1153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5" l="1"/>
  <c r="H10" i="2"/>
  <c r="AG57" i="5"/>
  <c r="AF57" i="5"/>
  <c r="AE57" i="5"/>
  <c r="AD57" i="5"/>
  <c r="AH57" i="5" s="1"/>
  <c r="AC57" i="5"/>
  <c r="AI57" i="5" s="1"/>
  <c r="AG56" i="5"/>
  <c r="AF56" i="5"/>
  <c r="AE56" i="5"/>
  <c r="AD56" i="5"/>
  <c r="AH56" i="5" s="1"/>
  <c r="AC56" i="5"/>
  <c r="AI56" i="5" s="1"/>
  <c r="AG55" i="5"/>
  <c r="AF55" i="5"/>
  <c r="AE55" i="5"/>
  <c r="AD55" i="5"/>
  <c r="AH55" i="5" s="1"/>
  <c r="AC55" i="5"/>
  <c r="AI55" i="5" s="1"/>
  <c r="AG54" i="5"/>
  <c r="AF54" i="5"/>
  <c r="AE54" i="5"/>
  <c r="AD54" i="5"/>
  <c r="AH54" i="5" s="1"/>
  <c r="AC54" i="5"/>
  <c r="AI54" i="5" s="1"/>
  <c r="AG53" i="5"/>
  <c r="AF53" i="5"/>
  <c r="AE53" i="5"/>
  <c r="AD53" i="5"/>
  <c r="AH53" i="5" s="1"/>
  <c r="AC53" i="5"/>
  <c r="AI53" i="5" s="1"/>
  <c r="AG52" i="5"/>
  <c r="AF52" i="5"/>
  <c r="AE52" i="5"/>
  <c r="AD52" i="5"/>
  <c r="AH52" i="5" s="1"/>
  <c r="AC52" i="5"/>
  <c r="AI52" i="5" s="1"/>
  <c r="AG51" i="5"/>
  <c r="AF51" i="5"/>
  <c r="AE51" i="5"/>
  <c r="AD51" i="5"/>
  <c r="AH51" i="5" s="1"/>
  <c r="AC51" i="5"/>
  <c r="AI51" i="5" s="1"/>
  <c r="AG50" i="5"/>
  <c r="AF50" i="5"/>
  <c r="AE50" i="5"/>
  <c r="AD50" i="5"/>
  <c r="AH50" i="5" s="1"/>
  <c r="AC50" i="5"/>
  <c r="AI50" i="5" s="1"/>
  <c r="AG49" i="5"/>
  <c r="AF49" i="5"/>
  <c r="AE49" i="5"/>
  <c r="AD49" i="5"/>
  <c r="AH49" i="5" s="1"/>
  <c r="AC49" i="5"/>
  <c r="AI49" i="5" s="1"/>
  <c r="AG48" i="5"/>
  <c r="AF48" i="5"/>
  <c r="AE48" i="5"/>
  <c r="AD48" i="5"/>
  <c r="AH48" i="5" s="1"/>
  <c r="AC48" i="5"/>
  <c r="AI48" i="5" s="1"/>
  <c r="AG47" i="5"/>
  <c r="AF47" i="5"/>
  <c r="AE47" i="5"/>
  <c r="AD47" i="5"/>
  <c r="AH47" i="5" s="1"/>
  <c r="AC47" i="5"/>
  <c r="AI47" i="5" s="1"/>
  <c r="AG46" i="5"/>
  <c r="AF46" i="5"/>
  <c r="AE46" i="5"/>
  <c r="AD46" i="5"/>
  <c r="AH46" i="5" s="1"/>
  <c r="AC46" i="5"/>
  <c r="AI46" i="5" s="1"/>
  <c r="AG45" i="5"/>
  <c r="AF45" i="5"/>
  <c r="AE45" i="5"/>
  <c r="AD45" i="5"/>
  <c r="AH45" i="5" s="1"/>
  <c r="AC45" i="5"/>
  <c r="AI45" i="5" s="1"/>
  <c r="AG44" i="5"/>
  <c r="AF44" i="5"/>
  <c r="AE44" i="5"/>
  <c r="AD44" i="5"/>
  <c r="AH44" i="5" s="1"/>
  <c r="AC44" i="5"/>
  <c r="AI44" i="5" s="1"/>
  <c r="AG43" i="5"/>
  <c r="AF43" i="5"/>
  <c r="AE43" i="5"/>
  <c r="AD43" i="5"/>
  <c r="AH43" i="5" s="1"/>
  <c r="AC43" i="5"/>
  <c r="AI43" i="5" s="1"/>
  <c r="AG42" i="5"/>
  <c r="AF42" i="5"/>
  <c r="AE42" i="5"/>
  <c r="AD42" i="5"/>
  <c r="AH42" i="5" s="1"/>
  <c r="AC42" i="5"/>
  <c r="AI42" i="5" s="1"/>
  <c r="AG41" i="5"/>
  <c r="AF41" i="5"/>
  <c r="AE41" i="5"/>
  <c r="AD41" i="5"/>
  <c r="AH41" i="5" s="1"/>
  <c r="AC41" i="5"/>
  <c r="AI41" i="5" s="1"/>
  <c r="AG40" i="5"/>
  <c r="AF40" i="5"/>
  <c r="AE40" i="5"/>
  <c r="AD40" i="5"/>
  <c r="AH40" i="5" s="1"/>
  <c r="AC40" i="5"/>
  <c r="AI40" i="5" s="1"/>
  <c r="AG39" i="5"/>
  <c r="AF39" i="5"/>
  <c r="AE39" i="5"/>
  <c r="AD39" i="5"/>
  <c r="AH39" i="5" s="1"/>
  <c r="AC39" i="5"/>
  <c r="AI39" i="5" s="1"/>
  <c r="AG38" i="5"/>
  <c r="AF38" i="5"/>
  <c r="AE38" i="5"/>
  <c r="AD38" i="5"/>
  <c r="AH38" i="5" s="1"/>
  <c r="AC38" i="5"/>
  <c r="AI38" i="5" s="1"/>
  <c r="AG37" i="5"/>
  <c r="AF37" i="5"/>
  <c r="AE37" i="5"/>
  <c r="AD37" i="5"/>
  <c r="AH37" i="5" s="1"/>
  <c r="AC37" i="5"/>
  <c r="AI37" i="5" s="1"/>
  <c r="AG36" i="5"/>
  <c r="AF36" i="5"/>
  <c r="AE36" i="5"/>
  <c r="AD36" i="5"/>
  <c r="AH36" i="5" s="1"/>
  <c r="AC36" i="5"/>
  <c r="AI36" i="5" s="1"/>
  <c r="AG35" i="5"/>
  <c r="AF35" i="5"/>
  <c r="AE35" i="5"/>
  <c r="AD35" i="5"/>
  <c r="AH35" i="5" s="1"/>
  <c r="AC35" i="5"/>
  <c r="AI35" i="5" s="1"/>
  <c r="AG34" i="5"/>
  <c r="AF34" i="5"/>
  <c r="AE34" i="5"/>
  <c r="AD34" i="5"/>
  <c r="AH34" i="5" s="1"/>
  <c r="AC34" i="5"/>
  <c r="AI34" i="5" s="1"/>
  <c r="AG33" i="5"/>
  <c r="AF33" i="5"/>
  <c r="AE33" i="5"/>
  <c r="AD33" i="5"/>
  <c r="AH33" i="5" s="1"/>
  <c r="AC33" i="5"/>
  <c r="AI33" i="5" s="1"/>
  <c r="AG32" i="5"/>
  <c r="AF32" i="5"/>
  <c r="AE32" i="5"/>
  <c r="AD32" i="5"/>
  <c r="AH32" i="5" s="1"/>
  <c r="AC32" i="5"/>
  <c r="AI32" i="5" s="1"/>
  <c r="AG31" i="5"/>
  <c r="AF31" i="5"/>
  <c r="AE31" i="5"/>
  <c r="AD31" i="5"/>
  <c r="AH31" i="5" s="1"/>
  <c r="AC31" i="5"/>
  <c r="AI31" i="5" s="1"/>
  <c r="AG30" i="5"/>
  <c r="AF30" i="5"/>
  <c r="AE30" i="5"/>
  <c r="AD30" i="5"/>
  <c r="AH30" i="5" s="1"/>
  <c r="AC30" i="5"/>
  <c r="AI30" i="5" s="1"/>
  <c r="AG29" i="5"/>
  <c r="AF29" i="5"/>
  <c r="AE29" i="5"/>
  <c r="AD29" i="5"/>
  <c r="AH29" i="5" s="1"/>
  <c r="AC29" i="5"/>
  <c r="AI29" i="5" s="1"/>
  <c r="AG28" i="5"/>
  <c r="AF28" i="5"/>
  <c r="AE28" i="5"/>
  <c r="AD28" i="5"/>
  <c r="AH28" i="5" s="1"/>
  <c r="AC28" i="5"/>
  <c r="AI28" i="5" s="1"/>
  <c r="AG27" i="5"/>
  <c r="AF27" i="5"/>
  <c r="AE27" i="5"/>
  <c r="AD27" i="5"/>
  <c r="AH27" i="5" s="1"/>
  <c r="AC27" i="5"/>
  <c r="AI27" i="5" s="1"/>
  <c r="AG26" i="5"/>
  <c r="AF26" i="5"/>
  <c r="AE26" i="5"/>
  <c r="AD26" i="5"/>
  <c r="AH26" i="5" s="1"/>
  <c r="AC26" i="5"/>
  <c r="AI26" i="5" s="1"/>
  <c r="AG25" i="5"/>
  <c r="AF25" i="5"/>
  <c r="AE25" i="5"/>
  <c r="AD25" i="5"/>
  <c r="AH25" i="5" s="1"/>
  <c r="AC25" i="5"/>
  <c r="AI25" i="5" s="1"/>
  <c r="AG24" i="5"/>
  <c r="AF24" i="5"/>
  <c r="AE24" i="5"/>
  <c r="AD24" i="5"/>
  <c r="AH24" i="5" s="1"/>
  <c r="AC24" i="5"/>
  <c r="AI24" i="5" s="1"/>
  <c r="AG23" i="5"/>
  <c r="AF23" i="5"/>
  <c r="AE23" i="5"/>
  <c r="AD23" i="5"/>
  <c r="AH23" i="5" s="1"/>
  <c r="AC23" i="5"/>
  <c r="AI23" i="5" s="1"/>
  <c r="AG22" i="5"/>
  <c r="AF22" i="5"/>
  <c r="AE22" i="5"/>
  <c r="AD22" i="5"/>
  <c r="AH22" i="5" s="1"/>
  <c r="AC22" i="5"/>
  <c r="AI22" i="5" s="1"/>
  <c r="AG21" i="5"/>
  <c r="AF21" i="5"/>
  <c r="AE21" i="5"/>
  <c r="AD21" i="5"/>
  <c r="AH21" i="5" s="1"/>
  <c r="AC21" i="5"/>
  <c r="AI21" i="5" s="1"/>
  <c r="AG20" i="5"/>
  <c r="AF20" i="5"/>
  <c r="AE20" i="5"/>
  <c r="AD20" i="5"/>
  <c r="AH20" i="5" s="1"/>
  <c r="AC20" i="5"/>
  <c r="AI20" i="5" s="1"/>
  <c r="AG19" i="5"/>
  <c r="AF19" i="5"/>
  <c r="AE19" i="5"/>
  <c r="AD19" i="5"/>
  <c r="AH19" i="5" s="1"/>
  <c r="AC19" i="5"/>
  <c r="AI19" i="5" s="1"/>
  <c r="AG18" i="5"/>
  <c r="AF18" i="5"/>
  <c r="AE18" i="5"/>
  <c r="AD18" i="5"/>
  <c r="AH18" i="5" s="1"/>
  <c r="AC18" i="5"/>
  <c r="AI18" i="5" s="1"/>
  <c r="AG17" i="5"/>
  <c r="AF17" i="5"/>
  <c r="AE17" i="5"/>
  <c r="AD17" i="5"/>
  <c r="AH17" i="5" s="1"/>
  <c r="AC17" i="5"/>
  <c r="AI17" i="5" s="1"/>
  <c r="AG16" i="5"/>
  <c r="AF16" i="5"/>
  <c r="AE16" i="5"/>
  <c r="AD16" i="5"/>
  <c r="AH16" i="5" s="1"/>
  <c r="AC16" i="5"/>
  <c r="AI16" i="5" s="1"/>
  <c r="AG15" i="5"/>
  <c r="AF15" i="5"/>
  <c r="AE15" i="5"/>
  <c r="AD15" i="5"/>
  <c r="AH15" i="5" s="1"/>
  <c r="AC15" i="5"/>
  <c r="AI15" i="5" s="1"/>
  <c r="AG14" i="5"/>
  <c r="AF14" i="5"/>
  <c r="AE14" i="5"/>
  <c r="AD14" i="5"/>
  <c r="AH14" i="5" s="1"/>
  <c r="AC14" i="5"/>
  <c r="AI14" i="5" s="1"/>
  <c r="AG13" i="5"/>
  <c r="AF13" i="5"/>
  <c r="AE13" i="5"/>
  <c r="AD13" i="5"/>
  <c r="AH13" i="5" s="1"/>
  <c r="AC13" i="5"/>
  <c r="AI13" i="5" s="1"/>
  <c r="AG12" i="5"/>
  <c r="AF12" i="5"/>
  <c r="AE12" i="5"/>
  <c r="AD12" i="5"/>
  <c r="AH12" i="5" s="1"/>
  <c r="AC12" i="5"/>
  <c r="AI12" i="5" s="1"/>
  <c r="AG11" i="5"/>
  <c r="AF11" i="5"/>
  <c r="AE11" i="5"/>
  <c r="AD11" i="5"/>
  <c r="AH11" i="5" s="1"/>
  <c r="AC11" i="5"/>
  <c r="AI11" i="5" s="1"/>
  <c r="AG10" i="5"/>
  <c r="AF10" i="5"/>
  <c r="AE10" i="5"/>
  <c r="AD10" i="5"/>
  <c r="AH10" i="5" s="1"/>
  <c r="AC10" i="5"/>
  <c r="AI10" i="5" s="1"/>
  <c r="AG9" i="5"/>
  <c r="AF9" i="5"/>
  <c r="AE9" i="5"/>
  <c r="AD9" i="5"/>
  <c r="AH9" i="5" s="1"/>
  <c r="AC9" i="5"/>
  <c r="AI9" i="5" s="1"/>
  <c r="AG8" i="5"/>
  <c r="AF8" i="5"/>
  <c r="AE8" i="5"/>
  <c r="AD8" i="5"/>
  <c r="AH8" i="5" s="1"/>
  <c r="AC8" i="5"/>
  <c r="AI8" i="5" s="1"/>
  <c r="AG7" i="5"/>
  <c r="AF7" i="5"/>
  <c r="AE7" i="5"/>
  <c r="AD7" i="5"/>
  <c r="AH7" i="5" s="1"/>
  <c r="AC7" i="5"/>
  <c r="AI7" i="5" s="1"/>
  <c r="AG6" i="5"/>
  <c r="AF6" i="5"/>
  <c r="AE6" i="5"/>
  <c r="AD6" i="5"/>
  <c r="AH6" i="5" s="1"/>
  <c r="AC6" i="5"/>
  <c r="AI6" i="5" s="1"/>
  <c r="AG5" i="5"/>
  <c r="AF5" i="5"/>
  <c r="AE5" i="5"/>
  <c r="AD5" i="5"/>
  <c r="AH5" i="5" s="1"/>
  <c r="AC5" i="5"/>
  <c r="AI5" i="5" s="1"/>
  <c r="AG4" i="5"/>
  <c r="AF4" i="5"/>
  <c r="AE4" i="5"/>
  <c r="AD4" i="5"/>
  <c r="AH4" i="5" s="1"/>
  <c r="AC4" i="5"/>
  <c r="AI4" i="5" s="1"/>
  <c r="AG3" i="5"/>
  <c r="AF3" i="5"/>
  <c r="AE3" i="5"/>
  <c r="AD3" i="5"/>
  <c r="AC3" i="5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M45" i="3"/>
  <c r="M43" i="3"/>
  <c r="M40" i="3"/>
  <c r="M38" i="3"/>
  <c r="M35" i="3"/>
  <c r="M33" i="3"/>
  <c r="L25" i="3"/>
  <c r="L24" i="3"/>
  <c r="M25" i="3"/>
  <c r="M24" i="3"/>
  <c r="M23" i="3"/>
  <c r="L23" i="3"/>
  <c r="I7" i="3"/>
  <c r="J7" i="3"/>
  <c r="J23" i="3" s="1"/>
  <c r="K7" i="3"/>
  <c r="I8" i="3"/>
  <c r="J8" i="3"/>
  <c r="K8" i="3"/>
  <c r="I9" i="3"/>
  <c r="I24" i="3" s="1"/>
  <c r="J9" i="3"/>
  <c r="J24" i="3" s="1"/>
  <c r="K9" i="3"/>
  <c r="K24" i="3" s="1"/>
  <c r="I11" i="3"/>
  <c r="J11" i="3"/>
  <c r="K11" i="3"/>
  <c r="I12" i="3"/>
  <c r="J12" i="3"/>
  <c r="K12" i="3"/>
  <c r="I13" i="3"/>
  <c r="J13" i="3"/>
  <c r="K13" i="3"/>
  <c r="I14" i="3"/>
  <c r="J14" i="3"/>
  <c r="K14" i="3"/>
  <c r="I16" i="3"/>
  <c r="I25" i="3" s="1"/>
  <c r="J16" i="3"/>
  <c r="J25" i="3" s="1"/>
  <c r="K16" i="3"/>
  <c r="K25" i="3" s="1"/>
  <c r="I20" i="3"/>
  <c r="J20" i="3"/>
  <c r="K20" i="3"/>
  <c r="H13" i="3"/>
  <c r="H12" i="3"/>
  <c r="H11" i="3"/>
  <c r="H8" i="3"/>
  <c r="H7" i="3"/>
  <c r="H13" i="6"/>
  <c r="H12" i="6"/>
  <c r="H11" i="6"/>
  <c r="H14" i="6"/>
  <c r="H8" i="6"/>
  <c r="H7" i="6"/>
  <c r="H9" i="6"/>
  <c r="H16" i="6"/>
  <c r="H20" i="6"/>
  <c r="H14" i="3"/>
  <c r="H9" i="3"/>
  <c r="H24" i="3" s="1"/>
  <c r="L39" i="3" s="1"/>
  <c r="M39" i="3" s="1"/>
  <c r="H16" i="3"/>
  <c r="H25" i="3" s="1"/>
  <c r="L44" i="3" s="1"/>
  <c r="M44" i="3" s="1"/>
  <c r="H20" i="3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" i="1"/>
  <c r="M245" i="5" l="1"/>
  <c r="L245" i="5"/>
  <c r="K245" i="5"/>
  <c r="J245" i="5"/>
  <c r="N245" i="5" s="1"/>
  <c r="G245" i="5"/>
  <c r="M7" i="5"/>
  <c r="L7" i="5"/>
  <c r="K7" i="5"/>
  <c r="J7" i="5"/>
  <c r="N7" i="5" s="1"/>
  <c r="G7" i="5"/>
  <c r="M244" i="5"/>
  <c r="L244" i="5"/>
  <c r="K244" i="5"/>
  <c r="J244" i="5"/>
  <c r="N244" i="5" s="1"/>
  <c r="G244" i="5"/>
  <c r="M196" i="5"/>
  <c r="L196" i="5"/>
  <c r="K196" i="5"/>
  <c r="J196" i="5"/>
  <c r="N196" i="5" s="1"/>
  <c r="G196" i="5"/>
  <c r="M243" i="5"/>
  <c r="L243" i="5"/>
  <c r="K243" i="5"/>
  <c r="J243" i="5"/>
  <c r="N243" i="5" s="1"/>
  <c r="G243" i="5"/>
  <c r="M91" i="5"/>
  <c r="L91" i="5"/>
  <c r="K91" i="5"/>
  <c r="J91" i="5"/>
  <c r="N91" i="5" s="1"/>
  <c r="G91" i="5"/>
  <c r="M365" i="5"/>
  <c r="L365" i="5"/>
  <c r="K365" i="5"/>
  <c r="J365" i="5"/>
  <c r="N365" i="5" s="1"/>
  <c r="G365" i="5"/>
  <c r="M306" i="5"/>
  <c r="L306" i="5"/>
  <c r="K306" i="5"/>
  <c r="J306" i="5"/>
  <c r="N306" i="5" s="1"/>
  <c r="G306" i="5"/>
  <c r="M364" i="5"/>
  <c r="L364" i="5"/>
  <c r="K364" i="5"/>
  <c r="J364" i="5"/>
  <c r="N364" i="5" s="1"/>
  <c r="G364" i="5"/>
  <c r="M242" i="5"/>
  <c r="L242" i="5"/>
  <c r="K242" i="5"/>
  <c r="J242" i="5"/>
  <c r="N242" i="5" s="1"/>
  <c r="G242" i="5"/>
  <c r="M155" i="5"/>
  <c r="L155" i="5"/>
  <c r="K155" i="5"/>
  <c r="J155" i="5"/>
  <c r="N155" i="5" s="1"/>
  <c r="G155" i="5"/>
  <c r="M363" i="5"/>
  <c r="L363" i="5"/>
  <c r="K363" i="5"/>
  <c r="J363" i="5"/>
  <c r="N363" i="5" s="1"/>
  <c r="G363" i="5"/>
  <c r="M195" i="5"/>
  <c r="L195" i="5"/>
  <c r="K195" i="5"/>
  <c r="J195" i="5"/>
  <c r="N195" i="5" s="1"/>
  <c r="G195" i="5"/>
  <c r="M444" i="5"/>
  <c r="L444" i="5"/>
  <c r="K444" i="5"/>
  <c r="J444" i="5"/>
  <c r="N444" i="5" s="1"/>
  <c r="G444" i="5"/>
  <c r="M154" i="5"/>
  <c r="L154" i="5"/>
  <c r="K154" i="5"/>
  <c r="J154" i="5"/>
  <c r="N154" i="5" s="1"/>
  <c r="G154" i="5"/>
  <c r="M90" i="5"/>
  <c r="L90" i="5"/>
  <c r="K90" i="5"/>
  <c r="J90" i="5"/>
  <c r="N90" i="5" s="1"/>
  <c r="G90" i="5"/>
  <c r="M89" i="5"/>
  <c r="L89" i="5"/>
  <c r="K89" i="5"/>
  <c r="J89" i="5"/>
  <c r="N89" i="5" s="1"/>
  <c r="G89" i="5"/>
  <c r="M415" i="5"/>
  <c r="L415" i="5"/>
  <c r="K415" i="5"/>
  <c r="J415" i="5"/>
  <c r="N415" i="5" s="1"/>
  <c r="G415" i="5"/>
  <c r="M362" i="5"/>
  <c r="L362" i="5"/>
  <c r="K362" i="5"/>
  <c r="J362" i="5"/>
  <c r="N362" i="5" s="1"/>
  <c r="G362" i="5"/>
  <c r="M389" i="5"/>
  <c r="L389" i="5"/>
  <c r="K389" i="5"/>
  <c r="J389" i="5"/>
  <c r="N389" i="5" s="1"/>
  <c r="G389" i="5"/>
  <c r="M124" i="5"/>
  <c r="L124" i="5"/>
  <c r="K124" i="5"/>
  <c r="J124" i="5"/>
  <c r="N124" i="5" s="1"/>
  <c r="G124" i="5"/>
  <c r="M153" i="5"/>
  <c r="L153" i="5"/>
  <c r="K153" i="5"/>
  <c r="J153" i="5"/>
  <c r="N153" i="5" s="1"/>
  <c r="G153" i="5"/>
  <c r="M305" i="5"/>
  <c r="L305" i="5"/>
  <c r="K305" i="5"/>
  <c r="J305" i="5"/>
  <c r="N305" i="5" s="1"/>
  <c r="G305" i="5"/>
  <c r="M88" i="5"/>
  <c r="L88" i="5"/>
  <c r="K88" i="5"/>
  <c r="J88" i="5"/>
  <c r="N88" i="5" s="1"/>
  <c r="G88" i="5"/>
  <c r="M123" i="5"/>
  <c r="L123" i="5"/>
  <c r="K123" i="5"/>
  <c r="J123" i="5"/>
  <c r="N123" i="5" s="1"/>
  <c r="G123" i="5"/>
  <c r="M194" i="5"/>
  <c r="L194" i="5"/>
  <c r="K194" i="5"/>
  <c r="J194" i="5"/>
  <c r="N194" i="5" s="1"/>
  <c r="G194" i="5"/>
  <c r="M443" i="5"/>
  <c r="L443" i="5"/>
  <c r="K443" i="5"/>
  <c r="J443" i="5"/>
  <c r="N443" i="5" s="1"/>
  <c r="G443" i="5"/>
  <c r="M361" i="5"/>
  <c r="L361" i="5"/>
  <c r="K361" i="5"/>
  <c r="J361" i="5"/>
  <c r="N361" i="5" s="1"/>
  <c r="G361" i="5"/>
  <c r="M241" i="5"/>
  <c r="L241" i="5"/>
  <c r="K241" i="5"/>
  <c r="J241" i="5"/>
  <c r="N241" i="5" s="1"/>
  <c r="G241" i="5"/>
  <c r="M420" i="5"/>
  <c r="L420" i="5"/>
  <c r="K420" i="5"/>
  <c r="J420" i="5"/>
  <c r="N420" i="5" s="1"/>
  <c r="G420" i="5"/>
  <c r="M414" i="5"/>
  <c r="L414" i="5"/>
  <c r="K414" i="5"/>
  <c r="J414" i="5"/>
  <c r="N414" i="5" s="1"/>
  <c r="G414" i="5"/>
  <c r="M240" i="5"/>
  <c r="L240" i="5"/>
  <c r="K240" i="5"/>
  <c r="J240" i="5"/>
  <c r="N240" i="5" s="1"/>
  <c r="G240" i="5"/>
  <c r="M360" i="5"/>
  <c r="L360" i="5"/>
  <c r="K360" i="5"/>
  <c r="J360" i="5"/>
  <c r="N360" i="5" s="1"/>
  <c r="G360" i="5"/>
  <c r="M304" i="5"/>
  <c r="L304" i="5"/>
  <c r="K304" i="5"/>
  <c r="J304" i="5"/>
  <c r="N304" i="5" s="1"/>
  <c r="G304" i="5"/>
  <c r="M413" i="5"/>
  <c r="L413" i="5"/>
  <c r="K413" i="5"/>
  <c r="J413" i="5"/>
  <c r="N413" i="5" s="1"/>
  <c r="G413" i="5"/>
  <c r="M388" i="5"/>
  <c r="L388" i="5"/>
  <c r="K388" i="5"/>
  <c r="J388" i="5"/>
  <c r="N388" i="5" s="1"/>
  <c r="G388" i="5"/>
  <c r="M152" i="5"/>
  <c r="L152" i="5"/>
  <c r="K152" i="5"/>
  <c r="J152" i="5"/>
  <c r="N152" i="5" s="1"/>
  <c r="G152" i="5"/>
  <c r="M87" i="5"/>
  <c r="L87" i="5"/>
  <c r="K87" i="5"/>
  <c r="J87" i="5"/>
  <c r="N87" i="5" s="1"/>
  <c r="G87" i="5"/>
  <c r="M86" i="5"/>
  <c r="L86" i="5"/>
  <c r="K86" i="5"/>
  <c r="J86" i="5"/>
  <c r="N86" i="5" s="1"/>
  <c r="G86" i="5"/>
  <c r="M239" i="5"/>
  <c r="L239" i="5"/>
  <c r="K239" i="5"/>
  <c r="J239" i="5"/>
  <c r="N239" i="5" s="1"/>
  <c r="G239" i="5"/>
  <c r="M359" i="5"/>
  <c r="L359" i="5"/>
  <c r="K359" i="5"/>
  <c r="J359" i="5"/>
  <c r="N359" i="5" s="1"/>
  <c r="G359" i="5"/>
  <c r="M303" i="5"/>
  <c r="L303" i="5"/>
  <c r="K303" i="5"/>
  <c r="J303" i="5"/>
  <c r="N303" i="5" s="1"/>
  <c r="G303" i="5"/>
  <c r="M193" i="5"/>
  <c r="L193" i="5"/>
  <c r="K193" i="5"/>
  <c r="J193" i="5"/>
  <c r="N193" i="5" s="1"/>
  <c r="G193" i="5"/>
  <c r="M85" i="5"/>
  <c r="L85" i="5"/>
  <c r="K85" i="5"/>
  <c r="J85" i="5"/>
  <c r="N85" i="5" s="1"/>
  <c r="G85" i="5"/>
  <c r="M302" i="5"/>
  <c r="L302" i="5"/>
  <c r="K302" i="5"/>
  <c r="J302" i="5"/>
  <c r="N302" i="5" s="1"/>
  <c r="G302" i="5"/>
  <c r="M301" i="5"/>
  <c r="L301" i="5"/>
  <c r="K301" i="5"/>
  <c r="J301" i="5"/>
  <c r="N301" i="5" s="1"/>
  <c r="G301" i="5"/>
  <c r="M192" i="5"/>
  <c r="L192" i="5"/>
  <c r="K192" i="5"/>
  <c r="J192" i="5"/>
  <c r="N192" i="5" s="1"/>
  <c r="G192" i="5"/>
  <c r="M238" i="5"/>
  <c r="L238" i="5"/>
  <c r="K238" i="5"/>
  <c r="J238" i="5"/>
  <c r="N238" i="5" s="1"/>
  <c r="G238" i="5"/>
  <c r="M84" i="5"/>
  <c r="L84" i="5"/>
  <c r="K84" i="5"/>
  <c r="J84" i="5"/>
  <c r="N84" i="5" s="1"/>
  <c r="G84" i="5"/>
  <c r="M412" i="5"/>
  <c r="L412" i="5"/>
  <c r="K412" i="5"/>
  <c r="J412" i="5"/>
  <c r="N412" i="5" s="1"/>
  <c r="G412" i="5"/>
  <c r="M300" i="5"/>
  <c r="L300" i="5"/>
  <c r="K300" i="5"/>
  <c r="J300" i="5"/>
  <c r="N300" i="5" s="1"/>
  <c r="G300" i="5"/>
  <c r="M83" i="5"/>
  <c r="L83" i="5"/>
  <c r="K83" i="5"/>
  <c r="J83" i="5"/>
  <c r="N83" i="5" s="1"/>
  <c r="G83" i="5"/>
  <c r="M82" i="5"/>
  <c r="L82" i="5"/>
  <c r="K82" i="5"/>
  <c r="J82" i="5"/>
  <c r="N82" i="5" s="1"/>
  <c r="G82" i="5"/>
  <c r="M299" i="5"/>
  <c r="L299" i="5"/>
  <c r="K299" i="5"/>
  <c r="J299" i="5"/>
  <c r="N299" i="5" s="1"/>
  <c r="G299" i="5"/>
  <c r="M358" i="5"/>
  <c r="L358" i="5"/>
  <c r="K358" i="5"/>
  <c r="J358" i="5"/>
  <c r="N358" i="5" s="1"/>
  <c r="G358" i="5"/>
  <c r="M357" i="5"/>
  <c r="L357" i="5"/>
  <c r="K357" i="5"/>
  <c r="J357" i="5"/>
  <c r="N357" i="5" s="1"/>
  <c r="G357" i="5"/>
  <c r="M151" i="5"/>
  <c r="L151" i="5"/>
  <c r="K151" i="5"/>
  <c r="J151" i="5"/>
  <c r="N151" i="5" s="1"/>
  <c r="G151" i="5"/>
  <c r="M122" i="5"/>
  <c r="L122" i="5"/>
  <c r="K122" i="5"/>
  <c r="J122" i="5"/>
  <c r="N122" i="5" s="1"/>
  <c r="G122" i="5"/>
  <c r="M81" i="5"/>
  <c r="L81" i="5"/>
  <c r="K81" i="5"/>
  <c r="J81" i="5"/>
  <c r="N81" i="5" s="1"/>
  <c r="G81" i="5"/>
  <c r="M191" i="5"/>
  <c r="L191" i="5"/>
  <c r="K191" i="5"/>
  <c r="J191" i="5"/>
  <c r="N191" i="5" s="1"/>
  <c r="G191" i="5"/>
  <c r="M80" i="5"/>
  <c r="L80" i="5"/>
  <c r="K80" i="5"/>
  <c r="J80" i="5"/>
  <c r="N80" i="5" s="1"/>
  <c r="G80" i="5"/>
  <c r="M237" i="5"/>
  <c r="L237" i="5"/>
  <c r="K237" i="5"/>
  <c r="J237" i="5"/>
  <c r="N237" i="5" s="1"/>
  <c r="G237" i="5"/>
  <c r="M190" i="5"/>
  <c r="L190" i="5"/>
  <c r="K190" i="5"/>
  <c r="J190" i="5"/>
  <c r="N190" i="5" s="1"/>
  <c r="G190" i="5"/>
  <c r="M79" i="5"/>
  <c r="L79" i="5"/>
  <c r="K79" i="5"/>
  <c r="J79" i="5"/>
  <c r="N79" i="5" s="1"/>
  <c r="G79" i="5"/>
  <c r="M78" i="5"/>
  <c r="L78" i="5"/>
  <c r="K78" i="5"/>
  <c r="J78" i="5"/>
  <c r="N78" i="5" s="1"/>
  <c r="G78" i="5"/>
  <c r="M77" i="5"/>
  <c r="L77" i="5"/>
  <c r="K77" i="5"/>
  <c r="J77" i="5"/>
  <c r="N77" i="5" s="1"/>
  <c r="G77" i="5"/>
  <c r="M76" i="5"/>
  <c r="L76" i="5"/>
  <c r="K76" i="5"/>
  <c r="J76" i="5"/>
  <c r="N76" i="5" s="1"/>
  <c r="G76" i="5"/>
  <c r="M356" i="5"/>
  <c r="L356" i="5"/>
  <c r="K356" i="5"/>
  <c r="J356" i="5"/>
  <c r="N356" i="5" s="1"/>
  <c r="G356" i="5"/>
  <c r="M298" i="5"/>
  <c r="L298" i="5"/>
  <c r="K298" i="5"/>
  <c r="J298" i="5"/>
  <c r="N298" i="5" s="1"/>
  <c r="G298" i="5"/>
  <c r="M355" i="5"/>
  <c r="L355" i="5"/>
  <c r="K355" i="5"/>
  <c r="J355" i="5"/>
  <c r="N355" i="5" s="1"/>
  <c r="G355" i="5"/>
  <c r="M121" i="5"/>
  <c r="L121" i="5"/>
  <c r="K121" i="5"/>
  <c r="J121" i="5"/>
  <c r="N121" i="5" s="1"/>
  <c r="G121" i="5"/>
  <c r="M419" i="5"/>
  <c r="L419" i="5"/>
  <c r="K419" i="5"/>
  <c r="J419" i="5"/>
  <c r="N419" i="5" s="1"/>
  <c r="G419" i="5"/>
  <c r="M120" i="5"/>
  <c r="L120" i="5"/>
  <c r="K120" i="5"/>
  <c r="J120" i="5"/>
  <c r="N120" i="5" s="1"/>
  <c r="G120" i="5"/>
  <c r="M354" i="5"/>
  <c r="L354" i="5"/>
  <c r="K354" i="5"/>
  <c r="J354" i="5"/>
  <c r="N354" i="5" s="1"/>
  <c r="G354" i="5"/>
  <c r="M236" i="5"/>
  <c r="L236" i="5"/>
  <c r="K236" i="5"/>
  <c r="J236" i="5"/>
  <c r="N236" i="5" s="1"/>
  <c r="G236" i="5"/>
  <c r="M189" i="5"/>
  <c r="L189" i="5"/>
  <c r="K189" i="5"/>
  <c r="J189" i="5"/>
  <c r="N189" i="5" s="1"/>
  <c r="G189" i="5"/>
  <c r="M150" i="5"/>
  <c r="L150" i="5"/>
  <c r="K150" i="5"/>
  <c r="J150" i="5"/>
  <c r="N150" i="5" s="1"/>
  <c r="G150" i="5"/>
  <c r="M353" i="5"/>
  <c r="L353" i="5"/>
  <c r="K353" i="5"/>
  <c r="J353" i="5"/>
  <c r="N353" i="5" s="1"/>
  <c r="G353" i="5"/>
  <c r="M75" i="5"/>
  <c r="L75" i="5"/>
  <c r="K75" i="5"/>
  <c r="J75" i="5"/>
  <c r="N75" i="5" s="1"/>
  <c r="G75" i="5"/>
  <c r="M119" i="5"/>
  <c r="L119" i="5"/>
  <c r="K119" i="5"/>
  <c r="J119" i="5"/>
  <c r="N119" i="5" s="1"/>
  <c r="G119" i="5"/>
  <c r="M352" i="5"/>
  <c r="L352" i="5"/>
  <c r="K352" i="5"/>
  <c r="J352" i="5"/>
  <c r="N352" i="5" s="1"/>
  <c r="G352" i="5"/>
  <c r="M188" i="5"/>
  <c r="L188" i="5"/>
  <c r="K188" i="5"/>
  <c r="J188" i="5"/>
  <c r="N188" i="5" s="1"/>
  <c r="G188" i="5"/>
  <c r="M442" i="5"/>
  <c r="L442" i="5"/>
  <c r="K442" i="5"/>
  <c r="J442" i="5"/>
  <c r="N442" i="5" s="1"/>
  <c r="G442" i="5"/>
  <c r="M297" i="5"/>
  <c r="L297" i="5"/>
  <c r="K297" i="5"/>
  <c r="J297" i="5"/>
  <c r="N297" i="5" s="1"/>
  <c r="G297" i="5"/>
  <c r="M74" i="5"/>
  <c r="L74" i="5"/>
  <c r="K74" i="5"/>
  <c r="J74" i="5"/>
  <c r="N74" i="5" s="1"/>
  <c r="G74" i="5"/>
  <c r="M411" i="5"/>
  <c r="L411" i="5"/>
  <c r="K411" i="5"/>
  <c r="J411" i="5"/>
  <c r="N411" i="5" s="1"/>
  <c r="G411" i="5"/>
  <c r="M441" i="5"/>
  <c r="L441" i="5"/>
  <c r="K441" i="5"/>
  <c r="J441" i="5"/>
  <c r="N441" i="5" s="1"/>
  <c r="G441" i="5"/>
  <c r="M73" i="5"/>
  <c r="L73" i="5"/>
  <c r="K73" i="5"/>
  <c r="J73" i="5"/>
  <c r="N73" i="5" s="1"/>
  <c r="G73" i="5"/>
  <c r="M72" i="5"/>
  <c r="L72" i="5"/>
  <c r="K72" i="5"/>
  <c r="J72" i="5"/>
  <c r="N72" i="5" s="1"/>
  <c r="G72" i="5"/>
  <c r="M410" i="5"/>
  <c r="L410" i="5"/>
  <c r="K410" i="5"/>
  <c r="J410" i="5"/>
  <c r="N410" i="5" s="1"/>
  <c r="G410" i="5"/>
  <c r="M118" i="5"/>
  <c r="L118" i="5"/>
  <c r="K118" i="5"/>
  <c r="J118" i="5"/>
  <c r="N118" i="5" s="1"/>
  <c r="G118" i="5"/>
  <c r="M71" i="5"/>
  <c r="L71" i="5"/>
  <c r="K71" i="5"/>
  <c r="J71" i="5"/>
  <c r="N71" i="5" s="1"/>
  <c r="G71" i="5"/>
  <c r="M387" i="5"/>
  <c r="L387" i="5"/>
  <c r="K387" i="5"/>
  <c r="J387" i="5"/>
  <c r="N387" i="5" s="1"/>
  <c r="G387" i="5"/>
  <c r="M386" i="5"/>
  <c r="L386" i="5"/>
  <c r="K386" i="5"/>
  <c r="J386" i="5"/>
  <c r="N386" i="5" s="1"/>
  <c r="G386" i="5"/>
  <c r="M149" i="5"/>
  <c r="L149" i="5"/>
  <c r="K149" i="5"/>
  <c r="J149" i="5"/>
  <c r="N149" i="5" s="1"/>
  <c r="G149" i="5"/>
  <c r="M440" i="5"/>
  <c r="L440" i="5"/>
  <c r="K440" i="5"/>
  <c r="J440" i="5"/>
  <c r="N440" i="5" s="1"/>
  <c r="G440" i="5"/>
  <c r="M70" i="5"/>
  <c r="L70" i="5"/>
  <c r="K70" i="5"/>
  <c r="J70" i="5"/>
  <c r="N70" i="5" s="1"/>
  <c r="G70" i="5"/>
  <c r="M296" i="5"/>
  <c r="L296" i="5"/>
  <c r="K296" i="5"/>
  <c r="J296" i="5"/>
  <c r="N296" i="5" s="1"/>
  <c r="G296" i="5"/>
  <c r="M148" i="5"/>
  <c r="L148" i="5"/>
  <c r="K148" i="5"/>
  <c r="J148" i="5"/>
  <c r="N148" i="5" s="1"/>
  <c r="G148" i="5"/>
  <c r="M69" i="5"/>
  <c r="L69" i="5"/>
  <c r="K69" i="5"/>
  <c r="J69" i="5"/>
  <c r="N69" i="5" s="1"/>
  <c r="G69" i="5"/>
  <c r="M295" i="5"/>
  <c r="L295" i="5"/>
  <c r="K295" i="5"/>
  <c r="J295" i="5"/>
  <c r="N295" i="5" s="1"/>
  <c r="G295" i="5"/>
  <c r="M294" i="5"/>
  <c r="L294" i="5"/>
  <c r="K294" i="5"/>
  <c r="J294" i="5"/>
  <c r="N294" i="5" s="1"/>
  <c r="G294" i="5"/>
  <c r="M68" i="5"/>
  <c r="L68" i="5"/>
  <c r="K68" i="5"/>
  <c r="J68" i="5"/>
  <c r="N68" i="5" s="1"/>
  <c r="G68" i="5"/>
  <c r="M351" i="5"/>
  <c r="L351" i="5"/>
  <c r="K351" i="5"/>
  <c r="J351" i="5"/>
  <c r="N351" i="5" s="1"/>
  <c r="G351" i="5"/>
  <c r="M293" i="5"/>
  <c r="L293" i="5"/>
  <c r="K293" i="5"/>
  <c r="J293" i="5"/>
  <c r="N293" i="5" s="1"/>
  <c r="G293" i="5"/>
  <c r="M235" i="5"/>
  <c r="L235" i="5"/>
  <c r="K235" i="5"/>
  <c r="J235" i="5"/>
  <c r="N235" i="5" s="1"/>
  <c r="G235" i="5"/>
  <c r="M67" i="5"/>
  <c r="L67" i="5"/>
  <c r="K67" i="5"/>
  <c r="J67" i="5"/>
  <c r="N67" i="5" s="1"/>
  <c r="G67" i="5"/>
  <c r="M292" i="5"/>
  <c r="L292" i="5"/>
  <c r="K292" i="5"/>
  <c r="J292" i="5"/>
  <c r="N292" i="5" s="1"/>
  <c r="G292" i="5"/>
  <c r="M350" i="5"/>
  <c r="L350" i="5"/>
  <c r="K350" i="5"/>
  <c r="J350" i="5"/>
  <c r="N350" i="5" s="1"/>
  <c r="G350" i="5"/>
  <c r="M349" i="5"/>
  <c r="L349" i="5"/>
  <c r="K349" i="5"/>
  <c r="J349" i="5"/>
  <c r="N349" i="5" s="1"/>
  <c r="G349" i="5"/>
  <c r="M385" i="5"/>
  <c r="L385" i="5"/>
  <c r="K385" i="5"/>
  <c r="J385" i="5"/>
  <c r="N385" i="5" s="1"/>
  <c r="G385" i="5"/>
  <c r="M291" i="5"/>
  <c r="L291" i="5"/>
  <c r="K291" i="5"/>
  <c r="J291" i="5"/>
  <c r="N291" i="5" s="1"/>
  <c r="G291" i="5"/>
  <c r="M66" i="5"/>
  <c r="L66" i="5"/>
  <c r="K66" i="5"/>
  <c r="J66" i="5"/>
  <c r="N66" i="5" s="1"/>
  <c r="G66" i="5"/>
  <c r="M147" i="5"/>
  <c r="L147" i="5"/>
  <c r="K147" i="5"/>
  <c r="J147" i="5"/>
  <c r="N147" i="5" s="1"/>
  <c r="G147" i="5"/>
  <c r="M187" i="5"/>
  <c r="L187" i="5"/>
  <c r="K187" i="5"/>
  <c r="J187" i="5"/>
  <c r="N187" i="5" s="1"/>
  <c r="G187" i="5"/>
  <c r="M439" i="5"/>
  <c r="L439" i="5"/>
  <c r="K439" i="5"/>
  <c r="J439" i="5"/>
  <c r="N439" i="5" s="1"/>
  <c r="G439" i="5"/>
  <c r="M384" i="5"/>
  <c r="L384" i="5"/>
  <c r="K384" i="5"/>
  <c r="J384" i="5"/>
  <c r="N384" i="5" s="1"/>
  <c r="G384" i="5"/>
  <c r="M438" i="5"/>
  <c r="L438" i="5"/>
  <c r="K438" i="5"/>
  <c r="J438" i="5"/>
  <c r="N438" i="5" s="1"/>
  <c r="G438" i="5"/>
  <c r="M290" i="5"/>
  <c r="L290" i="5"/>
  <c r="K290" i="5"/>
  <c r="J290" i="5"/>
  <c r="N290" i="5" s="1"/>
  <c r="G290" i="5"/>
  <c r="M186" i="5"/>
  <c r="L186" i="5"/>
  <c r="K186" i="5"/>
  <c r="J186" i="5"/>
  <c r="N186" i="5" s="1"/>
  <c r="G186" i="5"/>
  <c r="M117" i="5"/>
  <c r="L117" i="5"/>
  <c r="K117" i="5"/>
  <c r="J117" i="5"/>
  <c r="N117" i="5" s="1"/>
  <c r="G117" i="5"/>
  <c r="M234" i="5"/>
  <c r="L234" i="5"/>
  <c r="K234" i="5"/>
  <c r="J234" i="5"/>
  <c r="N234" i="5" s="1"/>
  <c r="G234" i="5"/>
  <c r="M65" i="5"/>
  <c r="L65" i="5"/>
  <c r="K65" i="5"/>
  <c r="J65" i="5"/>
  <c r="N65" i="5" s="1"/>
  <c r="G65" i="5"/>
  <c r="M289" i="5"/>
  <c r="L289" i="5"/>
  <c r="K289" i="5"/>
  <c r="J289" i="5"/>
  <c r="N289" i="5" s="1"/>
  <c r="G289" i="5"/>
  <c r="M185" i="5"/>
  <c r="L185" i="5"/>
  <c r="K185" i="5"/>
  <c r="J185" i="5"/>
  <c r="N185" i="5" s="1"/>
  <c r="G185" i="5"/>
  <c r="M116" i="5"/>
  <c r="L116" i="5"/>
  <c r="K116" i="5"/>
  <c r="J116" i="5"/>
  <c r="N116" i="5" s="1"/>
  <c r="G116" i="5"/>
  <c r="M184" i="5"/>
  <c r="L184" i="5"/>
  <c r="K184" i="5"/>
  <c r="J184" i="5"/>
  <c r="N184" i="5" s="1"/>
  <c r="G184" i="5"/>
  <c r="M233" i="5"/>
  <c r="L233" i="5"/>
  <c r="K233" i="5"/>
  <c r="J233" i="5"/>
  <c r="N233" i="5" s="1"/>
  <c r="G233" i="5"/>
  <c r="M115" i="5"/>
  <c r="L115" i="5"/>
  <c r="K115" i="5"/>
  <c r="J115" i="5"/>
  <c r="N115" i="5" s="1"/>
  <c r="G115" i="5"/>
  <c r="M437" i="5"/>
  <c r="L437" i="5"/>
  <c r="K437" i="5"/>
  <c r="J437" i="5"/>
  <c r="N437" i="5" s="1"/>
  <c r="G437" i="5"/>
  <c r="M232" i="5"/>
  <c r="L232" i="5"/>
  <c r="K232" i="5"/>
  <c r="J232" i="5"/>
  <c r="N232" i="5" s="1"/>
  <c r="G232" i="5"/>
  <c r="M64" i="5"/>
  <c r="L64" i="5"/>
  <c r="K64" i="5"/>
  <c r="J64" i="5"/>
  <c r="N64" i="5" s="1"/>
  <c r="G64" i="5"/>
  <c r="M436" i="5"/>
  <c r="L436" i="5"/>
  <c r="K436" i="5"/>
  <c r="J436" i="5"/>
  <c r="N436" i="5" s="1"/>
  <c r="G436" i="5"/>
  <c r="M288" i="5"/>
  <c r="L288" i="5"/>
  <c r="K288" i="5"/>
  <c r="J288" i="5"/>
  <c r="N288" i="5" s="1"/>
  <c r="G288" i="5"/>
  <c r="M287" i="5"/>
  <c r="L287" i="5"/>
  <c r="K287" i="5"/>
  <c r="J287" i="5"/>
  <c r="N287" i="5" s="1"/>
  <c r="G287" i="5"/>
  <c r="M183" i="5"/>
  <c r="L183" i="5"/>
  <c r="K183" i="5"/>
  <c r="J183" i="5"/>
  <c r="N183" i="5" s="1"/>
  <c r="G183" i="5"/>
  <c r="M146" i="5"/>
  <c r="L146" i="5"/>
  <c r="K146" i="5"/>
  <c r="J146" i="5"/>
  <c r="N146" i="5" s="1"/>
  <c r="G146" i="5"/>
  <c r="M63" i="5"/>
  <c r="L63" i="5"/>
  <c r="K63" i="5"/>
  <c r="J63" i="5"/>
  <c r="N63" i="5" s="1"/>
  <c r="G63" i="5"/>
  <c r="M62" i="5"/>
  <c r="L62" i="5"/>
  <c r="K62" i="5"/>
  <c r="J62" i="5"/>
  <c r="N62" i="5" s="1"/>
  <c r="G62" i="5"/>
  <c r="M145" i="5"/>
  <c r="L145" i="5"/>
  <c r="K145" i="5"/>
  <c r="J145" i="5"/>
  <c r="N145" i="5" s="1"/>
  <c r="G145" i="5"/>
  <c r="M409" i="5"/>
  <c r="L409" i="5"/>
  <c r="K409" i="5"/>
  <c r="J409" i="5"/>
  <c r="N409" i="5" s="1"/>
  <c r="G409" i="5"/>
  <c r="M61" i="5"/>
  <c r="L61" i="5"/>
  <c r="K61" i="5"/>
  <c r="J61" i="5"/>
  <c r="N61" i="5" s="1"/>
  <c r="G61" i="5"/>
  <c r="M348" i="5"/>
  <c r="L348" i="5"/>
  <c r="K348" i="5"/>
  <c r="J348" i="5"/>
  <c r="N348" i="5" s="1"/>
  <c r="G348" i="5"/>
  <c r="M383" i="5"/>
  <c r="L383" i="5"/>
  <c r="K383" i="5"/>
  <c r="J383" i="5"/>
  <c r="N383" i="5" s="1"/>
  <c r="G383" i="5"/>
  <c r="M347" i="5"/>
  <c r="L347" i="5"/>
  <c r="K347" i="5"/>
  <c r="J347" i="5"/>
  <c r="N347" i="5" s="1"/>
  <c r="G347" i="5"/>
  <c r="M286" i="5"/>
  <c r="L286" i="5"/>
  <c r="K286" i="5"/>
  <c r="J286" i="5"/>
  <c r="N286" i="5" s="1"/>
  <c r="G286" i="5"/>
  <c r="M144" i="5"/>
  <c r="L144" i="5"/>
  <c r="K144" i="5"/>
  <c r="J144" i="5"/>
  <c r="N144" i="5" s="1"/>
  <c r="G144" i="5"/>
  <c r="M285" i="5"/>
  <c r="L285" i="5"/>
  <c r="K285" i="5"/>
  <c r="J285" i="5"/>
  <c r="N285" i="5" s="1"/>
  <c r="G285" i="5"/>
  <c r="M60" i="5"/>
  <c r="L60" i="5"/>
  <c r="K60" i="5"/>
  <c r="J60" i="5"/>
  <c r="N60" i="5" s="1"/>
  <c r="G60" i="5"/>
  <c r="M143" i="5"/>
  <c r="L143" i="5"/>
  <c r="K143" i="5"/>
  <c r="J143" i="5"/>
  <c r="N143" i="5" s="1"/>
  <c r="G143" i="5"/>
  <c r="M346" i="5"/>
  <c r="L346" i="5"/>
  <c r="K346" i="5"/>
  <c r="J346" i="5"/>
  <c r="N346" i="5" s="1"/>
  <c r="G346" i="5"/>
  <c r="M382" i="5"/>
  <c r="L382" i="5"/>
  <c r="K382" i="5"/>
  <c r="J382" i="5"/>
  <c r="N382" i="5" s="1"/>
  <c r="G382" i="5"/>
  <c r="M435" i="5"/>
  <c r="L435" i="5"/>
  <c r="K435" i="5"/>
  <c r="J435" i="5"/>
  <c r="N435" i="5" s="1"/>
  <c r="G435" i="5"/>
  <c r="M182" i="5"/>
  <c r="L182" i="5"/>
  <c r="K182" i="5"/>
  <c r="J182" i="5"/>
  <c r="N182" i="5" s="1"/>
  <c r="G182" i="5"/>
  <c r="M142" i="5"/>
  <c r="L142" i="5"/>
  <c r="K142" i="5"/>
  <c r="J142" i="5"/>
  <c r="N142" i="5" s="1"/>
  <c r="G142" i="5"/>
  <c r="M231" i="5"/>
  <c r="L231" i="5"/>
  <c r="K231" i="5"/>
  <c r="J231" i="5"/>
  <c r="N231" i="5" s="1"/>
  <c r="G231" i="5"/>
  <c r="M141" i="5"/>
  <c r="L141" i="5"/>
  <c r="K141" i="5"/>
  <c r="J141" i="5"/>
  <c r="N141" i="5" s="1"/>
  <c r="G141" i="5"/>
  <c r="M345" i="5"/>
  <c r="L345" i="5"/>
  <c r="K345" i="5"/>
  <c r="J345" i="5"/>
  <c r="N345" i="5" s="1"/>
  <c r="G345" i="5"/>
  <c r="M230" i="5"/>
  <c r="L230" i="5"/>
  <c r="K230" i="5"/>
  <c r="J230" i="5"/>
  <c r="N230" i="5" s="1"/>
  <c r="G230" i="5"/>
  <c r="M181" i="5"/>
  <c r="L181" i="5"/>
  <c r="K181" i="5"/>
  <c r="J181" i="5"/>
  <c r="N181" i="5" s="1"/>
  <c r="G181" i="5"/>
  <c r="M344" i="5"/>
  <c r="L344" i="5"/>
  <c r="K344" i="5"/>
  <c r="J344" i="5"/>
  <c r="N344" i="5" s="1"/>
  <c r="G344" i="5"/>
  <c r="M140" i="5"/>
  <c r="L140" i="5"/>
  <c r="K140" i="5"/>
  <c r="J140" i="5"/>
  <c r="N140" i="5" s="1"/>
  <c r="G140" i="5"/>
  <c r="M229" i="5"/>
  <c r="L229" i="5"/>
  <c r="K229" i="5"/>
  <c r="J229" i="5"/>
  <c r="N229" i="5" s="1"/>
  <c r="G229" i="5"/>
  <c r="M139" i="5"/>
  <c r="L139" i="5"/>
  <c r="K139" i="5"/>
  <c r="J139" i="5"/>
  <c r="N139" i="5" s="1"/>
  <c r="G139" i="5"/>
  <c r="M381" i="5"/>
  <c r="L381" i="5"/>
  <c r="K381" i="5"/>
  <c r="J381" i="5"/>
  <c r="N381" i="5" s="1"/>
  <c r="G381" i="5"/>
  <c r="M380" i="5"/>
  <c r="L380" i="5"/>
  <c r="K380" i="5"/>
  <c r="J380" i="5"/>
  <c r="N380" i="5" s="1"/>
  <c r="G380" i="5"/>
  <c r="M114" i="5"/>
  <c r="L114" i="5"/>
  <c r="K114" i="5"/>
  <c r="J114" i="5"/>
  <c r="N114" i="5" s="1"/>
  <c r="G114" i="5"/>
  <c r="M113" i="5"/>
  <c r="L113" i="5"/>
  <c r="K113" i="5"/>
  <c r="J113" i="5"/>
  <c r="N113" i="5" s="1"/>
  <c r="G113" i="5"/>
  <c r="M284" i="5"/>
  <c r="L284" i="5"/>
  <c r="K284" i="5"/>
  <c r="J284" i="5"/>
  <c r="N284" i="5" s="1"/>
  <c r="G284" i="5"/>
  <c r="M180" i="5"/>
  <c r="L180" i="5"/>
  <c r="K180" i="5"/>
  <c r="J180" i="5"/>
  <c r="N180" i="5" s="1"/>
  <c r="G180" i="5"/>
  <c r="M379" i="5"/>
  <c r="L379" i="5"/>
  <c r="K379" i="5"/>
  <c r="J379" i="5"/>
  <c r="N379" i="5" s="1"/>
  <c r="G379" i="5"/>
  <c r="M112" i="5"/>
  <c r="L112" i="5"/>
  <c r="K112" i="5"/>
  <c r="J112" i="5"/>
  <c r="N112" i="5" s="1"/>
  <c r="G112" i="5"/>
  <c r="M111" i="5"/>
  <c r="L111" i="5"/>
  <c r="K111" i="5"/>
  <c r="J111" i="5"/>
  <c r="N111" i="5" s="1"/>
  <c r="G111" i="5"/>
  <c r="M59" i="5"/>
  <c r="L59" i="5"/>
  <c r="K59" i="5"/>
  <c r="J59" i="5"/>
  <c r="N59" i="5" s="1"/>
  <c r="G59" i="5"/>
  <c r="M179" i="5"/>
  <c r="L179" i="5"/>
  <c r="K179" i="5"/>
  <c r="J179" i="5"/>
  <c r="N179" i="5" s="1"/>
  <c r="G179" i="5"/>
  <c r="M110" i="5"/>
  <c r="L110" i="5"/>
  <c r="K110" i="5"/>
  <c r="J110" i="5"/>
  <c r="N110" i="5" s="1"/>
  <c r="G110" i="5"/>
  <c r="M178" i="5"/>
  <c r="L178" i="5"/>
  <c r="K178" i="5"/>
  <c r="J178" i="5"/>
  <c r="N178" i="5" s="1"/>
  <c r="G178" i="5"/>
  <c r="M228" i="5"/>
  <c r="L228" i="5"/>
  <c r="K228" i="5"/>
  <c r="J228" i="5"/>
  <c r="N228" i="5" s="1"/>
  <c r="G228" i="5"/>
  <c r="M343" i="5"/>
  <c r="L343" i="5"/>
  <c r="K343" i="5"/>
  <c r="J343" i="5"/>
  <c r="N343" i="5" s="1"/>
  <c r="G343" i="5"/>
  <c r="M58" i="5"/>
  <c r="L58" i="5"/>
  <c r="K58" i="5"/>
  <c r="J58" i="5"/>
  <c r="N58" i="5" s="1"/>
  <c r="G58" i="5"/>
  <c r="M57" i="5"/>
  <c r="L57" i="5"/>
  <c r="K57" i="5"/>
  <c r="J57" i="5"/>
  <c r="N57" i="5" s="1"/>
  <c r="G57" i="5"/>
  <c r="M283" i="5"/>
  <c r="L283" i="5"/>
  <c r="K283" i="5"/>
  <c r="J283" i="5"/>
  <c r="N283" i="5" s="1"/>
  <c r="G283" i="5"/>
  <c r="M56" i="5"/>
  <c r="L56" i="5"/>
  <c r="K56" i="5"/>
  <c r="J56" i="5"/>
  <c r="N56" i="5" s="1"/>
  <c r="G56" i="5"/>
  <c r="M408" i="5"/>
  <c r="L408" i="5"/>
  <c r="K408" i="5"/>
  <c r="J408" i="5"/>
  <c r="N408" i="5" s="1"/>
  <c r="G408" i="5"/>
  <c r="M407" i="5"/>
  <c r="L407" i="5"/>
  <c r="K407" i="5"/>
  <c r="J407" i="5"/>
  <c r="N407" i="5" s="1"/>
  <c r="G407" i="5"/>
  <c r="M342" i="5"/>
  <c r="L342" i="5"/>
  <c r="K342" i="5"/>
  <c r="J342" i="5"/>
  <c r="N342" i="5" s="1"/>
  <c r="G342" i="5"/>
  <c r="M55" i="5"/>
  <c r="L55" i="5"/>
  <c r="K55" i="5"/>
  <c r="J55" i="5"/>
  <c r="N55" i="5" s="1"/>
  <c r="G55" i="5"/>
  <c r="M378" i="5"/>
  <c r="L378" i="5"/>
  <c r="K378" i="5"/>
  <c r="J378" i="5"/>
  <c r="N378" i="5" s="1"/>
  <c r="G378" i="5"/>
  <c r="M418" i="5"/>
  <c r="L418" i="5"/>
  <c r="K418" i="5"/>
  <c r="J418" i="5"/>
  <c r="N418" i="5" s="1"/>
  <c r="G418" i="5"/>
  <c r="M282" i="5"/>
  <c r="L282" i="5"/>
  <c r="K282" i="5"/>
  <c r="J282" i="5"/>
  <c r="N282" i="5" s="1"/>
  <c r="G282" i="5"/>
  <c r="M177" i="5"/>
  <c r="L177" i="5"/>
  <c r="K177" i="5"/>
  <c r="J177" i="5"/>
  <c r="N177" i="5" s="1"/>
  <c r="G177" i="5"/>
  <c r="M341" i="5"/>
  <c r="L341" i="5"/>
  <c r="K341" i="5"/>
  <c r="J341" i="5"/>
  <c r="N341" i="5" s="1"/>
  <c r="G341" i="5"/>
  <c r="M54" i="5"/>
  <c r="L54" i="5"/>
  <c r="K54" i="5"/>
  <c r="J54" i="5"/>
  <c r="N54" i="5" s="1"/>
  <c r="G54" i="5"/>
  <c r="M434" i="5"/>
  <c r="L434" i="5"/>
  <c r="K434" i="5"/>
  <c r="J434" i="5"/>
  <c r="N434" i="5" s="1"/>
  <c r="G434" i="5"/>
  <c r="M281" i="5"/>
  <c r="L281" i="5"/>
  <c r="K281" i="5"/>
  <c r="J281" i="5"/>
  <c r="N281" i="5" s="1"/>
  <c r="G281" i="5"/>
  <c r="M227" i="5"/>
  <c r="L227" i="5"/>
  <c r="K227" i="5"/>
  <c r="J227" i="5"/>
  <c r="N227" i="5" s="1"/>
  <c r="G227" i="5"/>
  <c r="M340" i="5"/>
  <c r="L340" i="5"/>
  <c r="K340" i="5"/>
  <c r="J340" i="5"/>
  <c r="N340" i="5" s="1"/>
  <c r="G340" i="5"/>
  <c r="M280" i="5"/>
  <c r="L280" i="5"/>
  <c r="K280" i="5"/>
  <c r="J280" i="5"/>
  <c r="N280" i="5" s="1"/>
  <c r="G280" i="5"/>
  <c r="M53" i="5"/>
  <c r="L53" i="5"/>
  <c r="K53" i="5"/>
  <c r="J53" i="5"/>
  <c r="N53" i="5" s="1"/>
  <c r="G53" i="5"/>
  <c r="M226" i="5"/>
  <c r="L226" i="5"/>
  <c r="K226" i="5"/>
  <c r="J226" i="5"/>
  <c r="N226" i="5" s="1"/>
  <c r="G226" i="5"/>
  <c r="M52" i="5"/>
  <c r="L52" i="5"/>
  <c r="K52" i="5"/>
  <c r="J52" i="5"/>
  <c r="N52" i="5" s="1"/>
  <c r="G52" i="5"/>
  <c r="M279" i="5"/>
  <c r="L279" i="5"/>
  <c r="K279" i="5"/>
  <c r="J279" i="5"/>
  <c r="N279" i="5" s="1"/>
  <c r="G279" i="5"/>
  <c r="M51" i="5"/>
  <c r="L51" i="5"/>
  <c r="K51" i="5"/>
  <c r="J51" i="5"/>
  <c r="N51" i="5" s="1"/>
  <c r="G51" i="5"/>
  <c r="M278" i="5"/>
  <c r="L278" i="5"/>
  <c r="K278" i="5"/>
  <c r="J278" i="5"/>
  <c r="N278" i="5" s="1"/>
  <c r="G278" i="5"/>
  <c r="M50" i="5"/>
  <c r="L50" i="5"/>
  <c r="K50" i="5"/>
  <c r="J50" i="5"/>
  <c r="N50" i="5" s="1"/>
  <c r="G50" i="5"/>
  <c r="M109" i="5"/>
  <c r="L109" i="5"/>
  <c r="K109" i="5"/>
  <c r="J109" i="5"/>
  <c r="N109" i="5" s="1"/>
  <c r="G109" i="5"/>
  <c r="M49" i="5"/>
  <c r="L49" i="5"/>
  <c r="K49" i="5"/>
  <c r="J49" i="5"/>
  <c r="N49" i="5" s="1"/>
  <c r="G49" i="5"/>
  <c r="M108" i="5"/>
  <c r="L108" i="5"/>
  <c r="K108" i="5"/>
  <c r="J108" i="5"/>
  <c r="N108" i="5" s="1"/>
  <c r="G108" i="5"/>
  <c r="M48" i="5"/>
  <c r="L48" i="5"/>
  <c r="K48" i="5"/>
  <c r="J48" i="5"/>
  <c r="N48" i="5" s="1"/>
  <c r="G48" i="5"/>
  <c r="M138" i="5"/>
  <c r="L138" i="5"/>
  <c r="K138" i="5"/>
  <c r="J138" i="5"/>
  <c r="N138" i="5" s="1"/>
  <c r="G138" i="5"/>
  <c r="M107" i="5"/>
  <c r="L107" i="5"/>
  <c r="K107" i="5"/>
  <c r="J107" i="5"/>
  <c r="N107" i="5" s="1"/>
  <c r="G107" i="5"/>
  <c r="M339" i="5"/>
  <c r="L339" i="5"/>
  <c r="K339" i="5"/>
  <c r="J339" i="5"/>
  <c r="N339" i="5" s="1"/>
  <c r="G339" i="5"/>
  <c r="M406" i="5"/>
  <c r="L406" i="5"/>
  <c r="K406" i="5"/>
  <c r="J406" i="5"/>
  <c r="N406" i="5" s="1"/>
  <c r="G406" i="5"/>
  <c r="M176" i="5"/>
  <c r="L176" i="5"/>
  <c r="K176" i="5"/>
  <c r="J176" i="5"/>
  <c r="N176" i="5" s="1"/>
  <c r="G176" i="5"/>
  <c r="M106" i="5"/>
  <c r="L106" i="5"/>
  <c r="K106" i="5"/>
  <c r="J106" i="5"/>
  <c r="N106" i="5" s="1"/>
  <c r="G106" i="5"/>
  <c r="M47" i="5"/>
  <c r="L47" i="5"/>
  <c r="K47" i="5"/>
  <c r="J47" i="5"/>
  <c r="N47" i="5" s="1"/>
  <c r="G47" i="5"/>
  <c r="M175" i="5"/>
  <c r="L175" i="5"/>
  <c r="K175" i="5"/>
  <c r="J175" i="5"/>
  <c r="N175" i="5" s="1"/>
  <c r="G175" i="5"/>
  <c r="M338" i="5"/>
  <c r="L338" i="5"/>
  <c r="K338" i="5"/>
  <c r="J338" i="5"/>
  <c r="N338" i="5" s="1"/>
  <c r="G338" i="5"/>
  <c r="M277" i="5"/>
  <c r="L277" i="5"/>
  <c r="K277" i="5"/>
  <c r="J277" i="5"/>
  <c r="N277" i="5" s="1"/>
  <c r="G277" i="5"/>
  <c r="M276" i="5"/>
  <c r="L276" i="5"/>
  <c r="K276" i="5"/>
  <c r="J276" i="5"/>
  <c r="N276" i="5" s="1"/>
  <c r="G276" i="5"/>
  <c r="M174" i="5"/>
  <c r="L174" i="5"/>
  <c r="K174" i="5"/>
  <c r="J174" i="5"/>
  <c r="N174" i="5" s="1"/>
  <c r="G174" i="5"/>
  <c r="M275" i="5"/>
  <c r="L275" i="5"/>
  <c r="K275" i="5"/>
  <c r="J275" i="5"/>
  <c r="N275" i="5" s="1"/>
  <c r="G275" i="5"/>
  <c r="M225" i="5"/>
  <c r="L225" i="5"/>
  <c r="K225" i="5"/>
  <c r="J225" i="5"/>
  <c r="N225" i="5" s="1"/>
  <c r="G225" i="5"/>
  <c r="M405" i="5"/>
  <c r="L405" i="5"/>
  <c r="K405" i="5"/>
  <c r="J405" i="5"/>
  <c r="N405" i="5" s="1"/>
  <c r="G405" i="5"/>
  <c r="M46" i="5"/>
  <c r="L46" i="5"/>
  <c r="K46" i="5"/>
  <c r="J46" i="5"/>
  <c r="N46" i="5" s="1"/>
  <c r="G46" i="5"/>
  <c r="M377" i="5"/>
  <c r="L377" i="5"/>
  <c r="K377" i="5"/>
  <c r="J377" i="5"/>
  <c r="N377" i="5" s="1"/>
  <c r="G377" i="5"/>
  <c r="M337" i="5"/>
  <c r="L337" i="5"/>
  <c r="K337" i="5"/>
  <c r="J337" i="5"/>
  <c r="N337" i="5" s="1"/>
  <c r="G337" i="5"/>
  <c r="M336" i="5"/>
  <c r="L336" i="5"/>
  <c r="K336" i="5"/>
  <c r="J336" i="5"/>
  <c r="N336" i="5" s="1"/>
  <c r="G336" i="5"/>
  <c r="M224" i="5"/>
  <c r="L224" i="5"/>
  <c r="K224" i="5"/>
  <c r="J224" i="5"/>
  <c r="N224" i="5" s="1"/>
  <c r="G224" i="5"/>
  <c r="M376" i="5"/>
  <c r="L376" i="5"/>
  <c r="K376" i="5"/>
  <c r="J376" i="5"/>
  <c r="N376" i="5" s="1"/>
  <c r="G376" i="5"/>
  <c r="M223" i="5"/>
  <c r="L223" i="5"/>
  <c r="K223" i="5"/>
  <c r="J223" i="5"/>
  <c r="N223" i="5" s="1"/>
  <c r="G223" i="5"/>
  <c r="M335" i="5"/>
  <c r="L335" i="5"/>
  <c r="K335" i="5"/>
  <c r="J335" i="5"/>
  <c r="N335" i="5" s="1"/>
  <c r="G335" i="5"/>
  <c r="M222" i="5"/>
  <c r="L222" i="5"/>
  <c r="K222" i="5"/>
  <c r="J222" i="5"/>
  <c r="N222" i="5" s="1"/>
  <c r="G222" i="5"/>
  <c r="M105" i="5"/>
  <c r="L105" i="5"/>
  <c r="K105" i="5"/>
  <c r="J105" i="5"/>
  <c r="N105" i="5" s="1"/>
  <c r="G105" i="5"/>
  <c r="M404" i="5"/>
  <c r="L404" i="5"/>
  <c r="K404" i="5"/>
  <c r="J404" i="5"/>
  <c r="N404" i="5" s="1"/>
  <c r="G404" i="5"/>
  <c r="M221" i="5"/>
  <c r="L221" i="5"/>
  <c r="K221" i="5"/>
  <c r="J221" i="5"/>
  <c r="N221" i="5" s="1"/>
  <c r="G221" i="5"/>
  <c r="M334" i="5"/>
  <c r="L334" i="5"/>
  <c r="K334" i="5"/>
  <c r="J334" i="5"/>
  <c r="N334" i="5" s="1"/>
  <c r="G334" i="5"/>
  <c r="M104" i="5"/>
  <c r="L104" i="5"/>
  <c r="K104" i="5"/>
  <c r="J104" i="5"/>
  <c r="N104" i="5" s="1"/>
  <c r="G104" i="5"/>
  <c r="M173" i="5"/>
  <c r="L173" i="5"/>
  <c r="K173" i="5"/>
  <c r="J173" i="5"/>
  <c r="N173" i="5" s="1"/>
  <c r="G173" i="5"/>
  <c r="M333" i="5"/>
  <c r="L333" i="5"/>
  <c r="K333" i="5"/>
  <c r="J333" i="5"/>
  <c r="N333" i="5" s="1"/>
  <c r="G333" i="5"/>
  <c r="M332" i="5"/>
  <c r="L332" i="5"/>
  <c r="K332" i="5"/>
  <c r="J332" i="5"/>
  <c r="N332" i="5" s="1"/>
  <c r="G332" i="5"/>
  <c r="M137" i="5"/>
  <c r="L137" i="5"/>
  <c r="K137" i="5"/>
  <c r="J137" i="5"/>
  <c r="N137" i="5" s="1"/>
  <c r="G137" i="5"/>
  <c r="M274" i="5"/>
  <c r="L274" i="5"/>
  <c r="K274" i="5"/>
  <c r="J274" i="5"/>
  <c r="N274" i="5" s="1"/>
  <c r="G274" i="5"/>
  <c r="M220" i="5"/>
  <c r="L220" i="5"/>
  <c r="K220" i="5"/>
  <c r="J220" i="5"/>
  <c r="N220" i="5" s="1"/>
  <c r="G220" i="5"/>
  <c r="M45" i="5"/>
  <c r="L45" i="5"/>
  <c r="K45" i="5"/>
  <c r="J45" i="5"/>
  <c r="N45" i="5" s="1"/>
  <c r="G45" i="5"/>
  <c r="M172" i="5"/>
  <c r="L172" i="5"/>
  <c r="K172" i="5"/>
  <c r="J172" i="5"/>
  <c r="N172" i="5" s="1"/>
  <c r="G172" i="5"/>
  <c r="M136" i="5"/>
  <c r="L136" i="5"/>
  <c r="K136" i="5"/>
  <c r="J136" i="5"/>
  <c r="N136" i="5" s="1"/>
  <c r="G136" i="5"/>
  <c r="M44" i="5"/>
  <c r="L44" i="5"/>
  <c r="K44" i="5"/>
  <c r="J44" i="5"/>
  <c r="N44" i="5" s="1"/>
  <c r="G44" i="5"/>
  <c r="M403" i="5"/>
  <c r="L403" i="5"/>
  <c r="K403" i="5"/>
  <c r="J403" i="5"/>
  <c r="N403" i="5" s="1"/>
  <c r="G403" i="5"/>
  <c r="M402" i="5"/>
  <c r="L402" i="5"/>
  <c r="K402" i="5"/>
  <c r="J402" i="5"/>
  <c r="N402" i="5" s="1"/>
  <c r="G402" i="5"/>
  <c r="M219" i="5"/>
  <c r="L219" i="5"/>
  <c r="K219" i="5"/>
  <c r="J219" i="5"/>
  <c r="N219" i="5" s="1"/>
  <c r="G219" i="5"/>
  <c r="M43" i="5"/>
  <c r="L43" i="5"/>
  <c r="K43" i="5"/>
  <c r="J43" i="5"/>
  <c r="N43" i="5" s="1"/>
  <c r="G43" i="5"/>
  <c r="M171" i="5"/>
  <c r="L171" i="5"/>
  <c r="K171" i="5"/>
  <c r="J171" i="5"/>
  <c r="N171" i="5" s="1"/>
  <c r="G171" i="5"/>
  <c r="M42" i="5"/>
  <c r="L42" i="5"/>
  <c r="K42" i="5"/>
  <c r="J42" i="5"/>
  <c r="N42" i="5" s="1"/>
  <c r="G42" i="5"/>
  <c r="M41" i="5"/>
  <c r="L41" i="5"/>
  <c r="K41" i="5"/>
  <c r="J41" i="5"/>
  <c r="N41" i="5" s="1"/>
  <c r="G41" i="5"/>
  <c r="M135" i="5"/>
  <c r="L135" i="5"/>
  <c r="K135" i="5"/>
  <c r="J135" i="5"/>
  <c r="N135" i="5" s="1"/>
  <c r="G135" i="5"/>
  <c r="M273" i="5"/>
  <c r="L273" i="5"/>
  <c r="K273" i="5"/>
  <c r="J273" i="5"/>
  <c r="N273" i="5" s="1"/>
  <c r="G273" i="5"/>
  <c r="M40" i="5"/>
  <c r="L40" i="5"/>
  <c r="K40" i="5"/>
  <c r="J40" i="5"/>
  <c r="N40" i="5" s="1"/>
  <c r="G40" i="5"/>
  <c r="M39" i="5"/>
  <c r="L39" i="5"/>
  <c r="K39" i="5"/>
  <c r="J39" i="5"/>
  <c r="N39" i="5" s="1"/>
  <c r="G39" i="5"/>
  <c r="M38" i="5"/>
  <c r="L38" i="5"/>
  <c r="K38" i="5"/>
  <c r="J38" i="5"/>
  <c r="N38" i="5" s="1"/>
  <c r="G38" i="5"/>
  <c r="M331" i="5"/>
  <c r="L331" i="5"/>
  <c r="K331" i="5"/>
  <c r="J331" i="5"/>
  <c r="N331" i="5" s="1"/>
  <c r="G331" i="5"/>
  <c r="M37" i="5"/>
  <c r="L37" i="5"/>
  <c r="K37" i="5"/>
  <c r="J37" i="5"/>
  <c r="N37" i="5" s="1"/>
  <c r="G37" i="5"/>
  <c r="M36" i="5"/>
  <c r="L36" i="5"/>
  <c r="K36" i="5"/>
  <c r="J36" i="5"/>
  <c r="N36" i="5" s="1"/>
  <c r="G36" i="5"/>
  <c r="M330" i="5"/>
  <c r="L330" i="5"/>
  <c r="K330" i="5"/>
  <c r="J330" i="5"/>
  <c r="N330" i="5" s="1"/>
  <c r="G330" i="5"/>
  <c r="M103" i="5"/>
  <c r="L103" i="5"/>
  <c r="K103" i="5"/>
  <c r="J103" i="5"/>
  <c r="N103" i="5" s="1"/>
  <c r="G103" i="5"/>
  <c r="M218" i="5"/>
  <c r="L218" i="5"/>
  <c r="K218" i="5"/>
  <c r="J218" i="5"/>
  <c r="N218" i="5" s="1"/>
  <c r="G218" i="5"/>
  <c r="M401" i="5"/>
  <c r="L401" i="5"/>
  <c r="K401" i="5"/>
  <c r="J401" i="5"/>
  <c r="N401" i="5" s="1"/>
  <c r="G401" i="5"/>
  <c r="M272" i="5"/>
  <c r="L272" i="5"/>
  <c r="K272" i="5"/>
  <c r="J272" i="5"/>
  <c r="N272" i="5" s="1"/>
  <c r="G272" i="5"/>
  <c r="M417" i="5"/>
  <c r="L417" i="5"/>
  <c r="K417" i="5"/>
  <c r="J417" i="5"/>
  <c r="N417" i="5" s="1"/>
  <c r="G417" i="5"/>
  <c r="M329" i="5"/>
  <c r="L329" i="5"/>
  <c r="K329" i="5"/>
  <c r="J329" i="5"/>
  <c r="N329" i="5" s="1"/>
  <c r="G329" i="5"/>
  <c r="M400" i="5"/>
  <c r="L400" i="5"/>
  <c r="K400" i="5"/>
  <c r="J400" i="5"/>
  <c r="N400" i="5" s="1"/>
  <c r="G400" i="5"/>
  <c r="M375" i="5"/>
  <c r="L375" i="5"/>
  <c r="K375" i="5"/>
  <c r="J375" i="5"/>
  <c r="N375" i="5" s="1"/>
  <c r="G375" i="5"/>
  <c r="M271" i="5"/>
  <c r="L271" i="5"/>
  <c r="K271" i="5"/>
  <c r="J271" i="5"/>
  <c r="N271" i="5" s="1"/>
  <c r="G271" i="5"/>
  <c r="M270" i="5"/>
  <c r="L270" i="5"/>
  <c r="K270" i="5"/>
  <c r="J270" i="5"/>
  <c r="N270" i="5" s="1"/>
  <c r="G270" i="5"/>
  <c r="M328" i="5"/>
  <c r="L328" i="5"/>
  <c r="K328" i="5"/>
  <c r="J328" i="5"/>
  <c r="N328" i="5" s="1"/>
  <c r="G328" i="5"/>
  <c r="M35" i="5"/>
  <c r="L35" i="5"/>
  <c r="K35" i="5"/>
  <c r="J35" i="5"/>
  <c r="N35" i="5" s="1"/>
  <c r="G35" i="5"/>
  <c r="M327" i="5"/>
  <c r="L327" i="5"/>
  <c r="K327" i="5"/>
  <c r="J327" i="5"/>
  <c r="N327" i="5" s="1"/>
  <c r="G327" i="5"/>
  <c r="M326" i="5"/>
  <c r="L326" i="5"/>
  <c r="K326" i="5"/>
  <c r="J326" i="5"/>
  <c r="N326" i="5" s="1"/>
  <c r="G326" i="5"/>
  <c r="M325" i="5"/>
  <c r="L325" i="5"/>
  <c r="K325" i="5"/>
  <c r="J325" i="5"/>
  <c r="N325" i="5" s="1"/>
  <c r="G325" i="5"/>
  <c r="M433" i="5"/>
  <c r="L433" i="5"/>
  <c r="K433" i="5"/>
  <c r="J433" i="5"/>
  <c r="N433" i="5" s="1"/>
  <c r="G433" i="5"/>
  <c r="M269" i="5"/>
  <c r="L269" i="5"/>
  <c r="K269" i="5"/>
  <c r="J269" i="5"/>
  <c r="N269" i="5" s="1"/>
  <c r="G269" i="5"/>
  <c r="M374" i="5"/>
  <c r="L374" i="5"/>
  <c r="K374" i="5"/>
  <c r="J374" i="5"/>
  <c r="N374" i="5" s="1"/>
  <c r="G374" i="5"/>
  <c r="M268" i="5"/>
  <c r="L268" i="5"/>
  <c r="K268" i="5"/>
  <c r="J268" i="5"/>
  <c r="N268" i="5" s="1"/>
  <c r="G268" i="5"/>
  <c r="M324" i="5"/>
  <c r="L324" i="5"/>
  <c r="K324" i="5"/>
  <c r="J324" i="5"/>
  <c r="N324" i="5" s="1"/>
  <c r="G324" i="5"/>
  <c r="M267" i="5"/>
  <c r="L267" i="5"/>
  <c r="K267" i="5"/>
  <c r="J267" i="5"/>
  <c r="N267" i="5" s="1"/>
  <c r="G267" i="5"/>
  <c r="M34" i="5"/>
  <c r="L34" i="5"/>
  <c r="K34" i="5"/>
  <c r="J34" i="5"/>
  <c r="N34" i="5" s="1"/>
  <c r="G34" i="5"/>
  <c r="M399" i="5"/>
  <c r="L399" i="5"/>
  <c r="K399" i="5"/>
  <c r="J399" i="5"/>
  <c r="N399" i="5" s="1"/>
  <c r="G399" i="5"/>
  <c r="M33" i="5"/>
  <c r="L33" i="5"/>
  <c r="K33" i="5"/>
  <c r="J33" i="5"/>
  <c r="N33" i="5" s="1"/>
  <c r="G33" i="5"/>
  <c r="M266" i="5"/>
  <c r="L266" i="5"/>
  <c r="K266" i="5"/>
  <c r="J266" i="5"/>
  <c r="N266" i="5" s="1"/>
  <c r="G266" i="5"/>
  <c r="M432" i="5"/>
  <c r="L432" i="5"/>
  <c r="K432" i="5"/>
  <c r="J432" i="5"/>
  <c r="N432" i="5" s="1"/>
  <c r="G432" i="5"/>
  <c r="M217" i="5"/>
  <c r="L217" i="5"/>
  <c r="K217" i="5"/>
  <c r="J217" i="5"/>
  <c r="N217" i="5" s="1"/>
  <c r="G217" i="5"/>
  <c r="M431" i="5"/>
  <c r="L431" i="5"/>
  <c r="K431" i="5"/>
  <c r="J431" i="5"/>
  <c r="N431" i="5" s="1"/>
  <c r="G431" i="5"/>
  <c r="M265" i="5"/>
  <c r="L265" i="5"/>
  <c r="K265" i="5"/>
  <c r="J265" i="5"/>
  <c r="N265" i="5" s="1"/>
  <c r="G265" i="5"/>
  <c r="M170" i="5"/>
  <c r="L170" i="5"/>
  <c r="K170" i="5"/>
  <c r="J170" i="5"/>
  <c r="N170" i="5" s="1"/>
  <c r="G170" i="5"/>
  <c r="M398" i="5"/>
  <c r="L398" i="5"/>
  <c r="K398" i="5"/>
  <c r="J398" i="5"/>
  <c r="N398" i="5" s="1"/>
  <c r="G398" i="5"/>
  <c r="M430" i="5"/>
  <c r="L430" i="5"/>
  <c r="K430" i="5"/>
  <c r="J430" i="5"/>
  <c r="N430" i="5" s="1"/>
  <c r="G430" i="5"/>
  <c r="M134" i="5"/>
  <c r="L134" i="5"/>
  <c r="K134" i="5"/>
  <c r="J134" i="5"/>
  <c r="N134" i="5" s="1"/>
  <c r="G134" i="5"/>
  <c r="M397" i="5"/>
  <c r="L397" i="5"/>
  <c r="K397" i="5"/>
  <c r="J397" i="5"/>
  <c r="N397" i="5" s="1"/>
  <c r="G397" i="5"/>
  <c r="M396" i="5"/>
  <c r="L396" i="5"/>
  <c r="K396" i="5"/>
  <c r="J396" i="5"/>
  <c r="N396" i="5" s="1"/>
  <c r="G396" i="5"/>
  <c r="M133" i="5"/>
  <c r="L133" i="5"/>
  <c r="K133" i="5"/>
  <c r="J133" i="5"/>
  <c r="N133" i="5" s="1"/>
  <c r="G133" i="5"/>
  <c r="M264" i="5"/>
  <c r="L264" i="5"/>
  <c r="K264" i="5"/>
  <c r="J264" i="5"/>
  <c r="N264" i="5" s="1"/>
  <c r="G264" i="5"/>
  <c r="M373" i="5"/>
  <c r="L373" i="5"/>
  <c r="K373" i="5"/>
  <c r="J373" i="5"/>
  <c r="N373" i="5" s="1"/>
  <c r="G373" i="5"/>
  <c r="M102" i="5"/>
  <c r="L102" i="5"/>
  <c r="K102" i="5"/>
  <c r="J102" i="5"/>
  <c r="N102" i="5" s="1"/>
  <c r="G102" i="5"/>
  <c r="M429" i="5"/>
  <c r="L429" i="5"/>
  <c r="K429" i="5"/>
  <c r="J429" i="5"/>
  <c r="N429" i="5" s="1"/>
  <c r="G429" i="5"/>
  <c r="M263" i="5"/>
  <c r="L263" i="5"/>
  <c r="K263" i="5"/>
  <c r="J263" i="5"/>
  <c r="N263" i="5" s="1"/>
  <c r="G263" i="5"/>
  <c r="M428" i="5"/>
  <c r="L428" i="5"/>
  <c r="K428" i="5"/>
  <c r="J428" i="5"/>
  <c r="N428" i="5" s="1"/>
  <c r="G428" i="5"/>
  <c r="M372" i="5"/>
  <c r="L372" i="5"/>
  <c r="K372" i="5"/>
  <c r="J372" i="5"/>
  <c r="N372" i="5" s="1"/>
  <c r="G372" i="5"/>
  <c r="M323" i="5"/>
  <c r="L323" i="5"/>
  <c r="K323" i="5"/>
  <c r="J323" i="5"/>
  <c r="N323" i="5" s="1"/>
  <c r="G323" i="5"/>
  <c r="M322" i="5"/>
  <c r="L322" i="5"/>
  <c r="K322" i="5"/>
  <c r="J322" i="5"/>
  <c r="N322" i="5" s="1"/>
  <c r="G322" i="5"/>
  <c r="M132" i="5"/>
  <c r="L132" i="5"/>
  <c r="K132" i="5"/>
  <c r="J132" i="5"/>
  <c r="N132" i="5" s="1"/>
  <c r="G132" i="5"/>
  <c r="M216" i="5"/>
  <c r="L216" i="5"/>
  <c r="K216" i="5"/>
  <c r="J216" i="5"/>
  <c r="N216" i="5" s="1"/>
  <c r="G216" i="5"/>
  <c r="M427" i="5"/>
  <c r="L427" i="5"/>
  <c r="K427" i="5"/>
  <c r="J427" i="5"/>
  <c r="N427" i="5" s="1"/>
  <c r="G427" i="5"/>
  <c r="M32" i="5"/>
  <c r="L32" i="5"/>
  <c r="K32" i="5"/>
  <c r="J32" i="5"/>
  <c r="N32" i="5" s="1"/>
  <c r="G32" i="5"/>
  <c r="M101" i="5"/>
  <c r="L101" i="5"/>
  <c r="K101" i="5"/>
  <c r="J101" i="5"/>
  <c r="N101" i="5" s="1"/>
  <c r="G101" i="5"/>
  <c r="M262" i="5"/>
  <c r="L262" i="5"/>
  <c r="K262" i="5"/>
  <c r="J262" i="5"/>
  <c r="N262" i="5" s="1"/>
  <c r="G262" i="5"/>
  <c r="M261" i="5"/>
  <c r="L261" i="5"/>
  <c r="K261" i="5"/>
  <c r="J261" i="5"/>
  <c r="N261" i="5" s="1"/>
  <c r="G261" i="5"/>
  <c r="M31" i="5"/>
  <c r="L31" i="5"/>
  <c r="K31" i="5"/>
  <c r="J31" i="5"/>
  <c r="N31" i="5" s="1"/>
  <c r="G31" i="5"/>
  <c r="M395" i="5"/>
  <c r="L395" i="5"/>
  <c r="K395" i="5"/>
  <c r="J395" i="5"/>
  <c r="N395" i="5" s="1"/>
  <c r="G395" i="5"/>
  <c r="M30" i="5"/>
  <c r="L30" i="5"/>
  <c r="K30" i="5"/>
  <c r="J30" i="5"/>
  <c r="N30" i="5" s="1"/>
  <c r="G30" i="5"/>
  <c r="M29" i="5"/>
  <c r="L29" i="5"/>
  <c r="K29" i="5"/>
  <c r="J29" i="5"/>
  <c r="N29" i="5" s="1"/>
  <c r="G29" i="5"/>
  <c r="M28" i="5"/>
  <c r="L28" i="5"/>
  <c r="K28" i="5"/>
  <c r="J28" i="5"/>
  <c r="N28" i="5" s="1"/>
  <c r="G28" i="5"/>
  <c r="M27" i="5"/>
  <c r="L27" i="5"/>
  <c r="K27" i="5"/>
  <c r="J27" i="5"/>
  <c r="N27" i="5" s="1"/>
  <c r="G27" i="5"/>
  <c r="M260" i="5"/>
  <c r="L260" i="5"/>
  <c r="K260" i="5"/>
  <c r="J260" i="5"/>
  <c r="N260" i="5" s="1"/>
  <c r="G260" i="5"/>
  <c r="M26" i="5"/>
  <c r="L26" i="5"/>
  <c r="K26" i="5"/>
  <c r="J26" i="5"/>
  <c r="N26" i="5" s="1"/>
  <c r="G26" i="5"/>
  <c r="M215" i="5"/>
  <c r="L215" i="5"/>
  <c r="K215" i="5"/>
  <c r="J215" i="5"/>
  <c r="N215" i="5" s="1"/>
  <c r="G215" i="5"/>
  <c r="M25" i="5"/>
  <c r="L25" i="5"/>
  <c r="K25" i="5"/>
  <c r="J25" i="5"/>
  <c r="N25" i="5" s="1"/>
  <c r="G25" i="5"/>
  <c r="M169" i="5"/>
  <c r="L169" i="5"/>
  <c r="K169" i="5"/>
  <c r="J169" i="5"/>
  <c r="N169" i="5" s="1"/>
  <c r="G169" i="5"/>
  <c r="M259" i="5"/>
  <c r="L259" i="5"/>
  <c r="K259" i="5"/>
  <c r="J259" i="5"/>
  <c r="N259" i="5" s="1"/>
  <c r="G259" i="5"/>
  <c r="M371" i="5"/>
  <c r="L371" i="5"/>
  <c r="K371" i="5"/>
  <c r="J371" i="5"/>
  <c r="N371" i="5" s="1"/>
  <c r="G371" i="5"/>
  <c r="M258" i="5"/>
  <c r="L258" i="5"/>
  <c r="K258" i="5"/>
  <c r="J258" i="5"/>
  <c r="N258" i="5" s="1"/>
  <c r="G258" i="5"/>
  <c r="M426" i="5"/>
  <c r="L426" i="5"/>
  <c r="K426" i="5"/>
  <c r="J426" i="5"/>
  <c r="N426" i="5" s="1"/>
  <c r="G426" i="5"/>
  <c r="M131" i="5"/>
  <c r="L131" i="5"/>
  <c r="K131" i="5"/>
  <c r="J131" i="5"/>
  <c r="N131" i="5" s="1"/>
  <c r="G131" i="5"/>
  <c r="M130" i="5"/>
  <c r="L130" i="5"/>
  <c r="K130" i="5"/>
  <c r="J130" i="5"/>
  <c r="N130" i="5" s="1"/>
  <c r="G130" i="5"/>
  <c r="M100" i="5"/>
  <c r="L100" i="5"/>
  <c r="K100" i="5"/>
  <c r="J100" i="5"/>
  <c r="N100" i="5" s="1"/>
  <c r="G100" i="5"/>
  <c r="M321" i="5"/>
  <c r="L321" i="5"/>
  <c r="K321" i="5"/>
  <c r="J321" i="5"/>
  <c r="N321" i="5" s="1"/>
  <c r="G321" i="5"/>
  <c r="M320" i="5"/>
  <c r="L320" i="5"/>
  <c r="K320" i="5"/>
  <c r="J320" i="5"/>
  <c r="N320" i="5" s="1"/>
  <c r="G320" i="5"/>
  <c r="M416" i="5"/>
  <c r="L416" i="5"/>
  <c r="K416" i="5"/>
  <c r="J416" i="5"/>
  <c r="N416" i="5" s="1"/>
  <c r="G416" i="5"/>
  <c r="M10" i="5"/>
  <c r="L10" i="5"/>
  <c r="K10" i="5"/>
  <c r="J10" i="5"/>
  <c r="N10" i="5" s="1"/>
  <c r="G10" i="5"/>
  <c r="M257" i="5"/>
  <c r="L257" i="5"/>
  <c r="K257" i="5"/>
  <c r="J257" i="5"/>
  <c r="N257" i="5" s="1"/>
  <c r="G257" i="5"/>
  <c r="M256" i="5"/>
  <c r="L256" i="5"/>
  <c r="K256" i="5"/>
  <c r="J256" i="5"/>
  <c r="N256" i="5" s="1"/>
  <c r="G256" i="5"/>
  <c r="M319" i="5"/>
  <c r="L319" i="5"/>
  <c r="K319" i="5"/>
  <c r="J319" i="5"/>
  <c r="N319" i="5" s="1"/>
  <c r="G319" i="5"/>
  <c r="M318" i="5"/>
  <c r="L318" i="5"/>
  <c r="K318" i="5"/>
  <c r="J318" i="5"/>
  <c r="N318" i="5" s="1"/>
  <c r="G318" i="5"/>
  <c r="M317" i="5"/>
  <c r="L317" i="5"/>
  <c r="K317" i="5"/>
  <c r="J317" i="5"/>
  <c r="N317" i="5" s="1"/>
  <c r="G317" i="5"/>
  <c r="M99" i="5"/>
  <c r="L99" i="5"/>
  <c r="K99" i="5"/>
  <c r="J99" i="5"/>
  <c r="N99" i="5" s="1"/>
  <c r="G99" i="5"/>
  <c r="M98" i="5"/>
  <c r="L98" i="5"/>
  <c r="K98" i="5"/>
  <c r="J98" i="5"/>
  <c r="N98" i="5" s="1"/>
  <c r="G98" i="5"/>
  <c r="M97" i="5"/>
  <c r="L97" i="5"/>
  <c r="K97" i="5"/>
  <c r="J97" i="5"/>
  <c r="N97" i="5" s="1"/>
  <c r="G97" i="5"/>
  <c r="M214" i="5"/>
  <c r="L214" i="5"/>
  <c r="K214" i="5"/>
  <c r="J214" i="5"/>
  <c r="N214" i="5" s="1"/>
  <c r="G214" i="5"/>
  <c r="M255" i="5"/>
  <c r="L255" i="5"/>
  <c r="K255" i="5"/>
  <c r="J255" i="5"/>
  <c r="N255" i="5" s="1"/>
  <c r="G255" i="5"/>
  <c r="M129" i="5"/>
  <c r="L129" i="5"/>
  <c r="K129" i="5"/>
  <c r="J129" i="5"/>
  <c r="N129" i="5" s="1"/>
  <c r="G129" i="5"/>
  <c r="M168" i="5"/>
  <c r="L168" i="5"/>
  <c r="K168" i="5"/>
  <c r="J168" i="5"/>
  <c r="N168" i="5" s="1"/>
  <c r="G168" i="5"/>
  <c r="M425" i="5"/>
  <c r="L425" i="5"/>
  <c r="K425" i="5"/>
  <c r="J425" i="5"/>
  <c r="N425" i="5" s="1"/>
  <c r="G425" i="5"/>
  <c r="M213" i="5"/>
  <c r="L213" i="5"/>
  <c r="K213" i="5"/>
  <c r="J213" i="5"/>
  <c r="N213" i="5" s="1"/>
  <c r="G213" i="5"/>
  <c r="M424" i="5"/>
  <c r="L424" i="5"/>
  <c r="K424" i="5"/>
  <c r="J424" i="5"/>
  <c r="N424" i="5" s="1"/>
  <c r="G424" i="5"/>
  <c r="M254" i="5"/>
  <c r="L254" i="5"/>
  <c r="K254" i="5"/>
  <c r="J254" i="5"/>
  <c r="N254" i="5" s="1"/>
  <c r="G254" i="5"/>
  <c r="M24" i="5"/>
  <c r="L24" i="5"/>
  <c r="K24" i="5"/>
  <c r="J24" i="5"/>
  <c r="N24" i="5" s="1"/>
  <c r="G24" i="5"/>
  <c r="M167" i="5"/>
  <c r="L167" i="5"/>
  <c r="K167" i="5"/>
  <c r="J167" i="5"/>
  <c r="N167" i="5" s="1"/>
  <c r="G167" i="5"/>
  <c r="M96" i="5"/>
  <c r="L96" i="5"/>
  <c r="K96" i="5"/>
  <c r="J96" i="5"/>
  <c r="N96" i="5" s="1"/>
  <c r="G96" i="5"/>
  <c r="M95" i="5"/>
  <c r="L95" i="5"/>
  <c r="K95" i="5"/>
  <c r="J95" i="5"/>
  <c r="N95" i="5" s="1"/>
  <c r="G95" i="5"/>
  <c r="M166" i="5"/>
  <c r="L166" i="5"/>
  <c r="K166" i="5"/>
  <c r="J166" i="5"/>
  <c r="N166" i="5" s="1"/>
  <c r="G166" i="5"/>
  <c r="M212" i="5"/>
  <c r="L212" i="5"/>
  <c r="K212" i="5"/>
  <c r="J212" i="5"/>
  <c r="N212" i="5" s="1"/>
  <c r="G212" i="5"/>
  <c r="M23" i="5"/>
  <c r="L23" i="5"/>
  <c r="K23" i="5"/>
  <c r="J23" i="5"/>
  <c r="N23" i="5" s="1"/>
  <c r="G23" i="5"/>
  <c r="M253" i="5"/>
  <c r="L253" i="5"/>
  <c r="K253" i="5"/>
  <c r="J253" i="5"/>
  <c r="N253" i="5" s="1"/>
  <c r="G253" i="5"/>
  <c r="M128" i="5"/>
  <c r="L128" i="5"/>
  <c r="K128" i="5"/>
  <c r="J128" i="5"/>
  <c r="N128" i="5" s="1"/>
  <c r="G128" i="5"/>
  <c r="M94" i="5"/>
  <c r="L94" i="5"/>
  <c r="K94" i="5"/>
  <c r="J94" i="5"/>
  <c r="N94" i="5" s="1"/>
  <c r="G94" i="5"/>
  <c r="M165" i="5"/>
  <c r="L165" i="5"/>
  <c r="K165" i="5"/>
  <c r="J165" i="5"/>
  <c r="N165" i="5" s="1"/>
  <c r="G165" i="5"/>
  <c r="M370" i="5"/>
  <c r="L370" i="5"/>
  <c r="K370" i="5"/>
  <c r="J370" i="5"/>
  <c r="N370" i="5" s="1"/>
  <c r="G370" i="5"/>
  <c r="M211" i="5"/>
  <c r="L211" i="5"/>
  <c r="K211" i="5"/>
  <c r="J211" i="5"/>
  <c r="N211" i="5" s="1"/>
  <c r="G211" i="5"/>
  <c r="M210" i="5"/>
  <c r="L210" i="5"/>
  <c r="K210" i="5"/>
  <c r="J210" i="5"/>
  <c r="N210" i="5" s="1"/>
  <c r="G210" i="5"/>
  <c r="M22" i="5"/>
  <c r="L22" i="5"/>
  <c r="K22" i="5"/>
  <c r="J22" i="5"/>
  <c r="N22" i="5" s="1"/>
  <c r="G22" i="5"/>
  <c r="M394" i="5"/>
  <c r="L394" i="5"/>
  <c r="K394" i="5"/>
  <c r="J394" i="5"/>
  <c r="N394" i="5" s="1"/>
  <c r="G394" i="5"/>
  <c r="M393" i="5"/>
  <c r="L393" i="5"/>
  <c r="K393" i="5"/>
  <c r="J393" i="5"/>
  <c r="N393" i="5" s="1"/>
  <c r="G393" i="5"/>
  <c r="M164" i="5"/>
  <c r="L164" i="5"/>
  <c r="K164" i="5"/>
  <c r="J164" i="5"/>
  <c r="N164" i="5" s="1"/>
  <c r="G164" i="5"/>
  <c r="M252" i="5"/>
  <c r="L252" i="5"/>
  <c r="K252" i="5"/>
  <c r="J252" i="5"/>
  <c r="N252" i="5" s="1"/>
  <c r="G252" i="5"/>
  <c r="M209" i="5"/>
  <c r="L209" i="5"/>
  <c r="K209" i="5"/>
  <c r="J209" i="5"/>
  <c r="N209" i="5" s="1"/>
  <c r="G209" i="5"/>
  <c r="M93" i="5"/>
  <c r="L93" i="5"/>
  <c r="K93" i="5"/>
  <c r="J93" i="5"/>
  <c r="N93" i="5" s="1"/>
  <c r="G93" i="5"/>
  <c r="M392" i="5"/>
  <c r="L392" i="5"/>
  <c r="K392" i="5"/>
  <c r="J392" i="5"/>
  <c r="N392" i="5" s="1"/>
  <c r="G392" i="5"/>
  <c r="M21" i="5"/>
  <c r="L21" i="5"/>
  <c r="K21" i="5"/>
  <c r="J21" i="5"/>
  <c r="N21" i="5" s="1"/>
  <c r="G21" i="5"/>
  <c r="M208" i="5"/>
  <c r="L208" i="5"/>
  <c r="K208" i="5"/>
  <c r="J208" i="5"/>
  <c r="N208" i="5" s="1"/>
  <c r="G208" i="5"/>
  <c r="M207" i="5"/>
  <c r="L207" i="5"/>
  <c r="K207" i="5"/>
  <c r="J207" i="5"/>
  <c r="N207" i="5" s="1"/>
  <c r="G207" i="5"/>
  <c r="M369" i="5"/>
  <c r="L369" i="5"/>
  <c r="K369" i="5"/>
  <c r="J369" i="5"/>
  <c r="N369" i="5" s="1"/>
  <c r="G369" i="5"/>
  <c r="M206" i="5"/>
  <c r="L206" i="5"/>
  <c r="K206" i="5"/>
  <c r="J206" i="5"/>
  <c r="N206" i="5" s="1"/>
  <c r="G206" i="5"/>
  <c r="M127" i="5"/>
  <c r="L127" i="5"/>
  <c r="K127" i="5"/>
  <c r="J127" i="5"/>
  <c r="N127" i="5" s="1"/>
  <c r="G127" i="5"/>
  <c r="M205" i="5"/>
  <c r="L205" i="5"/>
  <c r="K205" i="5"/>
  <c r="J205" i="5"/>
  <c r="N205" i="5" s="1"/>
  <c r="G205" i="5"/>
  <c r="M204" i="5"/>
  <c r="L204" i="5"/>
  <c r="K204" i="5"/>
  <c r="J204" i="5"/>
  <c r="N204" i="5" s="1"/>
  <c r="G204" i="5"/>
  <c r="M20" i="5"/>
  <c r="L20" i="5"/>
  <c r="K20" i="5"/>
  <c r="J20" i="5"/>
  <c r="N20" i="5" s="1"/>
  <c r="G20" i="5"/>
  <c r="M163" i="5"/>
  <c r="L163" i="5"/>
  <c r="K163" i="5"/>
  <c r="J163" i="5"/>
  <c r="N163" i="5" s="1"/>
  <c r="G163" i="5"/>
  <c r="M19" i="5"/>
  <c r="L19" i="5"/>
  <c r="K19" i="5"/>
  <c r="J19" i="5"/>
  <c r="N19" i="5" s="1"/>
  <c r="G19" i="5"/>
  <c r="M203" i="5"/>
  <c r="L203" i="5"/>
  <c r="K203" i="5"/>
  <c r="J203" i="5"/>
  <c r="N203" i="5" s="1"/>
  <c r="G203" i="5"/>
  <c r="M162" i="5"/>
  <c r="L162" i="5"/>
  <c r="K162" i="5"/>
  <c r="J162" i="5"/>
  <c r="N162" i="5" s="1"/>
  <c r="G162" i="5"/>
  <c r="M251" i="5"/>
  <c r="L251" i="5"/>
  <c r="K251" i="5"/>
  <c r="J251" i="5"/>
  <c r="N251" i="5" s="1"/>
  <c r="G251" i="5"/>
  <c r="M18" i="5"/>
  <c r="L18" i="5"/>
  <c r="K18" i="5"/>
  <c r="J18" i="5"/>
  <c r="N18" i="5" s="1"/>
  <c r="G18" i="5"/>
  <c r="M250" i="5"/>
  <c r="L250" i="5"/>
  <c r="K250" i="5"/>
  <c r="J250" i="5"/>
  <c r="N250" i="5" s="1"/>
  <c r="G250" i="5"/>
  <c r="M161" i="5"/>
  <c r="L161" i="5"/>
  <c r="K161" i="5"/>
  <c r="J161" i="5"/>
  <c r="N161" i="5" s="1"/>
  <c r="G161" i="5"/>
  <c r="M423" i="5"/>
  <c r="L423" i="5"/>
  <c r="K423" i="5"/>
  <c r="J423" i="5"/>
  <c r="N423" i="5" s="1"/>
  <c r="G423" i="5"/>
  <c r="M368" i="5"/>
  <c r="L368" i="5"/>
  <c r="K368" i="5"/>
  <c r="J368" i="5"/>
  <c r="N368" i="5" s="1"/>
  <c r="G368" i="5"/>
  <c r="M316" i="5"/>
  <c r="L316" i="5"/>
  <c r="K316" i="5"/>
  <c r="J316" i="5"/>
  <c r="N316" i="5" s="1"/>
  <c r="G316" i="5"/>
  <c r="M315" i="5"/>
  <c r="L315" i="5"/>
  <c r="K315" i="5"/>
  <c r="J315" i="5"/>
  <c r="N315" i="5" s="1"/>
  <c r="G315" i="5"/>
  <c r="M249" i="5"/>
  <c r="L249" i="5"/>
  <c r="K249" i="5"/>
  <c r="J249" i="5"/>
  <c r="N249" i="5" s="1"/>
  <c r="G249" i="5"/>
  <c r="M314" i="5"/>
  <c r="L314" i="5"/>
  <c r="K314" i="5"/>
  <c r="J314" i="5"/>
  <c r="N314" i="5" s="1"/>
  <c r="G314" i="5"/>
  <c r="M367" i="5"/>
  <c r="L367" i="5"/>
  <c r="K367" i="5"/>
  <c r="J367" i="5"/>
  <c r="N367" i="5" s="1"/>
  <c r="G367" i="5"/>
  <c r="M126" i="5"/>
  <c r="L126" i="5"/>
  <c r="K126" i="5"/>
  <c r="J126" i="5"/>
  <c r="N126" i="5" s="1"/>
  <c r="G126" i="5"/>
  <c r="M125" i="5"/>
  <c r="L125" i="5"/>
  <c r="K125" i="5"/>
  <c r="J125" i="5"/>
  <c r="N125" i="5" s="1"/>
  <c r="G125" i="5"/>
  <c r="M5" i="5"/>
  <c r="L5" i="5"/>
  <c r="K5" i="5"/>
  <c r="J5" i="5"/>
  <c r="N5" i="5" s="1"/>
  <c r="G5" i="5"/>
  <c r="M202" i="5"/>
  <c r="L202" i="5"/>
  <c r="K202" i="5"/>
  <c r="J202" i="5"/>
  <c r="N202" i="5" s="1"/>
  <c r="G202" i="5"/>
  <c r="M17" i="5"/>
  <c r="L17" i="5"/>
  <c r="K17" i="5"/>
  <c r="J17" i="5"/>
  <c r="N17" i="5" s="1"/>
  <c r="G17" i="5"/>
  <c r="M16" i="5"/>
  <c r="L16" i="5"/>
  <c r="K16" i="5"/>
  <c r="J16" i="5"/>
  <c r="N16" i="5" s="1"/>
  <c r="G16" i="5"/>
  <c r="M391" i="5"/>
  <c r="L391" i="5"/>
  <c r="K391" i="5"/>
  <c r="J391" i="5"/>
  <c r="N391" i="5" s="1"/>
  <c r="G391" i="5"/>
  <c r="M160" i="5"/>
  <c r="L160" i="5"/>
  <c r="K160" i="5"/>
  <c r="J160" i="5"/>
  <c r="N160" i="5" s="1"/>
  <c r="G160" i="5"/>
  <c r="M201" i="5"/>
  <c r="L201" i="5"/>
  <c r="K201" i="5"/>
  <c r="J201" i="5"/>
  <c r="N201" i="5" s="1"/>
  <c r="G201" i="5"/>
  <c r="M248" i="5"/>
  <c r="L248" i="5"/>
  <c r="K248" i="5"/>
  <c r="J248" i="5"/>
  <c r="N248" i="5" s="1"/>
  <c r="G248" i="5"/>
  <c r="M313" i="5"/>
  <c r="L313" i="5"/>
  <c r="K313" i="5"/>
  <c r="J313" i="5"/>
  <c r="N313" i="5" s="1"/>
  <c r="G313" i="5"/>
  <c r="M200" i="5"/>
  <c r="L200" i="5"/>
  <c r="K200" i="5"/>
  <c r="J200" i="5"/>
  <c r="N200" i="5" s="1"/>
  <c r="G200" i="5"/>
  <c r="M247" i="5"/>
  <c r="L247" i="5"/>
  <c r="K247" i="5"/>
  <c r="J247" i="5"/>
  <c r="N247" i="5" s="1"/>
  <c r="G247" i="5"/>
  <c r="M159" i="5"/>
  <c r="L159" i="5"/>
  <c r="K159" i="5"/>
  <c r="J159" i="5"/>
  <c r="N159" i="5" s="1"/>
  <c r="G159" i="5"/>
  <c r="M246" i="5"/>
  <c r="L246" i="5"/>
  <c r="K246" i="5"/>
  <c r="J246" i="5"/>
  <c r="N246" i="5" s="1"/>
  <c r="G246" i="5"/>
  <c r="M366" i="5"/>
  <c r="L366" i="5"/>
  <c r="K366" i="5"/>
  <c r="J366" i="5"/>
  <c r="N366" i="5" s="1"/>
  <c r="G366" i="5"/>
  <c r="M11" i="5"/>
  <c r="L11" i="5"/>
  <c r="K11" i="5"/>
  <c r="J11" i="5"/>
  <c r="N11" i="5" s="1"/>
  <c r="G11" i="5"/>
  <c r="M312" i="5"/>
  <c r="L312" i="5"/>
  <c r="K312" i="5"/>
  <c r="J312" i="5"/>
  <c r="N312" i="5" s="1"/>
  <c r="G312" i="5"/>
  <c r="M158" i="5"/>
  <c r="L158" i="5"/>
  <c r="K158" i="5"/>
  <c r="J158" i="5"/>
  <c r="N158" i="5" s="1"/>
  <c r="G158" i="5"/>
  <c r="M390" i="5"/>
  <c r="L390" i="5"/>
  <c r="K390" i="5"/>
  <c r="J390" i="5"/>
  <c r="N390" i="5" s="1"/>
  <c r="G390" i="5"/>
  <c r="M13" i="5"/>
  <c r="L13" i="5"/>
  <c r="K13" i="5"/>
  <c r="J13" i="5"/>
  <c r="N13" i="5" s="1"/>
  <c r="G13" i="5"/>
  <c r="M157" i="5"/>
  <c r="L157" i="5"/>
  <c r="K157" i="5"/>
  <c r="J157" i="5"/>
  <c r="N157" i="5" s="1"/>
  <c r="G157" i="5"/>
  <c r="M156" i="5"/>
  <c r="L156" i="5"/>
  <c r="K156" i="5"/>
  <c r="J156" i="5"/>
  <c r="N156" i="5" s="1"/>
  <c r="G156" i="5"/>
  <c r="M9" i="5"/>
  <c r="L9" i="5"/>
  <c r="K9" i="5"/>
  <c r="J9" i="5"/>
  <c r="N9" i="5" s="1"/>
  <c r="G9" i="5"/>
  <c r="M422" i="5"/>
  <c r="L422" i="5"/>
  <c r="K422" i="5"/>
  <c r="J422" i="5"/>
  <c r="N422" i="5" s="1"/>
  <c r="G422" i="5"/>
  <c r="M421" i="5"/>
  <c r="L421" i="5"/>
  <c r="K421" i="5"/>
  <c r="J421" i="5"/>
  <c r="N421" i="5" s="1"/>
  <c r="G421" i="5"/>
  <c r="M12" i="5"/>
  <c r="L12" i="5"/>
  <c r="K12" i="5"/>
  <c r="J12" i="5"/>
  <c r="N12" i="5" s="1"/>
  <c r="G12" i="5"/>
  <c r="M311" i="5"/>
  <c r="L311" i="5"/>
  <c r="K311" i="5"/>
  <c r="J311" i="5"/>
  <c r="N311" i="5" s="1"/>
  <c r="G311" i="5"/>
  <c r="M310" i="5"/>
  <c r="L310" i="5"/>
  <c r="K310" i="5"/>
  <c r="J310" i="5"/>
  <c r="N310" i="5" s="1"/>
  <c r="G310" i="5"/>
  <c r="AH3" i="5"/>
  <c r="M92" i="5"/>
  <c r="L92" i="5"/>
  <c r="K92" i="5"/>
  <c r="J92" i="5"/>
  <c r="N92" i="5" s="1"/>
  <c r="G92" i="5"/>
  <c r="M3" i="5"/>
  <c r="L3" i="5"/>
  <c r="K3" i="5"/>
  <c r="J3" i="5"/>
  <c r="N3" i="5" s="1"/>
  <c r="G3" i="5"/>
  <c r="M309" i="5"/>
  <c r="L309" i="5"/>
  <c r="K309" i="5"/>
  <c r="J309" i="5"/>
  <c r="N309" i="5" s="1"/>
  <c r="G309" i="5"/>
  <c r="M308" i="5"/>
  <c r="L308" i="5"/>
  <c r="K308" i="5"/>
  <c r="J308" i="5"/>
  <c r="N308" i="5" s="1"/>
  <c r="G308" i="5"/>
  <c r="M199" i="5"/>
  <c r="L199" i="5"/>
  <c r="K199" i="5"/>
  <c r="J199" i="5"/>
  <c r="N199" i="5" s="1"/>
  <c r="G199" i="5"/>
  <c r="M198" i="5"/>
  <c r="L198" i="5"/>
  <c r="K198" i="5"/>
  <c r="J198" i="5"/>
  <c r="N198" i="5" s="1"/>
  <c r="G198" i="5"/>
  <c r="M197" i="5"/>
  <c r="L197" i="5"/>
  <c r="K197" i="5"/>
  <c r="J197" i="5"/>
  <c r="N197" i="5" s="1"/>
  <c r="G197" i="5"/>
  <c r="M6" i="5"/>
  <c r="L6" i="5"/>
  <c r="K6" i="5"/>
  <c r="J6" i="5"/>
  <c r="N6" i="5" s="1"/>
  <c r="G6" i="5"/>
  <c r="M307" i="5"/>
  <c r="L307" i="5"/>
  <c r="K307" i="5"/>
  <c r="J307" i="5"/>
  <c r="N307" i="5" s="1"/>
  <c r="G307" i="5"/>
  <c r="M8" i="5"/>
  <c r="L8" i="5"/>
  <c r="K8" i="5"/>
  <c r="J8" i="5"/>
  <c r="N8" i="5" s="1"/>
  <c r="G8" i="5"/>
  <c r="M15" i="5"/>
  <c r="L15" i="5"/>
  <c r="K15" i="5"/>
  <c r="J15" i="5"/>
  <c r="N15" i="5" s="1"/>
  <c r="G15" i="5"/>
  <c r="H15" i="5" s="1"/>
  <c r="M4" i="5"/>
  <c r="L4" i="5"/>
  <c r="K4" i="5"/>
  <c r="J4" i="5"/>
  <c r="N4" i="5" s="1"/>
  <c r="G4" i="5"/>
  <c r="AI3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L7" i="3"/>
  <c r="K23" i="3"/>
  <c r="I23" i="3"/>
  <c r="L34" i="3" s="1"/>
  <c r="M34" i="3" s="1"/>
  <c r="O15" i="5"/>
  <c r="O7" i="5"/>
  <c r="H7" i="5"/>
  <c r="O10" i="5"/>
  <c r="H10" i="5"/>
  <c r="O5" i="5"/>
  <c r="H5" i="5"/>
  <c r="O11" i="5"/>
  <c r="H11" i="5"/>
  <c r="O13" i="5"/>
  <c r="H13" i="5"/>
  <c r="O9" i="5"/>
  <c r="H9" i="5"/>
  <c r="O12" i="5"/>
  <c r="H12" i="5"/>
  <c r="O3" i="5"/>
  <c r="H3" i="5"/>
  <c r="O6" i="5"/>
  <c r="H6" i="5"/>
  <c r="O8" i="5"/>
  <c r="H8" i="5"/>
  <c r="O4" i="5"/>
  <c r="P4" i="5" s="1"/>
  <c r="H4" i="5"/>
  <c r="O307" i="5" l="1"/>
  <c r="O197" i="5"/>
  <c r="O198" i="5"/>
  <c r="O199" i="5"/>
  <c r="O308" i="5"/>
  <c r="O309" i="5"/>
  <c r="O92" i="5"/>
  <c r="O310" i="5"/>
  <c r="O311" i="5"/>
  <c r="O421" i="5"/>
  <c r="O422" i="5"/>
  <c r="O156" i="5"/>
  <c r="O157" i="5"/>
  <c r="O390" i="5"/>
  <c r="O158" i="5"/>
  <c r="O312" i="5"/>
  <c r="O366" i="5"/>
  <c r="O246" i="5"/>
  <c r="O159" i="5"/>
  <c r="O247" i="5"/>
  <c r="O200" i="5"/>
  <c r="O313" i="5"/>
  <c r="O248" i="5"/>
  <c r="O201" i="5"/>
  <c r="O160" i="5"/>
  <c r="O391" i="5"/>
  <c r="H16" i="5"/>
  <c r="O16" i="5"/>
  <c r="O17" i="5"/>
  <c r="O202" i="5"/>
  <c r="O125" i="5"/>
  <c r="O126" i="5"/>
  <c r="O367" i="5"/>
  <c r="O314" i="5"/>
  <c r="O249" i="5"/>
  <c r="O315" i="5"/>
  <c r="O316" i="5"/>
  <c r="O368" i="5"/>
  <c r="O423" i="5"/>
  <c r="O161" i="5"/>
  <c r="O250" i="5"/>
  <c r="O18" i="5"/>
  <c r="O251" i="5"/>
  <c r="O162" i="5"/>
  <c r="O203" i="5"/>
  <c r="O19" i="5"/>
  <c r="O163" i="5"/>
  <c r="O20" i="5"/>
  <c r="O204" i="5"/>
  <c r="O205" i="5"/>
  <c r="O127" i="5"/>
  <c r="O206" i="5"/>
  <c r="O369" i="5"/>
  <c r="O207" i="5"/>
  <c r="O208" i="5"/>
  <c r="O21" i="5"/>
  <c r="O392" i="5"/>
  <c r="O93" i="5"/>
  <c r="O209" i="5"/>
  <c r="O252" i="5"/>
  <c r="O164" i="5"/>
  <c r="O393" i="5"/>
  <c r="O394" i="5"/>
  <c r="O22" i="5"/>
  <c r="O210" i="5"/>
  <c r="O211" i="5"/>
  <c r="O370" i="5"/>
  <c r="O165" i="5"/>
  <c r="O94" i="5"/>
  <c r="O128" i="5"/>
  <c r="O253" i="5"/>
  <c r="O23" i="5"/>
  <c r="O212" i="5"/>
  <c r="O166" i="5"/>
  <c r="O95" i="5"/>
  <c r="O96" i="5"/>
  <c r="O167" i="5"/>
  <c r="O24" i="5"/>
  <c r="O254" i="5"/>
  <c r="O424" i="5"/>
  <c r="O213" i="5"/>
  <c r="O425" i="5"/>
  <c r="O168" i="5"/>
  <c r="O129" i="5"/>
  <c r="O255" i="5"/>
  <c r="O214" i="5"/>
  <c r="O97" i="5"/>
  <c r="O98" i="5"/>
  <c r="O99" i="5"/>
  <c r="O317" i="5"/>
  <c r="O318" i="5"/>
  <c r="O319" i="5"/>
  <c r="O256" i="5"/>
  <c r="O257" i="5"/>
  <c r="O416" i="5"/>
  <c r="O320" i="5"/>
  <c r="O321" i="5"/>
  <c r="O100" i="5"/>
  <c r="O130" i="5"/>
  <c r="O131" i="5"/>
  <c r="O426" i="5"/>
  <c r="O258" i="5"/>
  <c r="O371" i="5"/>
  <c r="O259" i="5"/>
  <c r="O169" i="5"/>
  <c r="O25" i="5"/>
  <c r="O215" i="5"/>
  <c r="O26" i="5"/>
  <c r="O260" i="5"/>
  <c r="O27" i="5"/>
  <c r="O28" i="5"/>
  <c r="O29" i="5"/>
  <c r="O30" i="5"/>
  <c r="O395" i="5"/>
  <c r="O31" i="5"/>
  <c r="O261" i="5"/>
  <c r="O262" i="5"/>
  <c r="O101" i="5"/>
  <c r="O32" i="5"/>
  <c r="O427" i="5"/>
  <c r="O216" i="5"/>
  <c r="O132" i="5"/>
  <c r="O322" i="5"/>
  <c r="O323" i="5"/>
  <c r="O372" i="5"/>
  <c r="O428" i="5"/>
  <c r="O263" i="5"/>
  <c r="O429" i="5"/>
  <c r="O102" i="5"/>
  <c r="O373" i="5"/>
  <c r="O264" i="5"/>
  <c r="O133" i="5"/>
  <c r="O396" i="5"/>
  <c r="O397" i="5"/>
  <c r="O134" i="5"/>
  <c r="O430" i="5"/>
  <c r="O398" i="5"/>
  <c r="O170" i="5"/>
  <c r="O265" i="5"/>
  <c r="O431" i="5"/>
  <c r="O217" i="5"/>
  <c r="O432" i="5"/>
  <c r="O266" i="5"/>
  <c r="O33" i="5"/>
  <c r="O399" i="5"/>
  <c r="O34" i="5"/>
  <c r="O267" i="5"/>
  <c r="O324" i="5"/>
  <c r="O268" i="5"/>
  <c r="O374" i="5"/>
  <c r="O269" i="5"/>
  <c r="O433" i="5"/>
  <c r="O325" i="5"/>
  <c r="O326" i="5"/>
  <c r="O327" i="5"/>
  <c r="O35" i="5"/>
  <c r="O328" i="5"/>
  <c r="O270" i="5"/>
  <c r="O271" i="5"/>
  <c r="O375" i="5"/>
  <c r="O400" i="5"/>
  <c r="O329" i="5"/>
  <c r="O417" i="5"/>
  <c r="O272" i="5"/>
  <c r="O401" i="5"/>
  <c r="O218" i="5"/>
  <c r="O103" i="5"/>
  <c r="O330" i="5"/>
  <c r="O36" i="5"/>
  <c r="O37" i="5"/>
  <c r="O331" i="5"/>
  <c r="O38" i="5"/>
  <c r="O39" i="5"/>
  <c r="O40" i="5"/>
  <c r="O273" i="5"/>
  <c r="O135" i="5"/>
  <c r="O41" i="5"/>
  <c r="O42" i="5"/>
  <c r="O171" i="5"/>
  <c r="O43" i="5"/>
  <c r="O219" i="5"/>
  <c r="O402" i="5"/>
  <c r="O403" i="5"/>
  <c r="O44" i="5"/>
  <c r="O136" i="5"/>
  <c r="O172" i="5"/>
  <c r="O45" i="5"/>
  <c r="O220" i="5"/>
  <c r="O274" i="5"/>
  <c r="O137" i="5"/>
  <c r="O332" i="5"/>
  <c r="O333" i="5"/>
  <c r="O173" i="5"/>
  <c r="O104" i="5"/>
  <c r="O334" i="5"/>
  <c r="O221" i="5"/>
  <c r="O404" i="5"/>
  <c r="O105" i="5"/>
  <c r="O222" i="5"/>
  <c r="O335" i="5"/>
  <c r="O223" i="5"/>
  <c r="O376" i="5"/>
  <c r="O224" i="5"/>
  <c r="O336" i="5"/>
  <c r="O337" i="5"/>
  <c r="O377" i="5"/>
  <c r="O46" i="5"/>
  <c r="O405" i="5"/>
  <c r="O225" i="5"/>
  <c r="O275" i="5"/>
  <c r="O174" i="5"/>
  <c r="O276" i="5"/>
  <c r="O277" i="5"/>
  <c r="O338" i="5"/>
  <c r="O175" i="5"/>
  <c r="O47" i="5"/>
  <c r="O106" i="5"/>
  <c r="O176" i="5"/>
  <c r="O406" i="5"/>
  <c r="O339" i="5"/>
  <c r="O107" i="5"/>
  <c r="O138" i="5"/>
  <c r="O48" i="5"/>
  <c r="O108" i="5"/>
  <c r="O49" i="5"/>
  <c r="O109" i="5"/>
  <c r="O50" i="5"/>
  <c r="O278" i="5"/>
  <c r="O51" i="5"/>
  <c r="O279" i="5"/>
  <c r="O52" i="5"/>
  <c r="O226" i="5"/>
  <c r="O53" i="5"/>
  <c r="O280" i="5"/>
  <c r="O340" i="5"/>
  <c r="O227" i="5"/>
  <c r="O281" i="5"/>
  <c r="O434" i="5"/>
  <c r="O54" i="5"/>
  <c r="O341" i="5"/>
  <c r="O177" i="5"/>
  <c r="O282" i="5"/>
  <c r="O418" i="5"/>
  <c r="O378" i="5"/>
  <c r="O55" i="5"/>
  <c r="O342" i="5"/>
  <c r="O407" i="5"/>
  <c r="O408" i="5"/>
  <c r="O56" i="5"/>
  <c r="O283" i="5"/>
  <c r="O57" i="5"/>
  <c r="O58" i="5"/>
  <c r="O343" i="5"/>
  <c r="O228" i="5"/>
  <c r="O178" i="5"/>
  <c r="O110" i="5"/>
  <c r="O179" i="5"/>
  <c r="O59" i="5"/>
  <c r="O111" i="5"/>
  <c r="O112" i="5"/>
  <c r="O379" i="5"/>
  <c r="O180" i="5"/>
  <c r="O284" i="5"/>
  <c r="O113" i="5"/>
  <c r="O114" i="5"/>
  <c r="O380" i="5"/>
  <c r="O381" i="5"/>
  <c r="O139" i="5"/>
  <c r="O229" i="5"/>
  <c r="O140" i="5"/>
  <c r="O344" i="5"/>
  <c r="O181" i="5"/>
  <c r="O230" i="5"/>
  <c r="O345" i="5"/>
  <c r="O141" i="5"/>
  <c r="O231" i="5"/>
  <c r="O142" i="5"/>
  <c r="O182" i="5"/>
  <c r="O435" i="5"/>
  <c r="O382" i="5"/>
  <c r="O346" i="5"/>
  <c r="O143" i="5"/>
  <c r="O60" i="5"/>
  <c r="O285" i="5"/>
  <c r="O144" i="5"/>
  <c r="O286" i="5"/>
  <c r="O347" i="5"/>
  <c r="O383" i="5"/>
  <c r="O348" i="5"/>
  <c r="O61" i="5"/>
  <c r="O409" i="5"/>
  <c r="O145" i="5"/>
  <c r="O62" i="5"/>
  <c r="O63" i="5"/>
  <c r="O146" i="5"/>
  <c r="O183" i="5"/>
  <c r="O287" i="5"/>
  <c r="O288" i="5"/>
  <c r="O436" i="5"/>
  <c r="O64" i="5"/>
  <c r="O232" i="5"/>
  <c r="O437" i="5"/>
  <c r="O115" i="5"/>
  <c r="O233" i="5"/>
  <c r="O184" i="5"/>
  <c r="O116" i="5"/>
  <c r="O185" i="5"/>
  <c r="O289" i="5"/>
  <c r="O65" i="5"/>
  <c r="O234" i="5"/>
  <c r="O117" i="5"/>
  <c r="O186" i="5"/>
  <c r="O290" i="5"/>
  <c r="O438" i="5"/>
  <c r="O384" i="5"/>
  <c r="O439" i="5"/>
  <c r="O187" i="5"/>
  <c r="O147" i="5"/>
  <c r="O66" i="5"/>
  <c r="O291" i="5"/>
  <c r="O385" i="5"/>
  <c r="O349" i="5"/>
  <c r="O350" i="5"/>
  <c r="O292" i="5"/>
  <c r="O67" i="5"/>
  <c r="O235" i="5"/>
  <c r="O293" i="5"/>
  <c r="O351" i="5"/>
  <c r="O68" i="5"/>
  <c r="O294" i="5"/>
  <c r="O295" i="5"/>
  <c r="O69" i="5"/>
  <c r="O148" i="5"/>
  <c r="O296" i="5"/>
  <c r="O70" i="5"/>
  <c r="O440" i="5"/>
  <c r="O149" i="5"/>
  <c r="O386" i="5"/>
  <c r="O387" i="5"/>
  <c r="O71" i="5"/>
  <c r="O118" i="5"/>
  <c r="O410" i="5"/>
  <c r="O72" i="5"/>
  <c r="O73" i="5"/>
  <c r="O441" i="5"/>
  <c r="O411" i="5"/>
  <c r="O74" i="5"/>
  <c r="O297" i="5"/>
  <c r="O442" i="5"/>
  <c r="O188" i="5"/>
  <c r="O352" i="5"/>
  <c r="O119" i="5"/>
  <c r="O75" i="5"/>
  <c r="O353" i="5"/>
  <c r="O150" i="5"/>
  <c r="O189" i="5"/>
  <c r="O236" i="5"/>
  <c r="O354" i="5"/>
  <c r="O120" i="5"/>
  <c r="O419" i="5"/>
  <c r="O121" i="5"/>
  <c r="O355" i="5"/>
  <c r="O298" i="5"/>
  <c r="O356" i="5"/>
  <c r="O76" i="5"/>
  <c r="O77" i="5"/>
  <c r="O78" i="5"/>
  <c r="O79" i="5"/>
  <c r="O190" i="5"/>
  <c r="O237" i="5"/>
  <c r="O80" i="5"/>
  <c r="O191" i="5"/>
  <c r="O81" i="5"/>
  <c r="O122" i="5"/>
  <c r="O151" i="5"/>
  <c r="O357" i="5"/>
  <c r="O358" i="5"/>
  <c r="O299" i="5"/>
  <c r="O82" i="5"/>
  <c r="O83" i="5"/>
  <c r="O300" i="5"/>
  <c r="O412" i="5"/>
  <c r="O84" i="5"/>
  <c r="O238" i="5"/>
  <c r="O192" i="5"/>
  <c r="O301" i="5"/>
  <c r="O302" i="5"/>
  <c r="O85" i="5"/>
  <c r="O193" i="5"/>
  <c r="O303" i="5"/>
  <c r="O359" i="5"/>
  <c r="O239" i="5"/>
  <c r="O86" i="5"/>
  <c r="O87" i="5"/>
  <c r="O152" i="5"/>
  <c r="O388" i="5"/>
  <c r="O413" i="5"/>
  <c r="O304" i="5"/>
  <c r="O360" i="5"/>
  <c r="O240" i="5"/>
  <c r="O414" i="5"/>
  <c r="O420" i="5"/>
  <c r="O241" i="5"/>
  <c r="O361" i="5"/>
  <c r="O443" i="5"/>
  <c r="O194" i="5"/>
  <c r="O123" i="5"/>
  <c r="O88" i="5"/>
  <c r="O305" i="5"/>
  <c r="O153" i="5"/>
  <c r="O124" i="5"/>
  <c r="O389" i="5"/>
  <c r="O362" i="5"/>
  <c r="O415" i="5"/>
  <c r="O89" i="5"/>
  <c r="O90" i="5"/>
  <c r="O154" i="5"/>
  <c r="O444" i="5"/>
  <c r="O195" i="5"/>
  <c r="O363" i="5"/>
  <c r="O155" i="5"/>
  <c r="O242" i="5"/>
  <c r="O364" i="5"/>
  <c r="O306" i="5"/>
  <c r="O365" i="5"/>
  <c r="O91" i="5"/>
  <c r="O243" i="5"/>
  <c r="O196" i="5"/>
  <c r="O244" i="5"/>
  <c r="O245" i="5"/>
  <c r="P245" i="5" s="1"/>
  <c r="C10" i="2"/>
  <c r="R13" i="2" s="1" a="1"/>
  <c r="R13" i="2" s="1"/>
  <c r="L9" i="3"/>
  <c r="L16" i="3"/>
  <c r="M7" i="3"/>
  <c r="P6" i="5"/>
  <c r="P3" i="5"/>
  <c r="P12" i="5"/>
  <c r="P9" i="5"/>
  <c r="P13" i="5"/>
  <c r="P11" i="5"/>
  <c r="P5" i="5"/>
  <c r="P10" i="5"/>
  <c r="P7" i="5"/>
  <c r="D47" i="2" l="1" a="1"/>
  <c r="D47" i="2" s="1"/>
  <c r="E47" i="2" a="1"/>
  <c r="E47" i="2" s="1"/>
  <c r="F47" i="2" a="1"/>
  <c r="F47" i="2" s="1"/>
  <c r="G47" i="2" a="1"/>
  <c r="G47" i="2" s="1"/>
  <c r="C47" i="2" a="1"/>
  <c r="C47" i="2" s="1"/>
  <c r="G46" i="2" a="1"/>
  <c r="G46" i="2" s="1"/>
  <c r="F46" i="2" a="1"/>
  <c r="F46" i="2" s="1"/>
  <c r="E46" i="2" a="1"/>
  <c r="E46" i="2" s="1"/>
  <c r="D46" i="2" a="1"/>
  <c r="D46" i="2" s="1"/>
  <c r="C46" i="2" a="1"/>
  <c r="C46" i="2" s="1"/>
  <c r="P244" i="5"/>
  <c r="P196" i="5"/>
  <c r="P243" i="5"/>
  <c r="P91" i="5"/>
  <c r="P365" i="5"/>
  <c r="P306" i="5"/>
  <c r="P364" i="5"/>
  <c r="P242" i="5"/>
  <c r="P155" i="5"/>
  <c r="P363" i="5"/>
  <c r="P195" i="5"/>
  <c r="P444" i="5"/>
  <c r="P154" i="5"/>
  <c r="P90" i="5"/>
  <c r="P89" i="5"/>
  <c r="P415" i="5"/>
  <c r="P362" i="5"/>
  <c r="P389" i="5"/>
  <c r="P124" i="5"/>
  <c r="P153" i="5"/>
  <c r="P305" i="5"/>
  <c r="P88" i="5"/>
  <c r="P123" i="5"/>
  <c r="P194" i="5"/>
  <c r="P443" i="5"/>
  <c r="P361" i="5"/>
  <c r="P241" i="5"/>
  <c r="P420" i="5"/>
  <c r="P414" i="5"/>
  <c r="P240" i="5"/>
  <c r="P360" i="5"/>
  <c r="P304" i="5"/>
  <c r="P413" i="5"/>
  <c r="P388" i="5"/>
  <c r="P152" i="5"/>
  <c r="P87" i="5"/>
  <c r="P86" i="5"/>
  <c r="P239" i="5"/>
  <c r="P359" i="5"/>
  <c r="P303" i="5"/>
  <c r="P193" i="5"/>
  <c r="P85" i="5"/>
  <c r="P302" i="5"/>
  <c r="P301" i="5"/>
  <c r="P192" i="5"/>
  <c r="P238" i="5"/>
  <c r="P84" i="5"/>
  <c r="P412" i="5"/>
  <c r="P300" i="5"/>
  <c r="P83" i="5"/>
  <c r="P82" i="5"/>
  <c r="P299" i="5"/>
  <c r="P358" i="5"/>
  <c r="P357" i="5"/>
  <c r="P151" i="5"/>
  <c r="P122" i="5"/>
  <c r="P81" i="5"/>
  <c r="P191" i="5"/>
  <c r="P80" i="5"/>
  <c r="P237" i="5"/>
  <c r="P190" i="5"/>
  <c r="P79" i="5"/>
  <c r="P78" i="5"/>
  <c r="P77" i="5"/>
  <c r="P76" i="5"/>
  <c r="P356" i="5"/>
  <c r="P298" i="5"/>
  <c r="P355" i="5"/>
  <c r="P121" i="5"/>
  <c r="P419" i="5"/>
  <c r="P120" i="5"/>
  <c r="P354" i="5"/>
  <c r="P236" i="5"/>
  <c r="P189" i="5"/>
  <c r="P150" i="5"/>
  <c r="P353" i="5"/>
  <c r="P75" i="5"/>
  <c r="P119" i="5"/>
  <c r="P352" i="5"/>
  <c r="P188" i="5"/>
  <c r="P442" i="5"/>
  <c r="P297" i="5"/>
  <c r="P74" i="5"/>
  <c r="P411" i="5"/>
  <c r="P441" i="5"/>
  <c r="P73" i="5"/>
  <c r="P72" i="5"/>
  <c r="P410" i="5"/>
  <c r="P118" i="5"/>
  <c r="P71" i="5"/>
  <c r="P387" i="5"/>
  <c r="P386" i="5"/>
  <c r="P149" i="5"/>
  <c r="P440" i="5"/>
  <c r="P70" i="5"/>
  <c r="P296" i="5"/>
  <c r="P148" i="5"/>
  <c r="P69" i="5"/>
  <c r="P295" i="5"/>
  <c r="P294" i="5"/>
  <c r="P68" i="5"/>
  <c r="P351" i="5"/>
  <c r="P293" i="5"/>
  <c r="P235" i="5"/>
  <c r="P67" i="5"/>
  <c r="P292" i="5"/>
  <c r="P350" i="5"/>
  <c r="P349" i="5"/>
  <c r="P385" i="5"/>
  <c r="P291" i="5"/>
  <c r="P66" i="5"/>
  <c r="P147" i="5"/>
  <c r="P187" i="5"/>
  <c r="P439" i="5"/>
  <c r="P384" i="5"/>
  <c r="P438" i="5"/>
  <c r="P290" i="5"/>
  <c r="P186" i="5"/>
  <c r="P117" i="5"/>
  <c r="P234" i="5"/>
  <c r="P65" i="5"/>
  <c r="P289" i="5"/>
  <c r="P185" i="5"/>
  <c r="P116" i="5"/>
  <c r="P184" i="5"/>
  <c r="P233" i="5"/>
  <c r="P115" i="5"/>
  <c r="P437" i="5"/>
  <c r="P232" i="5"/>
  <c r="P64" i="5"/>
  <c r="P436" i="5"/>
  <c r="P288" i="5"/>
  <c r="P287" i="5"/>
  <c r="P183" i="5"/>
  <c r="P146" i="5"/>
  <c r="P63" i="5"/>
  <c r="P62" i="5"/>
  <c r="P145" i="5"/>
  <c r="P409" i="5"/>
  <c r="P61" i="5"/>
  <c r="P348" i="5"/>
  <c r="P383" i="5"/>
  <c r="P347" i="5"/>
  <c r="P286" i="5"/>
  <c r="P144" i="5"/>
  <c r="P285" i="5"/>
  <c r="P60" i="5"/>
  <c r="P143" i="5"/>
  <c r="P346" i="5"/>
  <c r="P382" i="5"/>
  <c r="P435" i="5"/>
  <c r="P182" i="5"/>
  <c r="P142" i="5"/>
  <c r="P231" i="5"/>
  <c r="P141" i="5"/>
  <c r="P345" i="5"/>
  <c r="P230" i="5"/>
  <c r="P181" i="5"/>
  <c r="P344" i="5"/>
  <c r="P140" i="5"/>
  <c r="P229" i="5"/>
  <c r="P139" i="5"/>
  <c r="P381" i="5"/>
  <c r="P380" i="5"/>
  <c r="P114" i="5"/>
  <c r="P113" i="5"/>
  <c r="P284" i="5"/>
  <c r="P180" i="5"/>
  <c r="P379" i="5"/>
  <c r="P112" i="5"/>
  <c r="P111" i="5"/>
  <c r="P59" i="5"/>
  <c r="P179" i="5"/>
  <c r="P110" i="5"/>
  <c r="P178" i="5"/>
  <c r="P228" i="5"/>
  <c r="P343" i="5"/>
  <c r="P58" i="5"/>
  <c r="P57" i="5"/>
  <c r="P283" i="5"/>
  <c r="P56" i="5"/>
  <c r="P408" i="5"/>
  <c r="P407" i="5"/>
  <c r="P342" i="5"/>
  <c r="P55" i="5"/>
  <c r="P378" i="5"/>
  <c r="P418" i="5"/>
  <c r="P282" i="5"/>
  <c r="P177" i="5"/>
  <c r="P341" i="5"/>
  <c r="P54" i="5"/>
  <c r="P434" i="5"/>
  <c r="P281" i="5"/>
  <c r="P227" i="5"/>
  <c r="P340" i="5"/>
  <c r="P280" i="5"/>
  <c r="P53" i="5"/>
  <c r="P226" i="5"/>
  <c r="P52" i="5"/>
  <c r="P279" i="5"/>
  <c r="P51" i="5"/>
  <c r="P278" i="5"/>
  <c r="P50" i="5"/>
  <c r="P109" i="5"/>
  <c r="P49" i="5"/>
  <c r="P108" i="5"/>
  <c r="P48" i="5"/>
  <c r="P138" i="5"/>
  <c r="P107" i="5"/>
  <c r="P339" i="5"/>
  <c r="P406" i="5"/>
  <c r="P176" i="5"/>
  <c r="P106" i="5"/>
  <c r="P47" i="5"/>
  <c r="P175" i="5"/>
  <c r="P338" i="5"/>
  <c r="P277" i="5"/>
  <c r="P276" i="5"/>
  <c r="P174" i="5"/>
  <c r="P275" i="5"/>
  <c r="P225" i="5"/>
  <c r="P405" i="5"/>
  <c r="P46" i="5"/>
  <c r="P377" i="5"/>
  <c r="P337" i="5"/>
  <c r="P336" i="5"/>
  <c r="P224" i="5"/>
  <c r="P376" i="5"/>
  <c r="P223" i="5"/>
  <c r="P335" i="5"/>
  <c r="P222" i="5"/>
  <c r="P105" i="5"/>
  <c r="P404" i="5"/>
  <c r="P221" i="5"/>
  <c r="P334" i="5"/>
  <c r="P104" i="5"/>
  <c r="P173" i="5"/>
  <c r="P333" i="5"/>
  <c r="P332" i="5"/>
  <c r="P137" i="5"/>
  <c r="P274" i="5"/>
  <c r="P220" i="5"/>
  <c r="P45" i="5"/>
  <c r="P172" i="5"/>
  <c r="P136" i="5"/>
  <c r="P44" i="5"/>
  <c r="P403" i="5"/>
  <c r="P402" i="5"/>
  <c r="P219" i="5"/>
  <c r="P43" i="5"/>
  <c r="P171" i="5"/>
  <c r="P42" i="5"/>
  <c r="P41" i="5"/>
  <c r="P135" i="5"/>
  <c r="P273" i="5"/>
  <c r="P40" i="5"/>
  <c r="P39" i="5"/>
  <c r="P38" i="5"/>
  <c r="P331" i="5"/>
  <c r="P37" i="5"/>
  <c r="P36" i="5"/>
  <c r="P330" i="5"/>
  <c r="P103" i="5"/>
  <c r="P218" i="5"/>
  <c r="P401" i="5"/>
  <c r="P272" i="5"/>
  <c r="P417" i="5"/>
  <c r="P329" i="5"/>
  <c r="P400" i="5"/>
  <c r="P375" i="5"/>
  <c r="P271" i="5"/>
  <c r="P270" i="5"/>
  <c r="P328" i="5"/>
  <c r="P35" i="5"/>
  <c r="P327" i="5"/>
  <c r="P326" i="5"/>
  <c r="P325" i="5"/>
  <c r="P433" i="5"/>
  <c r="P269" i="5"/>
  <c r="P374" i="5"/>
  <c r="P268" i="5"/>
  <c r="P324" i="5"/>
  <c r="P267" i="5"/>
  <c r="P34" i="5"/>
  <c r="P399" i="5"/>
  <c r="P33" i="5"/>
  <c r="P266" i="5"/>
  <c r="P432" i="5"/>
  <c r="P217" i="5"/>
  <c r="P431" i="5"/>
  <c r="P265" i="5"/>
  <c r="P170" i="5"/>
  <c r="P398" i="5"/>
  <c r="P430" i="5"/>
  <c r="P134" i="5"/>
  <c r="P397" i="5"/>
  <c r="P396" i="5"/>
  <c r="P133" i="5"/>
  <c r="P264" i="5"/>
  <c r="P373" i="5"/>
  <c r="P102" i="5"/>
  <c r="P429" i="5"/>
  <c r="P263" i="5"/>
  <c r="P428" i="5"/>
  <c r="P372" i="5"/>
  <c r="P323" i="5"/>
  <c r="P322" i="5"/>
  <c r="P132" i="5"/>
  <c r="P216" i="5"/>
  <c r="P427" i="5"/>
  <c r="P32" i="5"/>
  <c r="P101" i="5"/>
  <c r="P262" i="5"/>
  <c r="P261" i="5"/>
  <c r="P31" i="5"/>
  <c r="P395" i="5"/>
  <c r="P30" i="5"/>
  <c r="P29" i="5"/>
  <c r="P28" i="5"/>
  <c r="P27" i="5"/>
  <c r="P260" i="5"/>
  <c r="P26" i="5"/>
  <c r="P215" i="5"/>
  <c r="P25" i="5"/>
  <c r="P169" i="5"/>
  <c r="P259" i="5"/>
  <c r="P371" i="5"/>
  <c r="P258" i="5"/>
  <c r="P426" i="5"/>
  <c r="P131" i="5"/>
  <c r="P130" i="5"/>
  <c r="P100" i="5"/>
  <c r="P321" i="5"/>
  <c r="P320" i="5"/>
  <c r="P416" i="5"/>
  <c r="P257" i="5"/>
  <c r="P256" i="5"/>
  <c r="P319" i="5"/>
  <c r="P318" i="5"/>
  <c r="P317" i="5"/>
  <c r="P99" i="5"/>
  <c r="P98" i="5"/>
  <c r="P97" i="5"/>
  <c r="P214" i="5"/>
  <c r="P255" i="5"/>
  <c r="P129" i="5"/>
  <c r="P168" i="5"/>
  <c r="P425" i="5"/>
  <c r="P213" i="5"/>
  <c r="P424" i="5"/>
  <c r="P254" i="5"/>
  <c r="P24" i="5"/>
  <c r="P167" i="5"/>
  <c r="P96" i="5"/>
  <c r="P95" i="5"/>
  <c r="P166" i="5"/>
  <c r="P212" i="5"/>
  <c r="P23" i="5"/>
  <c r="P253" i="5"/>
  <c r="P128" i="5"/>
  <c r="P94" i="5"/>
  <c r="P165" i="5"/>
  <c r="P370" i="5"/>
  <c r="P211" i="5"/>
  <c r="P210" i="5"/>
  <c r="P22" i="5"/>
  <c r="P394" i="5"/>
  <c r="P393" i="5"/>
  <c r="P164" i="5"/>
  <c r="P252" i="5"/>
  <c r="P209" i="5"/>
  <c r="P93" i="5"/>
  <c r="P392" i="5"/>
  <c r="P21" i="5"/>
  <c r="P208" i="5"/>
  <c r="P207" i="5"/>
  <c r="P369" i="5"/>
  <c r="P206" i="5"/>
  <c r="P127" i="5"/>
  <c r="P205" i="5"/>
  <c r="P204" i="5"/>
  <c r="P20" i="5"/>
  <c r="P163" i="5"/>
  <c r="P19" i="5"/>
  <c r="P203" i="5"/>
  <c r="P162" i="5"/>
  <c r="P251" i="5"/>
  <c r="P18" i="5"/>
  <c r="P250" i="5"/>
  <c r="P161" i="5"/>
  <c r="P423" i="5"/>
  <c r="P368" i="5"/>
  <c r="P316" i="5"/>
  <c r="P315" i="5"/>
  <c r="P249" i="5"/>
  <c r="P314" i="5"/>
  <c r="P367" i="5"/>
  <c r="P126" i="5"/>
  <c r="P125" i="5"/>
  <c r="P202" i="5"/>
  <c r="P17" i="5"/>
  <c r="P16" i="5"/>
  <c r="P15" i="5"/>
  <c r="P391" i="5"/>
  <c r="P160" i="5"/>
  <c r="P201" i="5"/>
  <c r="P248" i="5"/>
  <c r="P313" i="5"/>
  <c r="P200" i="5"/>
  <c r="P247" i="5"/>
  <c r="P159" i="5"/>
  <c r="P246" i="5"/>
  <c r="P366" i="5"/>
  <c r="P312" i="5"/>
  <c r="P158" i="5"/>
  <c r="P390" i="5"/>
  <c r="P157" i="5"/>
  <c r="P156" i="5"/>
  <c r="P422" i="5"/>
  <c r="P421" i="5"/>
  <c r="P311" i="5"/>
  <c r="P310" i="5"/>
  <c r="P92" i="5"/>
  <c r="P309" i="5"/>
  <c r="P308" i="5"/>
  <c r="P199" i="5"/>
  <c r="P198" i="5"/>
  <c r="P197" i="5"/>
  <c r="P307" i="5"/>
  <c r="E15" i="2"/>
  <c r="E22" i="2"/>
  <c r="E23" i="2"/>
  <c r="E24" i="2" s="1"/>
  <c r="E20" i="2"/>
  <c r="E19" i="2"/>
  <c r="E18" i="2"/>
  <c r="E14" i="2"/>
  <c r="E13" i="2"/>
  <c r="S13" i="2" a="1"/>
  <c r="S13" i="2" s="1"/>
  <c r="M9" i="3"/>
  <c r="M16" i="3"/>
  <c r="K47" i="2" l="1" a="1"/>
  <c r="K47" i="2" s="1"/>
  <c r="L47" i="2" a="1"/>
  <c r="L47" i="2" s="1"/>
  <c r="M47" i="2" a="1"/>
  <c r="M47" i="2" s="1"/>
  <c r="N47" i="2" a="1"/>
  <c r="N47" i="2" s="1"/>
  <c r="J47" i="2" a="1"/>
  <c r="J47" i="2" s="1"/>
  <c r="N46" i="2" a="1"/>
  <c r="N46" i="2" s="1"/>
  <c r="M46" i="2" a="1"/>
  <c r="M46" i="2" s="1"/>
  <c r="L46" i="2" a="1"/>
  <c r="L46" i="2" s="1"/>
  <c r="K46" i="2" a="1"/>
  <c r="K46" i="2" s="1"/>
  <c r="J46" i="2" a="1"/>
  <c r="J46" i="2" s="1"/>
  <c r="C48" i="2"/>
  <c r="G48" i="2"/>
  <c r="F48" i="2"/>
  <c r="E48" i="2"/>
  <c r="D48" i="2"/>
  <c r="J23" i="2"/>
  <c r="J22" i="2"/>
  <c r="J20" i="2"/>
  <c r="J19" i="2"/>
  <c r="J18" i="2"/>
  <c r="J14" i="2"/>
  <c r="J15" i="2"/>
  <c r="J13" i="2"/>
  <c r="E21" i="2"/>
  <c r="J48" i="2" l="1"/>
  <c r="N48" i="2"/>
  <c r="M48" i="2"/>
  <c r="L48" i="2"/>
  <c r="K48" i="2"/>
  <c r="J21" i="2"/>
  <c r="J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<sst xmlns="http://schemas.openxmlformats.org/spreadsheetml/2006/main" count="10081" uniqueCount="667">
  <si>
    <t>SN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</si>
  <si>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</si>
  <si>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</si>
  <si>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</si>
  <si>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</si>
  <si>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</si>
  <si>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</si>
  <si>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</si>
  <si>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</si>
  <si>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</si>
  <si>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</si>
  <si>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Year Ending</t>
  </si>
  <si>
    <t>Status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</si>
  <si>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</si>
  <si>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</si>
  <si>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</si>
  <si>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</si>
  <si>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</si>
  <si>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</si>
  <si>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</si>
  <si>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</si>
  <si>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</si>
  <si>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</si>
  <si>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</si>
  <si>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</si>
  <si>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</si>
  <si>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</si>
  <si>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</si>
  <si>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</si>
  <si>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</si>
  <si>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</si>
  <si>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</si>
  <si>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</si>
  <si>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</si>
  <si>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</si>
  <si>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</si>
  <si>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</si>
  <si>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</si>
  <si>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</si>
  <si>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</si>
  <si>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</si>
  <si>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</si>
  <si>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</si>
  <si>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</si>
  <si>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</si>
  <si>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</si>
  <si>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</si>
  <si>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</si>
  <si>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</si>
  <si>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</si>
  <si>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</si>
  <si>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</si>
  <si>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</si>
  <si>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</si>
  <si>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</si>
  <si>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</si>
  <si>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</si>
  <si>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</si>
  <si>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</si>
  <si>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</si>
  <si>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</si>
  <si>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</si>
  <si>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</si>
  <si>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</si>
  <si>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</si>
  <si>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</si>
  <si>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</si>
  <si>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</si>
  <si>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</si>
  <si>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</si>
  <si>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</si>
  <si>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</si>
  <si>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</si>
  <si>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</si>
  <si>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</si>
  <si>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</si>
  <si>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</si>
  <si>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</si>
  <si>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</si>
  <si>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</si>
  <si>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</si>
  <si>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</si>
  <si>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</si>
  <si>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</si>
  <si>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</si>
  <si>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</si>
  <si>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</si>
  <si>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</si>
  <si>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</si>
  <si>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</si>
  <si>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</si>
  <si>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</si>
  <si>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</si>
  <si>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</si>
  <si>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</si>
  <si>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</si>
  <si>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</si>
  <si>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</si>
  <si>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</si>
  <si>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</si>
  <si>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</si>
  <si>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</si>
  <si>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</si>
  <si>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</si>
  <si>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</si>
  <si>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</si>
  <si>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</si>
  <si>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</si>
  <si>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</si>
  <si>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</si>
  <si>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</si>
  <si>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</si>
  <si>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</si>
  <si>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</si>
  <si>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</si>
  <si>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</si>
  <si>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</si>
  <si>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</si>
  <si>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</si>
  <si>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</si>
  <si>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</si>
  <si>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</si>
  <si>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</si>
  <si>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</si>
  <si>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</si>
  <si>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</si>
  <si>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</si>
  <si>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</si>
  <si>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</si>
  <si>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</si>
  <si>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</si>
  <si>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</si>
  <si>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</si>
  <si>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</si>
  <si>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</si>
  <si>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</si>
  <si>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</si>
  <si>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</si>
  <si>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</si>
  <si>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</si>
  <si>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</si>
  <si>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</si>
  <si>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</si>
  <si>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</si>
  <si>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</si>
  <si>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</si>
  <si>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</si>
  <si>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</si>
  <si>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</si>
  <si>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</si>
  <si>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</si>
  <si>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</si>
  <si>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</si>
  <si>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</si>
  <si>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</si>
  <si>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</si>
  <si>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</si>
  <si>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</si>
  <si>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</si>
  <si>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</si>
  <si>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</si>
  <si>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</si>
  <si>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</si>
  <si>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</si>
  <si>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</si>
  <si>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</si>
  <si>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</si>
  <si>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</si>
  <si>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</si>
  <si>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</si>
  <si>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</si>
  <si>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</si>
  <si>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</si>
  <si>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</si>
  <si>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</si>
  <si>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</si>
  <si>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</si>
  <si>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</si>
  <si>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</si>
  <si>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</si>
  <si>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</si>
  <si>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</si>
  <si>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</si>
  <si>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</si>
  <si>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</si>
  <si>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</si>
  <si>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</si>
  <si>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</si>
  <si>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</si>
  <si>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</si>
  <si>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</si>
  <si>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</si>
  <si>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</si>
  <si>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</si>
  <si>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</si>
  <si>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</si>
  <si>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</si>
  <si>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</si>
  <si>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</si>
  <si>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</si>
  <si>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</si>
  <si>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</si>
  <si>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</si>
  <si>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</si>
  <si>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</si>
  <si>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</si>
  <si>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</si>
  <si>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</si>
  <si>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</si>
  <si>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</si>
  <si>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</si>
  <si>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</si>
  <si>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</si>
  <si>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</si>
  <si>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</si>
  <si>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</si>
  <si>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</si>
  <si>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</si>
  <si>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</si>
  <si>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</si>
  <si>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</si>
  <si>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</si>
  <si>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</si>
  <si>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</si>
  <si>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</si>
  <si>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</si>
  <si>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</si>
  <si>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</si>
  <si>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</si>
  <si>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</si>
  <si>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</si>
  <si>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</si>
  <si>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</si>
  <si>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</si>
  <si>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</si>
  <si>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</si>
  <si>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</si>
  <si>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</si>
  <si>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</si>
  <si>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</si>
  <si>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</si>
  <si>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</si>
  <si>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</si>
  <si>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</si>
  <si>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</si>
  <si>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</si>
  <si>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</si>
  <si>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</si>
  <si>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</si>
  <si>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</si>
  <si>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</si>
  <si>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</si>
  <si>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</si>
  <si>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</si>
  <si>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</si>
  <si>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</si>
  <si>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</si>
  <si>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</si>
  <si>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</si>
  <si>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</si>
  <si>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</si>
  <si>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</si>
  <si>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</si>
  <si>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</si>
  <si>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</si>
  <si>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</si>
  <si>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</si>
  <si>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</si>
  <si>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</si>
  <si>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</si>
  <si>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</si>
  <si>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</si>
  <si>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</si>
  <si>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</si>
  <si>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</si>
  <si>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</si>
  <si>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</si>
  <si>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</si>
  <si>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</si>
  <si>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</si>
  <si>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</si>
  <si>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</si>
  <si>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</si>
  <si>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</si>
  <si>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</si>
  <si>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</si>
  <si>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</si>
  <si>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</si>
  <si>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</si>
  <si>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</si>
  <si>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</si>
  <si>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</si>
  <si>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</si>
  <si>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</si>
  <si>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</si>
  <si>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</si>
  <si>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</si>
  <si>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</si>
  <si>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</si>
  <si>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</si>
  <si>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</si>
  <si>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</si>
  <si>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</si>
  <si>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</si>
  <si>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</si>
  <si>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</si>
  <si>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</si>
  <si>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</si>
  <si>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</si>
  <si>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</si>
  <si>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</si>
  <si>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</si>
  <si>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</si>
  <si>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</si>
  <si>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</si>
  <si>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</si>
  <si>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</si>
  <si>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</si>
  <si>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</si>
  <si>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</si>
  <si>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</si>
  <si>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</si>
  <si>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</si>
  <si>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</si>
  <si>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</si>
  <si>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</si>
  <si>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</si>
  <si>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</si>
  <si>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</si>
  <si>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</si>
  <si>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</si>
  <si>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</si>
  <si>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</si>
  <si>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</si>
  <si>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</si>
  <si>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</si>
  <si>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</si>
  <si>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</si>
  <si>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</si>
  <si>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</si>
  <si>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</si>
  <si>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</si>
  <si>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</si>
  <si>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</si>
  <si>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</si>
  <si>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</si>
  <si>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</si>
  <si>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</si>
  <si>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</si>
  <si>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</si>
  <si>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</si>
  <si>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</si>
  <si>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</si>
  <si>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</si>
  <si>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</si>
  <si>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</si>
  <si>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</si>
  <si>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</si>
  <si>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</si>
  <si>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</si>
  <si>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</si>
  <si>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</si>
  <si>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</si>
  <si>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</si>
  <si>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</si>
  <si>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</si>
  <si>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</si>
  <si>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</si>
  <si>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</si>
  <si>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</si>
  <si>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</si>
  <si>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</si>
  <si>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</si>
  <si>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</si>
  <si>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</si>
  <si>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</si>
  <si>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</si>
  <si>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</si>
  <si>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</si>
  <si>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</si>
  <si>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</si>
  <si>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</si>
  <si>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</si>
  <si>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</si>
  <si>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</si>
  <si>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</si>
  <si>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</si>
  <si>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</si>
  <si>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</si>
  <si>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</si>
  <si>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</si>
  <si>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</si>
  <si>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</si>
  <si>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</si>
  <si>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</si>
  <si>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</si>
  <si>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</si>
  <si>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</si>
  <si>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</si>
  <si>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</si>
  <si>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</si>
  <si>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</si>
  <si>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</si>
  <si>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</si>
  <si>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</si>
  <si>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</si>
  <si>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</si>
  <si>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</si>
  <si>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</si>
  <si>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</si>
  <si>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</si>
  <si>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</si>
  <si>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</si>
  <si>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</si>
  <si>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</si>
  <si>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</si>
  <si>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</si>
  <si>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</si>
  <si>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</si>
  <si>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</si>
  <si>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</si>
  <si>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</si>
  <si>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</si>
  <si>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</si>
  <si>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</si>
  <si>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</si>
  <si>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</si>
  <si>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</si>
  <si>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</si>
  <si>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</si>
  <si>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</si>
  <si>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</si>
  <si>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</si>
  <si>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</si>
  <si>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</si>
  <si>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</si>
  <si>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</si>
  <si>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</si>
  <si>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</si>
  <si>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</si>
  <si>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</si>
  <si>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</si>
  <si>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</si>
  <si>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</si>
  <si>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</si>
  <si>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</si>
  <si>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</si>
  <si>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</si>
  <si>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</si>
  <si>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</si>
  <si>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</si>
  <si>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</si>
  <si>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</si>
  <si>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</si>
  <si>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</si>
  <si>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</si>
  <si>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</si>
  <si>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</si>
  <si>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</si>
  <si>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</si>
  <si>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</si>
  <si>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</si>
  <si>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</si>
  <si>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</si>
  <si>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</si>
  <si>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</si>
  <si>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</si>
  <si>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</si>
  <si>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</si>
  <si>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</si>
  <si>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</si>
  <si>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</si>
  <si>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</si>
  <si>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</si>
  <si>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</si>
  <si>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</si>
  <si>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</si>
  <si>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</si>
  <si>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</si>
  <si>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</si>
  <si>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</si>
  <si>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</si>
  <si>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</si>
  <si>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</si>
  <si>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</si>
  <si>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</si>
  <si>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</si>
  <si>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</si>
  <si>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</si>
  <si>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</si>
  <si>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</si>
  <si>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</si>
  <si>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</si>
  <si>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</si>
  <si>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</si>
  <si>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</si>
  <si>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</si>
  <si>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</si>
  <si>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</si>
  <si>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</si>
  <si>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</si>
  <si>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</si>
  <si>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</si>
  <si>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</si>
  <si>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</si>
  <si>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</si>
  <si>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</si>
  <si>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</si>
  <si>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</si>
  <si>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</si>
  <si>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</si>
  <si>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</si>
  <si>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</si>
  <si>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</si>
  <si>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</si>
  <si>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</si>
  <si>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</si>
  <si>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</si>
  <si>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</si>
  <si>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</si>
  <si>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</si>
  <si>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</si>
  <si>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</si>
  <si>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</si>
  <si>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</si>
  <si>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</si>
  <si>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</si>
  <si>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</si>
  <si>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</si>
  <si>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</si>
  <si>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</si>
  <si>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</si>
  <si>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</si>
  <si>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</si>
  <si>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</si>
  <si>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</si>
  <si>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</si>
  <si>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</si>
  <si>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</si>
  <si>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</si>
  <si>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</si>
  <si>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</si>
  <si>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</si>
  <si>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</si>
  <si>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</si>
  <si>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</si>
  <si>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</si>
  <si>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</si>
  <si>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</si>
  <si>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</si>
  <si>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</si>
  <si>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</si>
  <si>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</si>
  <si>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</si>
  <si>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</si>
  <si>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</si>
  <si>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</si>
  <si>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</si>
  <si>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</si>
  <si>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</si>
  <si>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</si>
  <si>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</si>
  <si>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</si>
  <si>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</si>
  <si>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</si>
  <si>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</si>
  <si>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</si>
  <si>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</si>
  <si>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</si>
  <si>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</si>
  <si>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</si>
  <si>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</si>
  <si>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</si>
  <si>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</si>
  <si>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</si>
  <si>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</si>
  <si>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</si>
  <si>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</si>
  <si>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</si>
  <si>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Summary Statistics</t>
  </si>
  <si>
    <t>NYSE Data</t>
  </si>
  <si>
    <t>Question</t>
  </si>
  <si>
    <t>Were Companies in the Financials sector more profitable than those in Industrials sector from 2012 to 2016?​</t>
  </si>
  <si>
    <t>Period</t>
  </si>
  <si>
    <t>2012 - 2016</t>
  </si>
  <si>
    <t>Revenue Rank</t>
  </si>
  <si>
    <t>Profit Rank</t>
  </si>
  <si>
    <t>Measures of Center</t>
  </si>
  <si>
    <t>Revenue</t>
  </si>
  <si>
    <t>Profit</t>
  </si>
  <si>
    <t>Mean</t>
  </si>
  <si>
    <t>Median</t>
  </si>
  <si>
    <t>Mode</t>
  </si>
  <si>
    <t>Measures of Spread</t>
  </si>
  <si>
    <t>Std. Dev</t>
  </si>
  <si>
    <t>Min</t>
  </si>
  <si>
    <t>Max</t>
  </si>
  <si>
    <t>Range</t>
  </si>
  <si>
    <t>Q1</t>
  </si>
  <si>
    <t>Q3</t>
  </si>
  <si>
    <t>IQ Range</t>
  </si>
  <si>
    <t>Revenue Vs Profit ($billion)</t>
  </si>
  <si>
    <t>Revenue Vs Profit</t>
  </si>
  <si>
    <t>Margin</t>
  </si>
  <si>
    <t>Forecast</t>
  </si>
  <si>
    <t>Company</t>
  </si>
  <si>
    <t>Income Statement</t>
  </si>
  <si>
    <t>Historical Data</t>
  </si>
  <si>
    <t>Year 5</t>
  </si>
  <si>
    <t>Year 6</t>
  </si>
  <si>
    <t>Cost of Goods Sold (COGS)</t>
  </si>
  <si>
    <t>Gross Profit</t>
  </si>
  <si>
    <t>Selling, General, and Administrative expenses</t>
  </si>
  <si>
    <t>Research and Development</t>
  </si>
  <si>
    <t>Other Operating Items</t>
  </si>
  <si>
    <t>Total Operating Expenses</t>
  </si>
  <si>
    <t>Operating Income/ Operating Profit/ EBIT</t>
  </si>
  <si>
    <t>Interest Expenses</t>
  </si>
  <si>
    <t>Tax Expenses</t>
  </si>
  <si>
    <t>Net Income/ Net Profit</t>
  </si>
  <si>
    <t>Operating statistics</t>
  </si>
  <si>
    <t>Historical</t>
  </si>
  <si>
    <t>Assumptions</t>
  </si>
  <si>
    <t>Revenue Growth (%)</t>
  </si>
  <si>
    <t>Gross Margin</t>
  </si>
  <si>
    <t>Operating Margin</t>
  </si>
  <si>
    <t>Scenario</t>
  </si>
  <si>
    <t>Weak case</t>
  </si>
  <si>
    <t>Operating Scenarios - Sensitivity Analysis</t>
  </si>
  <si>
    <t>Strong case</t>
  </si>
  <si>
    <t>Base case</t>
  </si>
  <si>
    <t xml:space="preserve">Sum of  Total Revenue </t>
  </si>
  <si>
    <t>Grand Total</t>
  </si>
  <si>
    <t>Consumer Discretionary Total</t>
  </si>
  <si>
    <t>Information Technology Total</t>
  </si>
  <si>
    <t>Profit and Loss Statement</t>
  </si>
  <si>
    <t>Industry profile</t>
  </si>
  <si>
    <t>Year Status</t>
  </si>
  <si>
    <t>Yearly Profitability</t>
  </si>
  <si>
    <t>Rev. Rank</t>
  </si>
  <si>
    <t>Expenses</t>
  </si>
  <si>
    <t>Operating Profit</t>
  </si>
  <si>
    <t>complete</t>
  </si>
  <si>
    <t>Year</t>
  </si>
  <si>
    <t>consumer_staples_revenue</t>
  </si>
  <si>
    <t>consumer_staples_profit</t>
  </si>
  <si>
    <t>customer_discretionary_revenue</t>
  </si>
  <si>
    <t>customer_discretionary_profit</t>
  </si>
  <si>
    <t>energy_revenue</t>
  </si>
  <si>
    <t>energy_profit</t>
  </si>
  <si>
    <t>health_care_revenue</t>
  </si>
  <si>
    <t>health_care_profit</t>
  </si>
  <si>
    <t>industrials_revenue</t>
  </si>
  <si>
    <t>industrials_profit</t>
  </si>
  <si>
    <t>incomplete</t>
  </si>
  <si>
    <t>information_technology_revenue</t>
  </si>
  <si>
    <t>information_technology_profit</t>
  </si>
  <si>
    <t>financials_revenue</t>
  </si>
  <si>
    <t>financials_profit</t>
  </si>
  <si>
    <t>telecoms_revenue</t>
  </si>
  <si>
    <t>telecoms_profit</t>
  </si>
  <si>
    <t>materials_revenue</t>
  </si>
  <si>
    <t>materials_profit</t>
  </si>
  <si>
    <t>utilities_revenue</t>
  </si>
  <si>
    <t>utilities_profit</t>
  </si>
  <si>
    <t>real_estate_profit</t>
  </si>
  <si>
    <t>real_estate_revenue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</si>
</sst>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Arial"/>
    </font>
    <font>
      <sz val="11"/>
      <color theme="1"/>
      <name val="Arial"/>
    </font>
    <font>
      <b/>
      <sz val="12"/>
      <color rgb="FF0B0B0B"/>
      <name val="Arial"/>
    </font>
    <font>
      <sz val="12"/>
      <color rgb="FF0B0B0B"/>
      <name val="Arial"/>
    </font>
    <font>
      <b/>
      <sz val="11"/>
      <color theme="1"/>
      <name val="Arial"/>
    </font>
    <font>
      <i/>
      <sz val="11"/>
      <color theme="1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3">
    <xf numFmtId="0" fontId="0" fillId="0" borderId="0" xfId="0"/>
    <xf numFmtId="14" fontId="0" fillId="0" borderId="0" xfId="0" applyNumberFormat="1"/>
    <xf numFmtId="6" fontId="0" fillId="0" borderId="0" xfId="0" applyNumberFormat="1"/>
    <xf numFmtId="0" fontId="18" fillId="0" borderId="0" xfId="0" applyFont="1"/>
    <xf numFmtId="44" fontId="0" fillId="0" borderId="0" xfId="0" applyNumberFormat="1"/>
    <xf numFmtId="0" fontId="0" fillId="0" borderId="10" xfId="0" applyBorder="1"/>
    <xf numFmtId="44" fontId="0" fillId="0" borderId="10" xfId="0" applyNumberFormat="1" applyBorder="1"/>
    <xf numFmtId="0" fontId="0" fillId="33" borderId="0" xfId="0" applyFill="1"/>
    <xf numFmtId="0" fontId="19" fillId="0" borderId="0" xfId="0" applyFont="1"/>
    <xf numFmtId="0" fontId="20" fillId="0" borderId="0" xfId="0" applyFont="1"/>
    <xf numFmtId="44" fontId="20" fillId="0" borderId="0" xfId="0" applyNumberFormat="1" applyFont="1"/>
    <xf numFmtId="0" fontId="20" fillId="0" borderId="10" xfId="0" applyFont="1" applyBorder="1"/>
    <xf numFmtId="44" fontId="20" fillId="0" borderId="12" xfId="0" applyNumberFormat="1" applyFont="1" applyBorder="1"/>
    <xf numFmtId="44" fontId="20" fillId="0" borderId="10" xfId="0" applyNumberFormat="1" applyFont="1" applyBorder="1"/>
    <xf numFmtId="44" fontId="23" fillId="0" borderId="10" xfId="0" applyNumberFormat="1" applyFont="1" applyBorder="1"/>
    <xf numFmtId="44" fontId="23" fillId="0" borderId="12" xfId="0" applyNumberFormat="1" applyFont="1" applyBorder="1"/>
    <xf numFmtId="44" fontId="23" fillId="0" borderId="14" xfId="0" applyNumberFormat="1" applyFont="1" applyBorder="1"/>
    <xf numFmtId="44" fontId="20" fillId="0" borderId="15" xfId="0" applyNumberFormat="1" applyFont="1" applyBorder="1"/>
    <xf numFmtId="0" fontId="23" fillId="0" borderId="0" xfId="0" applyFont="1"/>
    <xf numFmtId="44" fontId="20" fillId="0" borderId="18" xfId="0" applyNumberFormat="1" applyFont="1" applyBorder="1"/>
    <xf numFmtId="0" fontId="0" fillId="0" borderId="18" xfId="0" applyBorder="1"/>
    <xf numFmtId="0" fontId="0" fillId="0" borderId="19" xfId="0" applyBorder="1"/>
    <xf numFmtId="44" fontId="20" fillId="0" borderId="16" xfId="0" applyNumberFormat="1" applyFont="1" applyBorder="1"/>
    <xf numFmtId="0" fontId="0" fillId="0" borderId="16" xfId="0" applyBorder="1"/>
    <xf numFmtId="10" fontId="0" fillId="0" borderId="10" xfId="0" applyNumberFormat="1" applyBorder="1"/>
    <xf numFmtId="164" fontId="0" fillId="0" borderId="10" xfId="0" applyNumberFormat="1" applyBorder="1"/>
    <xf numFmtId="0" fontId="20" fillId="34" borderId="0" xfId="0" applyFont="1" applyFill="1"/>
    <xf numFmtId="0" fontId="0" fillId="35" borderId="10" xfId="0" applyFill="1" applyBorder="1"/>
    <xf numFmtId="0" fontId="0" fillId="35" borderId="0" xfId="0" applyFill="1"/>
    <xf numFmtId="44" fontId="20" fillId="36" borderId="0" xfId="0" applyNumberFormat="1" applyFont="1" applyFill="1"/>
    <xf numFmtId="0" fontId="0" fillId="36" borderId="0" xfId="0" applyFill="1"/>
    <xf numFmtId="10" fontId="0" fillId="35" borderId="0" xfId="0" applyNumberFormat="1" applyFill="1"/>
    <xf numFmtId="10" fontId="0" fillId="35" borderId="11" xfId="0" applyNumberFormat="1" applyFill="1" applyBorder="1"/>
    <xf numFmtId="10" fontId="0" fillId="35" borderId="16" xfId="0" applyNumberFormat="1" applyFill="1" applyBorder="1"/>
    <xf numFmtId="0" fontId="0" fillId="37" borderId="18" xfId="0" applyFill="1" applyBorder="1"/>
    <xf numFmtId="0" fontId="20" fillId="37" borderId="0" xfId="0" applyFont="1" applyFill="1"/>
    <xf numFmtId="10" fontId="0" fillId="35" borderId="10" xfId="0" applyNumberFormat="1" applyFill="1" applyBorder="1"/>
    <xf numFmtId="2" fontId="0" fillId="35" borderId="11" xfId="0" applyNumberFormat="1" applyFill="1" applyBorder="1"/>
    <xf numFmtId="2" fontId="0" fillId="35" borderId="0" xfId="0" applyNumberFormat="1" applyFill="1"/>
    <xf numFmtId="2" fontId="0" fillId="35" borderId="16" xfId="0" applyNumberFormat="1" applyFill="1" applyBorder="1"/>
    <xf numFmtId="2" fontId="0" fillId="35" borderId="10" xfId="0" applyNumberFormat="1" applyFill="1" applyBorder="1"/>
    <xf numFmtId="0" fontId="24" fillId="0" borderId="0" xfId="0" applyFont="1"/>
    <xf numFmtId="44" fontId="0" fillId="35" borderId="0" xfId="0" applyNumberFormat="1" applyFill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10" xfId="0" applyFont="1" applyBorder="1" applyAlignment="1">
      <alignment wrapText="1"/>
    </xf>
    <xf numFmtId="44" fontId="16" fillId="0" borderId="10" xfId="0" applyNumberFormat="1" applyFont="1" applyBorder="1" applyAlignment="1">
      <alignment wrapText="1"/>
    </xf>
    <xf numFmtId="0" fontId="0" fillId="0" borderId="0" xfId="0" pivotButton="1"/>
    <xf numFmtId="44" fontId="0" fillId="0" borderId="0" xfId="0" pivotButton="1" applyNumberFormat="1"/>
    <xf numFmtId="0" fontId="0" fillId="37" borderId="0" xfId="0" applyFill="1"/>
    <xf numFmtId="0" fontId="0" fillId="37" borderId="10" xfId="0" applyFill="1" applyBorder="1"/>
    <xf numFmtId="0" fontId="16" fillId="0" borderId="10" xfId="0" applyFont="1" applyBorder="1"/>
    <xf numFmtId="0" fontId="16" fillId="0" borderId="13" xfId="0" applyFont="1" applyBorder="1" applyAlignment="1">
      <alignment wrapText="1"/>
    </xf>
    <xf numFmtId="44" fontId="16" fillId="0" borderId="12" xfId="0" applyNumberFormat="1" applyFont="1" applyBorder="1" applyAlignment="1">
      <alignment wrapText="1"/>
    </xf>
    <xf numFmtId="0" fontId="0" fillId="0" borderId="14" xfId="0" applyBorder="1"/>
    <xf numFmtId="165" fontId="0" fillId="0" borderId="0" xfId="0" applyNumberFormat="1"/>
    <xf numFmtId="165" fontId="0" fillId="0" borderId="10" xfId="0" applyNumberFormat="1" applyBorder="1"/>
    <xf numFmtId="165" fontId="0" fillId="0" borderId="12" xfId="0" applyNumberFormat="1" applyBorder="1"/>
    <xf numFmtId="9" fontId="0" fillId="0" borderId="10" xfId="0" applyNumberFormat="1" applyBorder="1"/>
    <xf numFmtId="0" fontId="0" fillId="0" borderId="17" xfId="0" applyBorder="1"/>
    <xf numFmtId="165" fontId="0" fillId="0" borderId="19" xfId="0" applyNumberFormat="1" applyBorder="1"/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35" borderId="10" xfId="0" applyFill="1" applyBorder="1" applyAlignment="1">
      <alignment horizontal="center"/>
    </xf>
    <xf numFmtId="0" fontId="22" fillId="0" borderId="10" xfId="0" applyFont="1" applyBorder="1" applyAlignment="1">
      <alignment horizontal="left"/>
    </xf>
    <xf numFmtId="0" fontId="22" fillId="0" borderId="13" xfId="0" applyFont="1" applyBorder="1" applyAlignment="1">
      <alignment horizontal="left"/>
    </xf>
    <xf numFmtId="0" fontId="0" fillId="34" borderId="16" xfId="0" applyFill="1" applyBorder="1" applyAlignment="1">
      <alignment horizontal="center"/>
    </xf>
    <xf numFmtId="44" fontId="20" fillId="0" borderId="13" xfId="0" applyNumberFormat="1" applyFont="1" applyBorder="1" applyAlignment="1">
      <alignment horizontal="center"/>
    </xf>
    <xf numFmtId="44" fontId="20" fillId="0" borderId="23" xfId="0" applyNumberFormat="1" applyFont="1" applyBorder="1" applyAlignment="1">
      <alignment horizontal="center"/>
    </xf>
    <xf numFmtId="44" fontId="20" fillId="0" borderId="12" xfId="0" applyNumberFormat="1" applyFont="1" applyBorder="1" applyAlignment="1">
      <alignment horizontal="center"/>
    </xf>
    <xf numFmtId="44" fontId="20" fillId="34" borderId="16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2" fillId="0" borderId="10" xfId="0" applyFont="1" applyBorder="1" applyAlignment="1">
      <alignment horizontal="left" vertical="top"/>
    </xf>
    <xf numFmtId="0" fontId="23" fillId="0" borderId="17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20" fillId="36" borderId="20" xfId="0" applyFont="1" applyFill="1" applyBorder="1" applyAlignment="1">
      <alignment horizontal="left"/>
    </xf>
    <xf numFmtId="0" fontId="20" fillId="36" borderId="0" xfId="0" applyFont="1" applyFill="1" applyAlignment="1">
      <alignment horizontal="left"/>
    </xf>
    <xf numFmtId="0" fontId="20" fillId="0" borderId="21" xfId="0" applyFont="1" applyBorder="1" applyAlignment="1">
      <alignment horizontal="left"/>
    </xf>
    <xf numFmtId="0" fontId="20" fillId="0" borderId="16" xfId="0" applyFont="1" applyBorder="1" applyAlignment="1">
      <alignment horizontal="left"/>
    </xf>
    <xf numFmtId="0" fontId="23" fillId="0" borderId="22" xfId="0" applyFont="1" applyBorder="1" applyAlignment="1">
      <alignment horizontal="left"/>
    </xf>
    <xf numFmtId="0" fontId="23" fillId="0" borderId="18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Financials sector Revenue Vs. Profit ($b)</a:t>
            </a:r>
          </a:p>
        </c:rich>
      </c:tx>
      <c:layout>
        <c:manualLayout>
          <c:xMode val="edge"/>
          <c:yMode val="edge"/>
          <c:x val="9.7041593652647987E-2"/>
          <c:y val="2.4305555555555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summary!$B$46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summary!$C$45:$G$45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summary!$C$46:$G$46</c:f>
              <c:numCache>
                <c:formatCode>_("$"* #,##0_);_("$"* \(#,##0\);_("$"* "-"??_);_(@_)</c:formatCode>
                <c:ptCount val="5"/>
                <c:pt idx="0">
                  <c:v>824.46195399999999</c:v>
                </c:pt>
                <c:pt idx="1">
                  <c:v>839.51694499999996</c:v>
                </c:pt>
                <c:pt idx="2">
                  <c:v>849.11319600000002</c:v>
                </c:pt>
                <c:pt idx="3">
                  <c:v>844.71318099999996</c:v>
                </c:pt>
                <c:pt idx="4">
                  <c:v>57.591447000000002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9F-4E9E-B012-4817D411DD40}"/>
            </c:ext>
          </c:extLst>
        </c:ser>
        <c:ser>
          <c:idx val="1"/>
          <c:order val="1"/>
          <c:tx>
            <c:strRef>
              <c:f>summary!$B$47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summary!$C$45:$G$45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summary!$C$47:$G$47</c:f>
              <c:numCache>
                <c:formatCode>_("$"* #,##0_);_("$"* \(#,##0\);_("$"* "-"??_);_(@_)</c:formatCode>
                <c:ptCount val="5"/>
                <c:pt idx="0">
                  <c:v>152.74943200000001</c:v>
                </c:pt>
                <c:pt idx="1">
                  <c:v>184.940057</c:v>
                </c:pt>
                <c:pt idx="2">
                  <c:v>185.205906</c:v>
                </c:pt>
                <c:pt idx="3">
                  <c:v>193.830253</c:v>
                </c:pt>
                <c:pt idx="4">
                  <c:v>8.8150499999999994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9F-4E9E-B012-4817D411DD40}"/>
            </c:ext>
          </c:extLst>
        </c:ser>
        <c:ser>
          <c:idx val="2"/>
          <c:order val="2"/>
          <c:tx>
            <c:strRef>
              <c:f>summary!$B$48</c:f>
              <c:strCache>
                <c:ptCount val="1"/>
                <c:pt idx="0">
                  <c:v>Margin</c:v>
                </c:pt>
              </c:strCache>
            </c:strRef>
          </c:tx>
          <c:spPr>
            <a:solidFill>
              <a:srgbClr val="375623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375623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summary!$C$45:$G$45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summary!$C$48:$G$48</c:f>
              <c:numCache>
                <c:formatCode>0%</c:formatCode>
                <c:ptCount val="5"/>
                <c:pt idx="0">
                  <c:v>0.18527165657422201</c:v>
                </c:pt>
                <c:pt idx="1">
                  <c:v>0.2202934176629395</c:v>
                </c:pt>
                <c:pt idx="2">
                  <c:v>0.21811686224223983</c:v>
                </c:pt>
                <c:pt idx="3">
                  <c:v>0.22946280152813195</c:v>
                </c:pt>
                <c:pt idx="4">
                  <c:v>0.15306179058150768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C0-4D36-A09F-5AE3EA683F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8115079"/>
        <c:axId val="138121223"/>
      </c:barChart>
      <c:catAx>
        <c:axId val="1381150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21223"/>
        <c:crosses val="autoZero"/>
        <c:auto val="1"/>
        <c:lblAlgn val="ctr"/>
        <c:lblOffset val="100"/>
        <c:noMultiLvlLbl val="0"/>
      </c:catAx>
      <c:valAx>
        <c:axId val="138121223"/>
        <c:scaling>
          <c:orientation val="minMax"/>
        </c:scaling>
        <c:delete val="0"/>
        <c:axPos val="b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15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Industrials sector Revenue Vs. Profit</a:t>
            </a:r>
          </a:p>
        </c:rich>
      </c:tx>
      <c:layout>
        <c:manualLayout>
          <c:xMode val="edge"/>
          <c:yMode val="edge"/>
          <c:x val="0.12855089850274401"/>
          <c:y val="2.3722330729166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summary!$I$46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summary!$J$45:$N$45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summary!$J$46:$N$46</c:f>
              <c:numCache>
                <c:formatCode>_("$"* #,##0_);_("$"* \(#,##0\);_("$"* "-"??_);_(@_)</c:formatCode>
                <c:ptCount val="5"/>
                <c:pt idx="0">
                  <c:v>290.135334</c:v>
                </c:pt>
                <c:pt idx="1">
                  <c:v>1026.331766</c:v>
                </c:pt>
                <c:pt idx="2">
                  <c:v>1046.2458630000001</c:v>
                </c:pt>
                <c:pt idx="3">
                  <c:v>1033.831829</c:v>
                </c:pt>
                <c:pt idx="4">
                  <c:v>707.27622699999995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21-40B6-9822-0A623D3F56AB}"/>
            </c:ext>
          </c:extLst>
        </c:ser>
        <c:ser>
          <c:idx val="1"/>
          <c:order val="1"/>
          <c:tx>
            <c:strRef>
              <c:f>summary!$I$47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summary!$J$45:$N$45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summary!$J$47:$N$47</c:f>
              <c:numCache>
                <c:formatCode>_("$"* #,##0_);_("$"* \(#,##0\);_("$"* "-"??_);_(@_)</c:formatCode>
                <c:ptCount val="5"/>
                <c:pt idx="0">
                  <c:v>21.179718000000001</c:v>
                </c:pt>
                <c:pt idx="1">
                  <c:v>127.243714</c:v>
                </c:pt>
                <c:pt idx="2">
                  <c:v>133.338562</c:v>
                </c:pt>
                <c:pt idx="3">
                  <c:v>142.90763999999999</c:v>
                </c:pt>
                <c:pt idx="4">
                  <c:v>94.768923000000001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21-40B6-9822-0A623D3F56AB}"/>
            </c:ext>
          </c:extLst>
        </c:ser>
        <c:ser>
          <c:idx val="2"/>
          <c:order val="2"/>
          <c:tx>
            <c:strRef>
              <c:f>summary!$I$48</c:f>
              <c:strCache>
                <c:ptCount val="1"/>
                <c:pt idx="0">
                  <c:v>Margin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summary!$J$45:$N$45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summary!$J$48:$N$48</c:f>
              <c:numCache>
                <c:formatCode>0%</c:formatCode>
                <c:ptCount val="5"/>
                <c:pt idx="0">
                  <c:v>7.2999443769920153E-2</c:v>
                </c:pt>
                <c:pt idx="1">
                  <c:v>0.12397912469952722</c:v>
                </c:pt>
                <c:pt idx="2">
                  <c:v>0.12744476868722393</c:v>
                </c:pt>
                <c:pt idx="3">
                  <c:v>0.13823103138373194</c:v>
                </c:pt>
                <c:pt idx="4">
                  <c:v>0.13399138749788633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05-4D58-AAEE-977B7F9D00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8115079"/>
        <c:axId val="138121223"/>
      </c:barChart>
      <c:catAx>
        <c:axId val="1381150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21223"/>
        <c:crosses val="autoZero"/>
        <c:auto val="1"/>
        <c:lblAlgn val="ctr"/>
        <c:lblOffset val="100"/>
        <c:noMultiLvlLbl val="0"/>
      </c:catAx>
      <c:valAx>
        <c:axId val="138121223"/>
        <c:scaling>
          <c:orientation val="minMax"/>
        </c:scaling>
        <c:delete val="0"/>
        <c:axPos val="b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15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Revenue ($bn) for companies in Financials sector from 2012 to 2016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1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b="1"/>
            <a:t>Revenue ($bn) for companies in Financials sector from 2012 to 2016</a:t>
          </a:r>
        </a:p>
      </cx:txPr>
    </cx:title>
    <cx:plotArea>
      <cx:plotAreaRegion>
        <cx:series layoutId="clusteredColumn" uniqueId="{6F7F5A51-EAB0-4872-8247-932999E4B866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Revenue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t>Revenue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1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b="1"/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1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b="1"/>
                <a:t>Frequency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</cx:chartData>
  <cx:chart>
    <cx:title pos="t" align="ctr" overlay="0">
      <cx:tx>
        <cx:txData>
          <cx:v>Operating Profit ($bn) for companies in Industrials sector from 2012 to 2016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1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b="1"/>
            <a:t>Operating Profit ($bn) for companies in Industrials sector from 2012 to 2016</a:t>
          </a:r>
        </a:p>
      </cx:txPr>
    </cx:title>
    <cx:plotArea>
      <cx:plotAreaRegion>
        <cx:series layoutId="clusteredColumn" uniqueId="{AA7A42DC-30EE-4CA3-B2AB-45047148A801}" formatIdx="0">
          <cx:dataId val="0"/>
          <cx:layoutPr>
            <cx:binning intervalClosed="r" underflow="auto"/>
          </cx:layoutPr>
        </cx:series>
        <cx:series layoutId="clusteredColumn" hidden="1" uniqueId="{4AAAB0C9-2EF3-475F-841F-29386451C8C5}" formatIdx="1"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Profit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200" b="1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sz="1200" b="1"/>
                <a:t>Profit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200" b="1" i="0">
                  <a:solidFill>
                    <a:srgbClr val="7F7F7F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sz="1200" b="1"/>
                <a:t>Frequency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26</xdr:row>
      <xdr:rowOff>66675</xdr:rowOff>
    </xdr:from>
    <xdr:to>
      <xdr:col>6</xdr:col>
      <xdr:colOff>28575</xdr:colOff>
      <xdr:row>40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22EBC9-4FA3-0D5D-03D0-20AB3D0ADB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276225</xdr:colOff>
      <xdr:row>26</xdr:row>
      <xdr:rowOff>66675</xdr:rowOff>
    </xdr:from>
    <xdr:to>
      <xdr:col>12</xdr:col>
      <xdr:colOff>114300</xdr:colOff>
      <xdr:row>40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">
              <a:extLst>
                <a:ext uri="{FF2B5EF4-FFF2-40B4-BE49-F238E27FC236}">
                  <a16:creationId xmlns:a16="http://schemas.microsoft.com/office/drawing/2014/main" id="{9E45F787-E2D8-4331-96BB-6898212219ED}"/>
                </a:ext>
                <a:ext uri="{147F2762-F138-4A5C-976F-8EAC2B608ADB}">
                  <a16:predDERef xmlns:a16="http://schemas.microsoft.com/office/drawing/2014/main" pred="{C022EBC9-4FA3-0D5D-03D0-20AB3D0ADB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142875</xdr:colOff>
      <xdr:row>48</xdr:row>
      <xdr:rowOff>114300</xdr:rowOff>
    </xdr:from>
    <xdr:to>
      <xdr:col>5</xdr:col>
      <xdr:colOff>847725</xdr:colOff>
      <xdr:row>63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3F6409-34B8-A525-A8F7-EF3D1218D84C}"/>
            </a:ext>
            <a:ext uri="{147F2762-F138-4A5C-976F-8EAC2B608ADB}">
              <a16:predDERef xmlns:a16="http://schemas.microsoft.com/office/drawing/2014/main" pred="{9E45F787-E2D8-4331-96BB-6898212219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381000</xdr:colOff>
      <xdr:row>48</xdr:row>
      <xdr:rowOff>161925</xdr:rowOff>
    </xdr:from>
    <xdr:to>
      <xdr:col>12</xdr:col>
      <xdr:colOff>638175</xdr:colOff>
      <xdr:row>63</xdr:row>
      <xdr:rowOff>47625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6B900B62-380F-4128-922D-567235D15BFB}"/>
            </a:ext>
            <a:ext uri="{147F2762-F138-4A5C-976F-8EAC2B608ADB}">
              <a16:predDERef xmlns:a16="http://schemas.microsoft.com/office/drawing/2014/main" pred="{673F6409-34B8-A525-A8F7-EF3D1218D8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23.324213541666" createdVersion="8" refreshedVersion="8" minRefreshableVersion="3" recordCount="1711" xr:uid="{5603F5D5-7F9D-43DB-89E6-E2C0E5D3B8EB}">
  <cacheSource type="worksheet">
    <worksheetSource ref="A1:L1048576" sheet="data"/>
  </cacheSource>
  <cacheFields count="12">
    <cacheField name="SN" numFmtId="0">
      <sharedItems containsString="0" containsBlank="1" containsNumber="1" containsInteger="1" minValue="0" maxValue="1780"/>
    </cacheField>
    <cacheField name="Ticker Symbol" numFmtId="0">
      <sharedItems containsBlank="1"/>
    </cacheField>
    <cacheField name="Years" numFmtId="0">
      <sharedItems containsBlank="1"/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Blank="1" containsMixedTypes="1" containsNumber="1" containsInteger="1" minValue="142000" maxValue="365086000000"/>
    </cacheField>
    <cacheField name=" Sales, General and Admin. " numFmtId="0">
      <sharedItems containsBlank="1" containsMixedTypes="1" containsNumber="1" containsInteger="1" minValue="-487000000" maxValue="97041000000"/>
    </cacheField>
    <cacheField name=" Research and Development " numFmtId="0">
      <sharedItems containsBlank="1" containsMixedTypes="1" containsNumber="1" containsInteger="1" minValue="30000" maxValue="12740000000"/>
    </cacheField>
    <cacheField name=" Other Operating Items " numFmtId="0">
      <sharedItems containsBlank="1" containsMixedTypes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Year Ending" numFmtId="0">
      <sharedItems containsString="0" containsBlank="1" containsNumber="1" containsInteger="1" minValue="2003" maxValue="2017" count="11">
        <n v="2012"/>
        <n v="2013"/>
        <n v="2014"/>
        <n v="2015"/>
        <n v="2016"/>
        <n v="2003"/>
        <n v="2004"/>
        <n v="2006"/>
        <n v="2007"/>
        <n v="201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n v="0"/>
    <s v="AAL"/>
    <s v="Year 1"/>
    <d v="2012-12-31T00:00:00"/>
    <n v="24855000000"/>
    <n v="10499000000"/>
    <n v="12977000000"/>
    <s v=" $-   "/>
    <n v="845000000"/>
    <x v="0"/>
    <x v="0"/>
    <x v="0"/>
  </r>
  <r>
    <n v="1"/>
    <s v="AAL"/>
    <s v="Year 2"/>
    <d v="2013-12-31T00:00:00"/>
    <n v="26743000000"/>
    <n v="11019000000"/>
    <n v="12913000000"/>
    <s v=" $-   "/>
    <n v="853000000"/>
    <x v="0"/>
    <x v="0"/>
    <x v="1"/>
  </r>
  <r>
    <n v="2"/>
    <s v="AAL"/>
    <s v="Year 3"/>
    <d v="2014-12-31T00:00:00"/>
    <n v="42650000000"/>
    <n v="15620000000"/>
    <n v="20686000000"/>
    <s v=" $-   "/>
    <n v="1295000000"/>
    <x v="0"/>
    <x v="0"/>
    <x v="2"/>
  </r>
  <r>
    <n v="3"/>
    <s v="AAL"/>
    <s v="Year 4"/>
    <d v="2015-12-31T00:00:00"/>
    <n v="40990000000"/>
    <n v="11096000000"/>
    <n v="21275000000"/>
    <s v=" $-   "/>
    <n v="1364000000"/>
    <x v="0"/>
    <x v="0"/>
    <x v="3"/>
  </r>
  <r>
    <n v="4"/>
    <s v="AAP"/>
    <s v="Year 1"/>
    <d v="2012-12-29T00:00:00"/>
    <n v="6205003000"/>
    <n v="3106967000"/>
    <n v="2440721000"/>
    <s v=" $-   "/>
    <s v=" $-   "/>
    <x v="1"/>
    <x v="1"/>
    <x v="0"/>
  </r>
  <r>
    <n v="5"/>
    <s v="AAP"/>
    <s v="Year 2"/>
    <d v="2013-12-28T00:00:00"/>
    <n v="6493814000"/>
    <n v="3241668000"/>
    <n v="2591828000"/>
    <s v=" $-   "/>
    <s v=" $-   "/>
    <x v="1"/>
    <x v="1"/>
    <x v="1"/>
  </r>
  <r>
    <n v="6"/>
    <s v="AAP"/>
    <s v="Year 3"/>
    <d v="2015-01-03T00:00:00"/>
    <n v="9843861000"/>
    <n v="5390248000"/>
    <n v="3601903000"/>
    <s v=" $-   "/>
    <s v=" $-   "/>
    <x v="1"/>
    <x v="1"/>
    <x v="3"/>
  </r>
  <r>
    <n v="7"/>
    <s v="AAP"/>
    <s v="Year 4"/>
    <d v="2016-01-02T00:00:00"/>
    <n v="9737018000"/>
    <n v="5314246000"/>
    <n v="3596992000"/>
    <s v=" $-   "/>
    <s v=" $-   "/>
    <x v="1"/>
    <x v="1"/>
    <x v="4"/>
  </r>
  <r>
    <n v="8"/>
    <s v="AAPL"/>
    <s v="Year 1"/>
    <d v="2013-09-28T00:00:00"/>
    <n v="170910000000"/>
    <n v="106606000000"/>
    <n v="10830000000"/>
    <n v="4475000000"/>
    <s v=" $-   "/>
    <x v="2"/>
    <x v="2"/>
    <x v="1"/>
  </r>
  <r>
    <n v="9"/>
    <s v="AAPL"/>
    <s v="Year 2"/>
    <d v="2014-09-27T00:00:00"/>
    <n v="182795000000"/>
    <n v="112258000000"/>
    <n v="11993000000"/>
    <n v="6041000000"/>
    <s v=" $-   "/>
    <x v="2"/>
    <x v="2"/>
    <x v="2"/>
  </r>
  <r>
    <n v="10"/>
    <s v="AAPL"/>
    <s v="Year 3"/>
    <d v="2015-09-26T00:00:00"/>
    <n v="233715000000"/>
    <n v="140089000000"/>
    <n v="14329000000"/>
    <n v="8067000000"/>
    <s v=" $-   "/>
    <x v="2"/>
    <x v="2"/>
    <x v="3"/>
  </r>
  <r>
    <n v="11"/>
    <s v="AAPL"/>
    <s v="Year 4"/>
    <d v="2016-09-24T00:00:00"/>
    <n v="215639000000"/>
    <n v="131376000000"/>
    <n v="14194000000"/>
    <n v="10045000000"/>
    <s v=" $-   "/>
    <x v="2"/>
    <x v="2"/>
    <x v="4"/>
  </r>
  <r>
    <n v="12"/>
    <s v="ABBV"/>
    <s v="Year 1"/>
    <d v="2012-12-31T00:00:00"/>
    <n v="18380000000"/>
    <n v="4508000000"/>
    <n v="4989000000"/>
    <n v="2778000000"/>
    <s v=" $-   "/>
    <x v="3"/>
    <x v="3"/>
    <x v="0"/>
  </r>
  <r>
    <n v="13"/>
    <s v="ABBV"/>
    <s v="Year 2"/>
    <d v="2013-12-31T00:00:00"/>
    <n v="18790000000"/>
    <n v="4581000000"/>
    <n v="5352000000"/>
    <n v="2855000000"/>
    <s v=" $-   "/>
    <x v="3"/>
    <x v="3"/>
    <x v="1"/>
  </r>
  <r>
    <n v="14"/>
    <s v="ABBV"/>
    <s v="Year 3"/>
    <d v="2014-12-31T00:00:00"/>
    <n v="19960000000"/>
    <n v="4426000000"/>
    <n v="8474000000"/>
    <n v="3297000000"/>
    <s v=" $-   "/>
    <x v="3"/>
    <x v="3"/>
    <x v="2"/>
  </r>
  <r>
    <n v="15"/>
    <s v="ABBV"/>
    <s v="Year 4"/>
    <d v="2015-12-31T00:00:00"/>
    <n v="22859000000"/>
    <n v="4500000000"/>
    <n v="6387000000"/>
    <n v="4285000000"/>
    <s v=" $-   "/>
    <x v="3"/>
    <x v="3"/>
    <x v="3"/>
  </r>
  <r>
    <n v="16"/>
    <s v="ABC"/>
    <s v="Year 1"/>
    <d v="2013-09-30T00:00:00"/>
    <n v="87959167000"/>
    <n v="85451348000"/>
    <n v="1447234000"/>
    <s v=" $-   "/>
    <n v="162186000"/>
    <x v="3"/>
    <x v="4"/>
    <x v="1"/>
  </r>
  <r>
    <n v="17"/>
    <s v="ABC"/>
    <s v="Year 2"/>
    <d v="2014-09-30T00:00:00"/>
    <n v="119569127000"/>
    <n v="116586761000"/>
    <n v="2011595000"/>
    <s v=" $-   "/>
    <n v="188680000"/>
    <x v="3"/>
    <x v="4"/>
    <x v="2"/>
  </r>
  <r>
    <n v="18"/>
    <s v="ABC"/>
    <s v="Year 3"/>
    <d v="2015-09-30T00:00:00"/>
    <n v="135961803000"/>
    <n v="132432490000"/>
    <n v="2858458000"/>
    <s v=" $-   "/>
    <n v="248635000"/>
    <x v="3"/>
    <x v="4"/>
    <x v="3"/>
  </r>
  <r>
    <n v="19"/>
    <s v="ABC"/>
    <s v="Year 4"/>
    <d v="2016-09-30T00:00:00"/>
    <n v="146849686000"/>
    <n v="142577080000"/>
    <n v="2382097000"/>
    <s v=" $-   "/>
    <n v="364735000"/>
    <x v="3"/>
    <x v="4"/>
    <x v="4"/>
  </r>
  <r>
    <n v="20"/>
    <s v="ABT"/>
    <s v="Year 1"/>
    <d v="2012-12-31T00:00:00"/>
    <n v="19050000000"/>
    <n v="8899000000"/>
    <n v="6735000000"/>
    <n v="1461000000"/>
    <n v="595000000"/>
    <x v="3"/>
    <x v="5"/>
    <x v="0"/>
  </r>
  <r>
    <n v="21"/>
    <s v="ABT"/>
    <s v="Year 2"/>
    <d v="2013-12-31T00:00:00"/>
    <n v="19657000000"/>
    <n v="9193000000"/>
    <n v="6372000000"/>
    <n v="1371000000"/>
    <n v="588000000"/>
    <x v="3"/>
    <x v="5"/>
    <x v="1"/>
  </r>
  <r>
    <n v="22"/>
    <s v="ABT"/>
    <s v="Year 3"/>
    <d v="2014-12-31T00:00:00"/>
    <n v="20247000000"/>
    <n v="9218000000"/>
    <n v="6530000000"/>
    <n v="1345000000"/>
    <n v="555000000"/>
    <x v="3"/>
    <x v="5"/>
    <x v="2"/>
  </r>
  <r>
    <n v="23"/>
    <s v="ABT"/>
    <s v="Year 4"/>
    <d v="2015-12-31T00:00:00"/>
    <n v="20405000000"/>
    <n v="8747000000"/>
    <n v="6785000000"/>
    <n v="1405000000"/>
    <n v="601000000"/>
    <x v="3"/>
    <x v="5"/>
    <x v="3"/>
  </r>
  <r>
    <n v="24"/>
    <s v="ADBE"/>
    <s v="Year 1"/>
    <d v="2013-11-29T00:00:00"/>
    <n v="4055240000"/>
    <n v="586557000"/>
    <n v="2140578000"/>
    <n v="826631000"/>
    <n v="52254000"/>
    <x v="2"/>
    <x v="6"/>
    <x v="1"/>
  </r>
  <r>
    <n v="25"/>
    <s v="ADBE"/>
    <s v="Year 2"/>
    <d v="2014-11-28T00:00:00"/>
    <n v="4147065000"/>
    <n v="622080000"/>
    <n v="2195640000"/>
    <n v="844353000"/>
    <n v="52424000"/>
    <x v="2"/>
    <x v="6"/>
    <x v="2"/>
  </r>
  <r>
    <n v="26"/>
    <s v="ADBE"/>
    <s v="Year 3"/>
    <d v="2015-11-27T00:00:00"/>
    <n v="4795511000"/>
    <n v="744317000"/>
    <n v="2215161000"/>
    <n v="862730000"/>
    <n v="68649000"/>
    <x v="2"/>
    <x v="6"/>
    <x v="3"/>
  </r>
  <r>
    <n v="27"/>
    <s v="ADBE"/>
    <s v="Year 4"/>
    <d v="2016-12-02T00:00:00"/>
    <n v="5854430000"/>
    <n v="819908000"/>
    <n v="2487907000"/>
    <n v="975987000"/>
    <n v="78534000"/>
    <x v="2"/>
    <x v="6"/>
    <x v="4"/>
  </r>
  <r>
    <n v="28"/>
    <s v="ADI"/>
    <s v="Year 1"/>
    <d v="2013-11-02T00:00:00"/>
    <n v="2633689000"/>
    <n v="941278000"/>
    <n v="396233000"/>
    <n v="513035000"/>
    <n v="220000"/>
    <x v="2"/>
    <x v="7"/>
    <x v="1"/>
  </r>
  <r>
    <n v="29"/>
    <s v="ADI"/>
    <s v="Year 2"/>
    <d v="2014-11-01T00:00:00"/>
    <n v="2864773000"/>
    <n v="1034585000"/>
    <n v="454676000"/>
    <n v="559686000"/>
    <n v="26020000"/>
    <x v="2"/>
    <x v="7"/>
    <x v="2"/>
  </r>
  <r>
    <n v="30"/>
    <s v="ADI"/>
    <s v="Year 3"/>
    <d v="2015-10-31T00:00:00"/>
    <n v="3435092000"/>
    <n v="1175830000"/>
    <n v="702644000"/>
    <n v="637459000"/>
    <n v="88318000"/>
    <x v="2"/>
    <x v="7"/>
    <x v="3"/>
  </r>
  <r>
    <n v="31"/>
    <s v="ADI"/>
    <s v="Year 4"/>
    <d v="2016-10-29T00:00:00"/>
    <n v="3421409000"/>
    <n v="1194236000"/>
    <n v="461438000"/>
    <n v="653816000"/>
    <n v="70123000"/>
    <x v="2"/>
    <x v="7"/>
    <x v="4"/>
  </r>
  <r>
    <n v="32"/>
    <s v="ADM"/>
    <s v="Year 1"/>
    <d v="2012-12-31T00:00:00"/>
    <n v="90559000000"/>
    <n v="86936000000"/>
    <n v="1665000000"/>
    <s v=" $-   "/>
    <s v=" $-   "/>
    <x v="4"/>
    <x v="8"/>
    <x v="0"/>
  </r>
  <r>
    <n v="33"/>
    <s v="ADM"/>
    <s v="Year 2"/>
    <d v="2013-12-31T00:00:00"/>
    <n v="89804000000"/>
    <n v="85915000000"/>
    <n v="1759000000"/>
    <s v=" $-   "/>
    <s v=" $-   "/>
    <x v="4"/>
    <x v="8"/>
    <x v="1"/>
  </r>
  <r>
    <n v="34"/>
    <s v="ADM"/>
    <s v="Year 3"/>
    <d v="2014-12-31T00:00:00"/>
    <n v="81201000000"/>
    <n v="76433000000"/>
    <n v="1907000000"/>
    <s v=" $-   "/>
    <s v=" $-   "/>
    <x v="4"/>
    <x v="8"/>
    <x v="2"/>
  </r>
  <r>
    <n v="35"/>
    <s v="ADM"/>
    <s v="Year 4"/>
    <d v="2015-12-31T00:00:00"/>
    <n v="67702000000"/>
    <n v="63682000000"/>
    <n v="2010000000"/>
    <s v=" $-   "/>
    <s v=" $-   "/>
    <x v="4"/>
    <x v="8"/>
    <x v="3"/>
  </r>
  <r>
    <n v="36"/>
    <s v="ADS"/>
    <s v="Year 1"/>
    <d v="2012-12-31T00:00:00"/>
    <n v="3641390000"/>
    <n v="2392091000"/>
    <n v="108059000"/>
    <s v=" $-   "/>
    <n v="166876000"/>
    <x v="2"/>
    <x v="9"/>
    <x v="0"/>
  </r>
  <r>
    <n v="37"/>
    <s v="ADS"/>
    <s v="Year 2"/>
    <d v="2013-12-31T00:00:00"/>
    <n v="4319063000"/>
    <n v="2894917000"/>
    <n v="109115000"/>
    <s v=" $-   "/>
    <n v="216119000"/>
    <x v="2"/>
    <x v="9"/>
    <x v="1"/>
  </r>
  <r>
    <n v="38"/>
    <s v="ADS"/>
    <s v="Year 3"/>
    <d v="2014-12-31T00:00:00"/>
    <n v="5302940000"/>
    <n v="3643979000"/>
    <n v="247412000"/>
    <s v=" $-   "/>
    <n v="313082000"/>
    <x v="2"/>
    <x v="9"/>
    <x v="2"/>
  </r>
  <r>
    <n v="39"/>
    <s v="ADS"/>
    <s v="Year 4"/>
    <d v="2015-12-31T00:00:00"/>
    <n v="6439746000"/>
    <n v="4482700000"/>
    <n v="203046000"/>
    <s v=" $-   "/>
    <n v="492140000"/>
    <x v="2"/>
    <x v="9"/>
    <x v="3"/>
  </r>
  <r>
    <n v="40"/>
    <s v="ADSK"/>
    <s v="Year 1"/>
    <d v="2013-01-31T00:00:00"/>
    <n v="2312200000"/>
    <n v="238500000"/>
    <n v="1081800000"/>
    <n v="600000000"/>
    <n v="42100000"/>
    <x v="2"/>
    <x v="6"/>
    <x v="1"/>
  </r>
  <r>
    <n v="41"/>
    <s v="ADSK"/>
    <s v="Year 2"/>
    <d v="2014-01-31T00:00:00"/>
    <n v="2273900000"/>
    <n v="274300000"/>
    <n v="1054400000"/>
    <n v="611100000"/>
    <n v="36500000"/>
    <x v="2"/>
    <x v="6"/>
    <x v="2"/>
  </r>
  <r>
    <n v="42"/>
    <s v="ADSK"/>
    <s v="Year 3"/>
    <d v="2015-01-31T00:00:00"/>
    <n v="2512200000"/>
    <n v="342100000"/>
    <n v="1281300000"/>
    <n v="725200000"/>
    <n v="39800000"/>
    <x v="2"/>
    <x v="6"/>
    <x v="3"/>
  </r>
  <r>
    <n v="43"/>
    <s v="ADSK"/>
    <s v="Year 4"/>
    <d v="2016-01-31T00:00:00"/>
    <n v="2504100000"/>
    <n v="370700000"/>
    <n v="1308900000"/>
    <n v="790000000"/>
    <n v="33200000"/>
    <x v="2"/>
    <x v="6"/>
    <x v="4"/>
  </r>
  <r>
    <n v="44"/>
    <s v="AEE"/>
    <s v="Year 1"/>
    <d v="2012-12-31T00:00:00"/>
    <n v="5781000000"/>
    <n v="3477000000"/>
    <n v="443000000"/>
    <s v=" $-   "/>
    <n v="673000000"/>
    <x v="5"/>
    <x v="10"/>
    <x v="0"/>
  </r>
  <r>
    <n v="45"/>
    <s v="AEE"/>
    <s v="Year 2"/>
    <d v="2013-12-31T00:00:00"/>
    <n v="5838000000"/>
    <n v="3490000000"/>
    <n v="458000000"/>
    <s v=" $-   "/>
    <n v="706000000"/>
    <x v="5"/>
    <x v="10"/>
    <x v="1"/>
  </r>
  <r>
    <n v="46"/>
    <s v="AEE"/>
    <s v="Year 3"/>
    <d v="2014-12-31T00:00:00"/>
    <n v="6053000000"/>
    <n v="3586000000"/>
    <n v="468000000"/>
    <s v=" $-   "/>
    <n v="745000000"/>
    <x v="5"/>
    <x v="10"/>
    <x v="2"/>
  </r>
  <r>
    <n v="47"/>
    <s v="AEE"/>
    <s v="Year 4"/>
    <d v="2015-12-31T00:00:00"/>
    <n v="6098000000"/>
    <n v="3501000000"/>
    <n v="542000000"/>
    <s v=" $-   "/>
    <n v="796000000"/>
    <x v="5"/>
    <x v="10"/>
    <x v="3"/>
  </r>
  <r>
    <n v="48"/>
    <s v="AEP"/>
    <s v="Year 1"/>
    <d v="2012-12-31T00:00:00"/>
    <n v="14945000000"/>
    <n v="6395000000"/>
    <n v="3812000000"/>
    <s v=" $-   "/>
    <n v="1782000000"/>
    <x v="5"/>
    <x v="11"/>
    <x v="0"/>
  </r>
  <r>
    <n v="49"/>
    <s v="AEP"/>
    <s v="Year 2"/>
    <d v="2013-12-31T00:00:00"/>
    <n v="14813500000"/>
    <n v="6722300000"/>
    <n v="3329800000"/>
    <s v=" $-   "/>
    <n v="1712500000"/>
    <x v="5"/>
    <x v="11"/>
    <x v="1"/>
  </r>
  <r>
    <n v="50"/>
    <s v="AEP"/>
    <s v="Year 3"/>
    <d v="2014-12-31T00:00:00"/>
    <n v="16378600000"/>
    <n v="7685700000"/>
    <n v="3667900000"/>
    <s v=" $-   "/>
    <n v="1897600000"/>
    <x v="5"/>
    <x v="11"/>
    <x v="2"/>
  </r>
  <r>
    <n v="51"/>
    <s v="AEP"/>
    <s v="Year 4"/>
    <d v="2015-12-31T00:00:00"/>
    <n v="16453200000"/>
    <n v="7433500000"/>
    <n v="3676500000"/>
    <s v=" $-   "/>
    <n v="2009700000"/>
    <x v="5"/>
    <x v="11"/>
    <x v="3"/>
  </r>
  <r>
    <n v="52"/>
    <s v="AFL"/>
    <s v="Year 1"/>
    <d v="2012-12-31T00:00:00"/>
    <n v="25364000000"/>
    <n v="17074000000"/>
    <s v=" $-   "/>
    <s v=" $-   "/>
    <n v="3727000000"/>
    <x v="6"/>
    <x v="12"/>
    <x v="0"/>
  </r>
  <r>
    <n v="53"/>
    <s v="AFL"/>
    <s v="Year 2"/>
    <d v="2013-12-31T00:00:00"/>
    <n v="23939000000"/>
    <n v="15341000000"/>
    <s v=" $-   "/>
    <s v=" $-   "/>
    <n v="3489000000"/>
    <x v="6"/>
    <x v="12"/>
    <x v="1"/>
  </r>
  <r>
    <n v="54"/>
    <s v="AFL"/>
    <s v="Year 3"/>
    <d v="2014-12-31T00:00:00"/>
    <n v="22728000000"/>
    <n v="14373000000"/>
    <s v=" $-   "/>
    <s v=" $-   "/>
    <n v="3547000000"/>
    <x v="6"/>
    <x v="12"/>
    <x v="2"/>
  </r>
  <r>
    <n v="55"/>
    <s v="AFL"/>
    <s v="Year 4"/>
    <d v="2015-12-31T00:00:00"/>
    <n v="20872000000"/>
    <n v="13049000000"/>
    <s v=" $-   "/>
    <s v=" $-   "/>
    <n v="3672000000"/>
    <x v="6"/>
    <x v="12"/>
    <x v="3"/>
  </r>
  <r>
    <n v="56"/>
    <s v="AIG"/>
    <s v="Year 1"/>
    <d v="2012-12-31T00:00:00"/>
    <n v="71214000000"/>
    <n v="37745000000"/>
    <n v="21491000000"/>
    <s v=" $-   "/>
    <s v=" $-   "/>
    <x v="6"/>
    <x v="13"/>
    <x v="0"/>
  </r>
  <r>
    <n v="57"/>
    <s v="AIG"/>
    <s v="Year 2"/>
    <d v="2013-12-31T00:00:00"/>
    <n v="68874000000"/>
    <n v="34660000000"/>
    <n v="22005000000"/>
    <s v=" $-   "/>
    <s v=" $-   "/>
    <x v="6"/>
    <x v="13"/>
    <x v="1"/>
  </r>
  <r>
    <n v="58"/>
    <s v="AIG"/>
    <s v="Year 3"/>
    <d v="2014-12-31T00:00:00"/>
    <n v="64406000000"/>
    <n v="33611000000"/>
    <n v="18491000000"/>
    <s v=" $-   "/>
    <s v=" $-   "/>
    <x v="6"/>
    <x v="13"/>
    <x v="2"/>
  </r>
  <r>
    <n v="59"/>
    <s v="AIG"/>
    <s v="Year 4"/>
    <d v="2015-12-31T00:00:00"/>
    <n v="58327000000"/>
    <n v="36581000000"/>
    <n v="16417000000"/>
    <s v=" $-   "/>
    <s v=" $-   "/>
    <x v="6"/>
    <x v="13"/>
    <x v="3"/>
  </r>
  <r>
    <n v="60"/>
    <s v="AIV"/>
    <s v="Year 1"/>
    <d v="2012-12-31T00:00:00"/>
    <n v="958511000"/>
    <n v="386355000"/>
    <n v="61732000"/>
    <s v=" $-   "/>
    <n v="325173000"/>
    <x v="7"/>
    <x v="14"/>
    <x v="0"/>
  </r>
  <r>
    <n v="61"/>
    <s v="AIV"/>
    <s v="Year 2"/>
    <d v="2013-12-31T00:00:00"/>
    <n v="974053000"/>
    <n v="380051000"/>
    <n v="53073000"/>
    <s v=" $-   "/>
    <n v="291910000"/>
    <x v="7"/>
    <x v="14"/>
    <x v="1"/>
  </r>
  <r>
    <n v="62"/>
    <s v="AIV"/>
    <s v="Year 3"/>
    <d v="2014-12-31T00:00:00"/>
    <n v="984363000"/>
    <n v="380964000"/>
    <n v="56621000"/>
    <s v=" $-   "/>
    <n v="282608000"/>
    <x v="7"/>
    <x v="14"/>
    <x v="2"/>
  </r>
  <r>
    <n v="63"/>
    <s v="AIV"/>
    <s v="Year 4"/>
    <d v="2015-12-31T00:00:00"/>
    <n v="981310000"/>
    <n v="365248000"/>
    <n v="53546000"/>
    <s v=" $-   "/>
    <n v="306301000"/>
    <x v="7"/>
    <x v="14"/>
    <x v="3"/>
  </r>
  <r>
    <n v="64"/>
    <s v="AIZ"/>
    <s v="Year 1"/>
    <d v="2013-12-31T00:00:00"/>
    <n v="9047657000"/>
    <n v="6709936000"/>
    <s v=" $-   "/>
    <s v=" $-   "/>
    <n v="1470287000"/>
    <x v="6"/>
    <x v="15"/>
    <x v="1"/>
  </r>
  <r>
    <n v="65"/>
    <s v="AIZ"/>
    <s v="Year 2"/>
    <d v="2014-12-31T00:00:00"/>
    <n v="10381653000"/>
    <n v="8093563000"/>
    <s v=" $-   "/>
    <s v=" $-   "/>
    <n v="1485558000"/>
    <x v="6"/>
    <x v="15"/>
    <x v="2"/>
  </r>
  <r>
    <n v="66"/>
    <s v="AIZ"/>
    <s v="Year 3"/>
    <d v="2015-12-31T00:00:00"/>
    <n v="10325494000"/>
    <n v="8666624000"/>
    <s v=" $-   "/>
    <s v=" $-   "/>
    <n v="1402573000"/>
    <x v="6"/>
    <x v="15"/>
    <x v="3"/>
  </r>
  <r>
    <n v="67"/>
    <s v="AIZ"/>
    <s v="Year 4"/>
    <d v="2016-12-31T00:00:00"/>
    <n v="7531780000"/>
    <n v="5251228000"/>
    <s v=" $-   "/>
    <s v=" $-   "/>
    <n v="1351314000"/>
    <x v="6"/>
    <x v="15"/>
    <x v="4"/>
  </r>
  <r>
    <n v="72"/>
    <s v="AKAM"/>
    <s v="Year 1"/>
    <d v="2012-12-31T00:00:00"/>
    <n v="1373947000"/>
    <n v="529900000"/>
    <n v="433448000"/>
    <n v="74744000"/>
    <n v="20962000"/>
    <x v="2"/>
    <x v="16"/>
    <x v="0"/>
  </r>
  <r>
    <n v="73"/>
    <s v="AKAM"/>
    <s v="Year 2"/>
    <d v="2013-12-31T00:00:00"/>
    <n v="1577922000"/>
    <n v="511087000"/>
    <n v="535598000"/>
    <n v="93879000"/>
    <n v="21547000"/>
    <x v="2"/>
    <x v="16"/>
    <x v="1"/>
  </r>
  <r>
    <n v="74"/>
    <s v="AKAM"/>
    <s v="Year 3"/>
    <d v="2014-12-31T00:00:00"/>
    <n v="1963874000"/>
    <n v="610943000"/>
    <n v="704880000"/>
    <n v="125286000"/>
    <n v="32057000"/>
    <x v="2"/>
    <x v="16"/>
    <x v="2"/>
  </r>
  <r>
    <n v="75"/>
    <s v="AKAM"/>
    <s v="Year 4"/>
    <d v="2015-12-31T00:00:00"/>
    <n v="2197448000"/>
    <n v="725620000"/>
    <n v="829253000"/>
    <n v="148591000"/>
    <n v="27067000"/>
    <x v="2"/>
    <x v="16"/>
    <x v="3"/>
  </r>
  <r>
    <n v="76"/>
    <s v="ALB"/>
    <s v="Year 1"/>
    <d v="2012-12-31T00:00:00"/>
    <n v="2519154000"/>
    <n v="1620311000"/>
    <n v="308456000"/>
    <n v="78919000"/>
    <s v=" $-   "/>
    <x v="8"/>
    <x v="17"/>
    <x v="0"/>
  </r>
  <r>
    <n v="77"/>
    <s v="ALB"/>
    <s v="Year 2"/>
    <d v="2013-12-31T00:00:00"/>
    <n v="2394270000"/>
    <n v="1543799000"/>
    <n v="158189000"/>
    <n v="82246000"/>
    <s v=" $-   "/>
    <x v="8"/>
    <x v="17"/>
    <x v="1"/>
  </r>
  <r>
    <n v="78"/>
    <s v="ALB"/>
    <s v="Year 3"/>
    <d v="2014-12-31T00:00:00"/>
    <n v="2445548000"/>
    <n v="1674700000"/>
    <n v="355135000"/>
    <n v="88310000"/>
    <s v=" $-   "/>
    <x v="8"/>
    <x v="17"/>
    <x v="2"/>
  </r>
  <r>
    <n v="79"/>
    <s v="ALB"/>
    <s v="Year 4"/>
    <d v="2015-12-31T00:00:00"/>
    <n v="3651335000"/>
    <n v="2454463000"/>
    <n v="512274000"/>
    <n v="102871000"/>
    <s v=" $-   "/>
    <x v="8"/>
    <x v="17"/>
    <x v="3"/>
  </r>
  <r>
    <n v="80"/>
    <s v="ALK"/>
    <s v="Year 1"/>
    <d v="2012-12-31T00:00:00"/>
    <n v="4657000000"/>
    <n v="2319000000"/>
    <n v="1542000000"/>
    <s v=" $-   "/>
    <n v="264000000"/>
    <x v="0"/>
    <x v="0"/>
    <x v="0"/>
  </r>
  <r>
    <n v="81"/>
    <s v="ALK"/>
    <s v="Year 2"/>
    <d v="2013-12-31T00:00:00"/>
    <n v="5156000000"/>
    <n v="2355000000"/>
    <n v="1693000000"/>
    <s v=" $-   "/>
    <n v="270000000"/>
    <x v="0"/>
    <x v="0"/>
    <x v="1"/>
  </r>
  <r>
    <n v="82"/>
    <s v="ALK"/>
    <s v="Year 3"/>
    <d v="2014-12-31T00:00:00"/>
    <n v="5368000000"/>
    <n v="2325000000"/>
    <n v="1817000000"/>
    <s v=" $-   "/>
    <n v="294000000"/>
    <x v="0"/>
    <x v="0"/>
    <x v="2"/>
  </r>
  <r>
    <n v="83"/>
    <s v="ALK"/>
    <s v="Year 4"/>
    <d v="2015-12-31T00:00:00"/>
    <n v="5598000000"/>
    <n v="1935000000"/>
    <n v="2013000000"/>
    <s v=" $-   "/>
    <n v="320000000"/>
    <x v="0"/>
    <x v="0"/>
    <x v="3"/>
  </r>
  <r>
    <n v="84"/>
    <s v="ALL"/>
    <s v="Year 1"/>
    <d v="2012-12-31T00:00:00"/>
    <n v="33315000000"/>
    <n v="21618000000"/>
    <s v=" $-   "/>
    <s v=" $-   "/>
    <n v="8002000000"/>
    <x v="6"/>
    <x v="13"/>
    <x v="0"/>
  </r>
  <r>
    <n v="85"/>
    <s v="ALL"/>
    <s v="Year 2"/>
    <d v="2013-12-31T00:00:00"/>
    <n v="34507000000"/>
    <n v="19828000000"/>
    <n v="1278000000"/>
    <s v=" $-   "/>
    <n v="8389000000"/>
    <x v="6"/>
    <x v="13"/>
    <x v="1"/>
  </r>
  <r>
    <n v="86"/>
    <s v="ALL"/>
    <s v="Year 3"/>
    <d v="2014-12-31T00:00:00"/>
    <n v="35239000000"/>
    <n v="21193000000"/>
    <n v="919000000"/>
    <s v=" $-   "/>
    <n v="8476000000"/>
    <x v="6"/>
    <x v="13"/>
    <x v="2"/>
  </r>
  <r>
    <n v="87"/>
    <s v="ALL"/>
    <s v="Year 4"/>
    <d v="2015-12-31T00:00:00"/>
    <n v="35653000000"/>
    <n v="22837000000"/>
    <n v="761000000"/>
    <s v=" $-   "/>
    <n v="8445000000"/>
    <x v="6"/>
    <x v="13"/>
    <x v="3"/>
  </r>
  <r>
    <n v="88"/>
    <s v="ALLE"/>
    <s v="Year 1"/>
    <d v="2013-12-31T00:00:00"/>
    <n v="2069600000"/>
    <n v="1208100000"/>
    <n v="483100000"/>
    <s v=" $-   "/>
    <s v=" $-   "/>
    <x v="0"/>
    <x v="18"/>
    <x v="1"/>
  </r>
  <r>
    <n v="89"/>
    <s v="ALLE"/>
    <s v="Year 2"/>
    <d v="2014-12-31T00:00:00"/>
    <n v="2118300000"/>
    <n v="1264600000"/>
    <n v="527400000"/>
    <s v=" $-   "/>
    <s v=" $-   "/>
    <x v="0"/>
    <x v="18"/>
    <x v="2"/>
  </r>
  <r>
    <n v="90"/>
    <s v="ALLE"/>
    <s v="Year 3"/>
    <d v="2015-12-31T00:00:00"/>
    <n v="2068100000"/>
    <n v="1199000000"/>
    <n v="510500000"/>
    <s v=" $-   "/>
    <s v=" $-   "/>
    <x v="0"/>
    <x v="18"/>
    <x v="3"/>
  </r>
  <r>
    <n v="91"/>
    <s v="ALLE"/>
    <s v="Year 4"/>
    <d v="2016-12-31T00:00:00"/>
    <n v="2238000000"/>
    <n v="1252700000"/>
    <n v="559800000"/>
    <s v=" $-   "/>
    <s v=" $-   "/>
    <x v="0"/>
    <x v="18"/>
    <x v="4"/>
  </r>
  <r>
    <n v="92"/>
    <s v="ALXN"/>
    <s v="Year 1"/>
    <d v="2013-12-31T00:00:00"/>
    <n v="1551346000"/>
    <n v="177556000"/>
    <n v="493726000"/>
    <n v="317093000"/>
    <n v="417000"/>
    <x v="3"/>
    <x v="19"/>
    <x v="1"/>
  </r>
  <r>
    <n v="93"/>
    <s v="ALXN"/>
    <s v="Year 2"/>
    <d v="2014-12-31T00:00:00"/>
    <n v="2234000000"/>
    <n v="174000000"/>
    <n v="650000000"/>
    <n v="514000000"/>
    <s v=" $-   "/>
    <x v="3"/>
    <x v="19"/>
    <x v="2"/>
  </r>
  <r>
    <n v="94"/>
    <s v="ALXN"/>
    <s v="Year 3"/>
    <d v="2015-12-31T00:00:00"/>
    <n v="2604000000"/>
    <n v="233000000"/>
    <n v="927000000"/>
    <n v="709000000"/>
    <n v="117000000"/>
    <x v="3"/>
    <x v="19"/>
    <x v="3"/>
  </r>
  <r>
    <n v="95"/>
    <s v="ALXN"/>
    <s v="Year 4"/>
    <d v="2016-12-31T00:00:00"/>
    <n v="3084000000"/>
    <n v="258000000"/>
    <n v="990000000"/>
    <n v="757000000"/>
    <n v="322000000"/>
    <x v="3"/>
    <x v="19"/>
    <x v="4"/>
  </r>
  <r>
    <n v="96"/>
    <s v="AMAT"/>
    <s v="Year 1"/>
    <d v="2013-10-27T00:00:00"/>
    <n v="7509000000"/>
    <n v="4518000000"/>
    <n v="898000000"/>
    <n v="1320000000"/>
    <s v=" $-   "/>
    <x v="2"/>
    <x v="20"/>
    <x v="1"/>
  </r>
  <r>
    <n v="97"/>
    <s v="AMAT"/>
    <s v="Year 2"/>
    <d v="2014-10-26T00:00:00"/>
    <n v="9072000000"/>
    <n v="5229000000"/>
    <n v="895000000"/>
    <n v="1428000000"/>
    <s v=" $-   "/>
    <x v="2"/>
    <x v="20"/>
    <x v="2"/>
  </r>
  <r>
    <n v="98"/>
    <s v="AMAT"/>
    <s v="Year 3"/>
    <d v="2015-10-25T00:00:00"/>
    <n v="9659000000"/>
    <n v="5707000000"/>
    <n v="808000000"/>
    <n v="1451000000"/>
    <s v=" $-   "/>
    <x v="2"/>
    <x v="20"/>
    <x v="3"/>
  </r>
  <r>
    <n v="99"/>
    <s v="AMAT"/>
    <s v="Year 4"/>
    <d v="2016-10-30T00:00:00"/>
    <n v="10825000000"/>
    <n v="6314000000"/>
    <n v="819000000"/>
    <n v="1540000000"/>
    <s v=" $-   "/>
    <x v="2"/>
    <x v="20"/>
    <x v="4"/>
  </r>
  <r>
    <n v="100"/>
    <s v="AME"/>
    <s v="Year 1"/>
    <d v="2012-12-31T00:00:00"/>
    <n v="3334213000"/>
    <n v="2154132000"/>
    <n v="380532000"/>
    <s v=" $-   "/>
    <n v="53677000"/>
    <x v="0"/>
    <x v="21"/>
    <x v="0"/>
  </r>
  <r>
    <n v="101"/>
    <s v="AME"/>
    <s v="Year 2"/>
    <d v="2013-12-31T00:00:00"/>
    <n v="3594136000"/>
    <n v="2323642000"/>
    <n v="398177000"/>
    <s v=" $-   "/>
    <n v="57238000"/>
    <x v="0"/>
    <x v="21"/>
    <x v="1"/>
  </r>
  <r>
    <n v="102"/>
    <s v="AME"/>
    <s v="Year 3"/>
    <d v="2014-12-31T00:00:00"/>
    <n v="4021964000"/>
    <n v="2597017000"/>
    <n v="462637000"/>
    <s v=" $-   "/>
    <n v="63724000"/>
    <x v="0"/>
    <x v="21"/>
    <x v="2"/>
  </r>
  <r>
    <n v="103"/>
    <s v="AME"/>
    <s v="Year 4"/>
    <d v="2015-12-31T00:00:00"/>
    <n v="3974295000"/>
    <n v="2549280000"/>
    <n v="448592000"/>
    <s v=" $-   "/>
    <n v="68707000"/>
    <x v="0"/>
    <x v="21"/>
    <x v="3"/>
  </r>
  <r>
    <n v="108"/>
    <s v="AMGN"/>
    <s v="Year 1"/>
    <d v="2013-12-31T00:00:00"/>
    <n v="18676000000"/>
    <n v="3346000000"/>
    <n v="5380000000"/>
    <n v="4083000000"/>
    <s v=" $-   "/>
    <x v="3"/>
    <x v="19"/>
    <x v="1"/>
  </r>
  <r>
    <n v="109"/>
    <s v="AMGN"/>
    <s v="Year 2"/>
    <d v="2014-12-31T00:00:00"/>
    <n v="20063000000"/>
    <n v="4422000000"/>
    <n v="5153000000"/>
    <n v="4297000000"/>
    <s v=" $-   "/>
    <x v="3"/>
    <x v="19"/>
    <x v="2"/>
  </r>
  <r>
    <n v="110"/>
    <s v="AMGN"/>
    <s v="Year 3"/>
    <d v="2015-12-31T00:00:00"/>
    <n v="21662000000"/>
    <n v="4227000000"/>
    <n v="4895000000"/>
    <n v="4070000000"/>
    <s v=" $-   "/>
    <x v="3"/>
    <x v="19"/>
    <x v="3"/>
  </r>
  <r>
    <n v="111"/>
    <s v="AMGN"/>
    <s v="Year 4"/>
    <d v="2016-12-31T00:00:00"/>
    <n v="22991000000"/>
    <n v="4162000000"/>
    <n v="5195000000"/>
    <n v="3840000000"/>
    <s v=" $-   "/>
    <x v="3"/>
    <x v="19"/>
    <x v="4"/>
  </r>
  <r>
    <n v="112"/>
    <s v="AMP"/>
    <s v="Year 1"/>
    <d v="2012-12-31T00:00:00"/>
    <n v="10259000000"/>
    <n v="1899000000"/>
    <n v="3927000000"/>
    <s v=" $-   "/>
    <n v="2877000000"/>
    <x v="6"/>
    <x v="22"/>
    <x v="0"/>
  </r>
  <r>
    <n v="113"/>
    <s v="AMP"/>
    <s v="Year 2"/>
    <d v="2013-12-31T00:00:00"/>
    <n v="11230000000"/>
    <n v="1954000000"/>
    <n v="3862000000"/>
    <s v=" $-   "/>
    <n v="3132000000"/>
    <x v="6"/>
    <x v="22"/>
    <x v="1"/>
  </r>
  <r>
    <n v="114"/>
    <s v="AMP"/>
    <s v="Year 3"/>
    <d v="2014-12-31T00:00:00"/>
    <n v="12296000000"/>
    <n v="1982000000"/>
    <n v="3808000000"/>
    <s v=" $-   "/>
    <n v="3603000000"/>
    <x v="6"/>
    <x v="22"/>
    <x v="2"/>
  </r>
  <r>
    <n v="115"/>
    <s v="AMP"/>
    <s v="Year 4"/>
    <d v="2015-12-31T00:00:00"/>
    <n v="12200000000"/>
    <n v="2261000000"/>
    <n v="3750000000"/>
    <s v=" $-   "/>
    <n v="3630000000"/>
    <x v="6"/>
    <x v="22"/>
    <x v="3"/>
  </r>
  <r>
    <n v="116"/>
    <s v="AMT"/>
    <s v="Year 1"/>
    <d v="2012-12-31T00:00:00"/>
    <n v="2875960000"/>
    <n v="722479000"/>
    <n v="389486000"/>
    <s v=" $-   "/>
    <n v="644276000"/>
    <x v="7"/>
    <x v="23"/>
    <x v="0"/>
  </r>
  <r>
    <n v="117"/>
    <s v="AMT"/>
    <s v="Year 2"/>
    <d v="2013-12-31T00:00:00"/>
    <n v="3361407000"/>
    <n v="859873000"/>
    <n v="487084000"/>
    <s v=" $-   "/>
    <n v="800145000"/>
    <x v="7"/>
    <x v="23"/>
    <x v="1"/>
  </r>
  <r>
    <n v="118"/>
    <s v="AMT"/>
    <s v="Year 3"/>
    <d v="2014-12-31T00:00:00"/>
    <n v="4100048000"/>
    <n v="1094265000"/>
    <n v="515059000"/>
    <s v=" $-   "/>
    <n v="1003802000"/>
    <x v="7"/>
    <x v="23"/>
    <x v="2"/>
  </r>
  <r>
    <n v="119"/>
    <s v="AMT"/>
    <s v="Year 4"/>
    <d v="2015-12-31T00:00:00"/>
    <n v="4771516000"/>
    <n v="1308868000"/>
    <n v="564531000"/>
    <s v=" $-   "/>
    <n v="1285328000"/>
    <x v="7"/>
    <x v="23"/>
    <x v="3"/>
  </r>
  <r>
    <n v="120"/>
    <s v="AMZN"/>
    <s v="Year 1"/>
    <d v="2013-12-31T00:00:00"/>
    <n v="74452000000"/>
    <n v="54181000000"/>
    <n v="19526000000"/>
    <s v=" $-   "/>
    <s v=" $-   "/>
    <x v="1"/>
    <x v="24"/>
    <x v="1"/>
  </r>
  <r>
    <n v="121"/>
    <s v="AMZN"/>
    <s v="Year 2"/>
    <d v="2014-12-31T00:00:00"/>
    <n v="88988000000"/>
    <n v="62752000000"/>
    <n v="26058000000"/>
    <s v=" $-   "/>
    <s v=" $-   "/>
    <x v="1"/>
    <x v="24"/>
    <x v="2"/>
  </r>
  <r>
    <n v="122"/>
    <s v="AMZN"/>
    <s v="Year 3"/>
    <d v="2015-12-31T00:00:00"/>
    <n v="107006000000"/>
    <n v="71651000000"/>
    <n v="33122000000"/>
    <s v=" $-   "/>
    <s v=" $-   "/>
    <x v="1"/>
    <x v="24"/>
    <x v="3"/>
  </r>
  <r>
    <n v="123"/>
    <s v="AMZN"/>
    <s v="Year 4"/>
    <d v="2016-12-31T00:00:00"/>
    <n v="135987000000"/>
    <n v="88265000000"/>
    <n v="43536000000"/>
    <s v=" $-   "/>
    <s v=" $-   "/>
    <x v="1"/>
    <x v="24"/>
    <x v="4"/>
  </r>
  <r>
    <n v="124"/>
    <s v="AN"/>
    <s v="Year 1"/>
    <d v="2013-12-31T00:00:00"/>
    <n v="17517600000"/>
    <n v="14757700000"/>
    <n v="1924300000"/>
    <s v=" $-   "/>
    <n v="95300000"/>
    <x v="1"/>
    <x v="25"/>
    <x v="1"/>
  </r>
  <r>
    <n v="125"/>
    <s v="AN"/>
    <s v="Year 2"/>
    <d v="2014-12-31T00:00:00"/>
    <n v="19108800000"/>
    <n v="16120100000"/>
    <n v="2061000000"/>
    <s v=" $-   "/>
    <n v="106900000"/>
    <x v="1"/>
    <x v="25"/>
    <x v="2"/>
  </r>
  <r>
    <n v="126"/>
    <s v="AN"/>
    <s v="Year 3"/>
    <d v="2015-12-31T00:00:00"/>
    <n v="20862000000"/>
    <n v="17600500000"/>
    <n v="2245600000"/>
    <s v=" $-   "/>
    <n v="127400000"/>
    <x v="1"/>
    <x v="25"/>
    <x v="3"/>
  </r>
  <r>
    <n v="127"/>
    <s v="AN"/>
    <s v="Year 4"/>
    <d v="2016-12-31T00:00:00"/>
    <n v="21609000000"/>
    <n v="18295800000"/>
    <n v="2280300000"/>
    <s v=" $-   "/>
    <n v="143400000"/>
    <x v="1"/>
    <x v="25"/>
    <x v="4"/>
  </r>
  <r>
    <n v="128"/>
    <s v="ANTM"/>
    <s v="Year 1"/>
    <d v="2012-12-31T00:00:00"/>
    <n v="61497200000"/>
    <n v="48213600000"/>
    <n v="8680500000"/>
    <s v=" $-   "/>
    <n v="233000000"/>
    <x v="3"/>
    <x v="26"/>
    <x v="0"/>
  </r>
  <r>
    <n v="129"/>
    <s v="ANTM"/>
    <s v="Year 2"/>
    <d v="2013-12-31T00:00:00"/>
    <n v="71023500000"/>
    <n v="56237100000"/>
    <n v="9952900000"/>
    <s v=" $-   "/>
    <n v="245300000"/>
    <x v="3"/>
    <x v="26"/>
    <x v="1"/>
  </r>
  <r>
    <n v="130"/>
    <s v="ANTM"/>
    <s v="Year 3"/>
    <d v="2014-12-31T00:00:00"/>
    <n v="73874100000"/>
    <n v="56854900000"/>
    <n v="11748400000"/>
    <s v=" $-   "/>
    <n v="220900000"/>
    <x v="3"/>
    <x v="26"/>
    <x v="2"/>
  </r>
  <r>
    <n v="131"/>
    <s v="ANTM"/>
    <s v="Year 4"/>
    <d v="2015-12-31T00:00:00"/>
    <n v="79156500000"/>
    <n v="61116900000"/>
    <n v="12534800000"/>
    <s v=" $-   "/>
    <n v="230100000"/>
    <x v="3"/>
    <x v="26"/>
    <x v="3"/>
  </r>
  <r>
    <n v="136"/>
    <s v="APA"/>
    <s v="Year 1"/>
    <d v="2012-12-31T00:00:00"/>
    <n v="16428000000"/>
    <n v="3079000000"/>
    <n v="1333000000"/>
    <s v=" $-   "/>
    <n v="6881000000"/>
    <x v="9"/>
    <x v="27"/>
    <x v="0"/>
  </r>
  <r>
    <n v="137"/>
    <s v="APA"/>
    <s v="Year 2"/>
    <d v="2013-12-31T00:00:00"/>
    <n v="14771000000"/>
    <n v="2938000000"/>
    <n v="1286000000"/>
    <s v=" $-   "/>
    <n v="5866000000"/>
    <x v="9"/>
    <x v="27"/>
    <x v="1"/>
  </r>
  <r>
    <n v="138"/>
    <s v="APA"/>
    <s v="Year 3"/>
    <d v="2014-12-31T00:00:00"/>
    <n v="12691000000"/>
    <n v="2511000000"/>
    <n v="1095000000"/>
    <s v=" $-   "/>
    <n v="9720000000"/>
    <x v="9"/>
    <x v="27"/>
    <x v="2"/>
  </r>
  <r>
    <n v="139"/>
    <s v="APA"/>
    <s v="Year 4"/>
    <d v="2015-12-31T00:00:00"/>
    <n v="6383000000"/>
    <n v="2065000000"/>
    <n v="791000000"/>
    <s v=" $-   "/>
    <n v="29372000000"/>
    <x v="9"/>
    <x v="27"/>
    <x v="3"/>
  </r>
  <r>
    <n v="140"/>
    <s v="APC"/>
    <s v="Year 1"/>
    <d v="2013-12-31T00:00:00"/>
    <n v="14581000000"/>
    <n v="2942000000"/>
    <n v="2256000000"/>
    <s v=" $-   "/>
    <n v="3927000000"/>
    <x v="9"/>
    <x v="27"/>
    <x v="1"/>
  </r>
  <r>
    <n v="141"/>
    <s v="APC"/>
    <s v="Year 2"/>
    <d v="2014-12-31T00:00:00"/>
    <n v="18470000000"/>
    <n v="3317000000"/>
    <n v="2725000000"/>
    <s v=" $-   "/>
    <n v="4550000000"/>
    <x v="9"/>
    <x v="27"/>
    <x v="2"/>
  </r>
  <r>
    <n v="142"/>
    <s v="APC"/>
    <s v="Year 3"/>
    <d v="2015-12-31T00:00:00"/>
    <n v="8698000000"/>
    <n v="3185000000"/>
    <n v="2000000000"/>
    <s v=" $-   "/>
    <n v="4603000000"/>
    <x v="9"/>
    <x v="27"/>
    <x v="3"/>
  </r>
  <r>
    <n v="143"/>
    <s v="APC"/>
    <s v="Year 4"/>
    <d v="2016-12-31T00:00:00"/>
    <n v="7869000000"/>
    <n v="2900000000"/>
    <n v="2094000000"/>
    <s v=" $-   "/>
    <n v="4301000000"/>
    <x v="9"/>
    <x v="27"/>
    <x v="4"/>
  </r>
  <r>
    <n v="144"/>
    <s v="APD"/>
    <s v="Year 1"/>
    <d v="2013-09-30T00:00:00"/>
    <n v="10180400000"/>
    <n v="7472100000"/>
    <n v="1018600000"/>
    <n v="133700000"/>
    <s v=" $-   "/>
    <x v="8"/>
    <x v="28"/>
    <x v="1"/>
  </r>
  <r>
    <n v="145"/>
    <s v="APD"/>
    <s v="Year 2"/>
    <d v="2014-09-30T00:00:00"/>
    <n v="10439000000"/>
    <n v="7629900000"/>
    <n v="1007400000"/>
    <n v="139800000"/>
    <s v=" $-   "/>
    <x v="8"/>
    <x v="28"/>
    <x v="2"/>
  </r>
  <r>
    <n v="146"/>
    <s v="APD"/>
    <s v="Year 3"/>
    <d v="2015-09-30T00:00:00"/>
    <n v="9894900000"/>
    <n v="6939000000"/>
    <n v="895300000"/>
    <n v="137100000"/>
    <s v=" $-   "/>
    <x v="8"/>
    <x v="28"/>
    <x v="3"/>
  </r>
  <r>
    <n v="147"/>
    <s v="APD"/>
    <s v="Year 4"/>
    <d v="2016-09-30T00:00:00"/>
    <n v="9524400000"/>
    <n v="6402700000"/>
    <n v="797600000"/>
    <n v="132000000"/>
    <s v=" $-   "/>
    <x v="8"/>
    <x v="28"/>
    <x v="4"/>
  </r>
  <r>
    <n v="148"/>
    <s v="APH"/>
    <s v="Year 1"/>
    <d v="2012-12-31T00:00:00"/>
    <n v="4292100000"/>
    <n v="2948900000"/>
    <n v="512900000"/>
    <s v=" $-   "/>
    <s v=" $-   "/>
    <x v="2"/>
    <x v="29"/>
    <x v="0"/>
  </r>
  <r>
    <n v="149"/>
    <s v="APH"/>
    <s v="Year 2"/>
    <d v="2013-12-31T00:00:00"/>
    <n v="4614700000"/>
    <n v="3163900000"/>
    <n v="548000000"/>
    <s v=" $-   "/>
    <s v=" $-   "/>
    <x v="2"/>
    <x v="29"/>
    <x v="1"/>
  </r>
  <r>
    <n v="150"/>
    <s v="APH"/>
    <s v="Year 3"/>
    <d v="2014-12-31T00:00:00"/>
    <n v="5345500000"/>
    <n v="3651700000"/>
    <n v="645100000"/>
    <s v=" $-   "/>
    <s v=" $-   "/>
    <x v="2"/>
    <x v="29"/>
    <x v="2"/>
  </r>
  <r>
    <n v="151"/>
    <s v="APH"/>
    <s v="Year 4"/>
    <d v="2015-12-31T00:00:00"/>
    <n v="5568700000"/>
    <n v="3789200000"/>
    <n v="669100000"/>
    <s v=" $-   "/>
    <s v=" $-   "/>
    <x v="2"/>
    <x v="29"/>
    <x v="3"/>
  </r>
  <r>
    <n v="152"/>
    <s v="ARNC"/>
    <s v="Year 1"/>
    <d v="2012-12-31T00:00:00"/>
    <n v="23700000000"/>
    <n v="20401000000"/>
    <n v="997000000"/>
    <n v="197000000"/>
    <n v="1460000000"/>
    <x v="0"/>
    <x v="30"/>
    <x v="0"/>
  </r>
  <r>
    <n v="153"/>
    <s v="ARNC"/>
    <s v="Year 2"/>
    <d v="2013-12-31T00:00:00"/>
    <n v="23032000000"/>
    <n v="19286000000"/>
    <n v="1008000000"/>
    <n v="192000000"/>
    <n v="1421000000"/>
    <x v="0"/>
    <x v="30"/>
    <x v="1"/>
  </r>
  <r>
    <n v="154"/>
    <s v="ARNC"/>
    <s v="Year 3"/>
    <d v="2014-12-31T00:00:00"/>
    <n v="23906000000"/>
    <n v="19137000000"/>
    <n v="995000000"/>
    <n v="218000000"/>
    <n v="1371000000"/>
    <x v="0"/>
    <x v="30"/>
    <x v="2"/>
  </r>
  <r>
    <n v="155"/>
    <s v="ARNC"/>
    <s v="Year 4"/>
    <d v="2015-12-31T00:00:00"/>
    <n v="22534000000"/>
    <n v="18069000000"/>
    <n v="979000000"/>
    <n v="238000000"/>
    <n v="1280000000"/>
    <x v="0"/>
    <x v="30"/>
    <x v="3"/>
  </r>
  <r>
    <n v="156"/>
    <s v="ATVI"/>
    <s v="Year 1"/>
    <d v="2012-12-31T00:00:00"/>
    <n v="4856000000"/>
    <n v="1662000000"/>
    <n v="1139000000"/>
    <n v="604000000"/>
    <s v=" $-   "/>
    <x v="2"/>
    <x v="31"/>
    <x v="0"/>
  </r>
  <r>
    <n v="157"/>
    <s v="ATVI"/>
    <s v="Year 2"/>
    <d v="2013-12-31T00:00:00"/>
    <n v="4583000000"/>
    <n v="1531000000"/>
    <n v="1096000000"/>
    <n v="584000000"/>
    <s v=" $-   "/>
    <x v="2"/>
    <x v="31"/>
    <x v="1"/>
  </r>
  <r>
    <n v="158"/>
    <s v="ATVI"/>
    <s v="Year 3"/>
    <d v="2014-12-31T00:00:00"/>
    <n v="4408000000"/>
    <n v="1525000000"/>
    <n v="1129000000"/>
    <n v="571000000"/>
    <s v=" $-   "/>
    <x v="2"/>
    <x v="31"/>
    <x v="2"/>
  </r>
  <r>
    <n v="159"/>
    <s v="ATVI"/>
    <s v="Year 4"/>
    <d v="2015-12-31T00:00:00"/>
    <n v="4664000000"/>
    <n v="1585000000"/>
    <n v="1114000000"/>
    <n v="646000000"/>
    <s v=" $-   "/>
    <x v="2"/>
    <x v="31"/>
    <x v="3"/>
  </r>
  <r>
    <n v="164"/>
    <s v="AVGO"/>
    <s v="Year 1"/>
    <d v="2015-11-01T00:00:00"/>
    <n v="6824000000"/>
    <n v="3271000000"/>
    <n v="486000000"/>
    <n v="1049000000"/>
    <n v="249000000"/>
    <x v="2"/>
    <x v="7"/>
    <x v="3"/>
  </r>
  <r>
    <n v="165"/>
    <s v="AVGO"/>
    <s v="Year 2"/>
    <d v="2016-10-30T00:00:00"/>
    <n v="13240000000"/>
    <n v="7300000000"/>
    <n v="806000000"/>
    <n v="2674000000"/>
    <n v="1873000000"/>
    <x v="2"/>
    <x v="7"/>
    <x v="4"/>
  </r>
  <r>
    <n v="166"/>
    <s v="AVY"/>
    <s v="Year 1"/>
    <d v="2012-12-31T00:00:00"/>
    <n v="5863500000"/>
    <n v="4335300000"/>
    <n v="1148900000"/>
    <s v=" $-   "/>
    <s v=" $-   "/>
    <x v="8"/>
    <x v="32"/>
    <x v="0"/>
  </r>
  <r>
    <n v="167"/>
    <s v="AVY"/>
    <s v="Year 2"/>
    <d v="2013-12-28T00:00:00"/>
    <n v="6140000000"/>
    <n v="4502300000"/>
    <n v="1174200000"/>
    <s v=" $-   "/>
    <s v=" $-   "/>
    <x v="8"/>
    <x v="32"/>
    <x v="1"/>
  </r>
  <r>
    <n v="168"/>
    <s v="AVY"/>
    <s v="Year 3"/>
    <d v="2015-01-03T00:00:00"/>
    <n v="6330300000"/>
    <n v="4679100000"/>
    <n v="1158900000"/>
    <s v=" $-   "/>
    <s v=" $-   "/>
    <x v="8"/>
    <x v="32"/>
    <x v="3"/>
  </r>
  <r>
    <n v="169"/>
    <s v="AVY"/>
    <s v="Year 4"/>
    <d v="2016-01-02T00:00:00"/>
    <n v="5966900000"/>
    <n v="4321100000"/>
    <n v="1108100000"/>
    <s v=" $-   "/>
    <s v=" $-   "/>
    <x v="8"/>
    <x v="32"/>
    <x v="4"/>
  </r>
  <r>
    <n v="170"/>
    <s v="AWK"/>
    <s v="Year 1"/>
    <d v="2012-12-31T00:00:00"/>
    <n v="2853926000"/>
    <n v="1329500000"/>
    <n v="220758000"/>
    <s v=" $-   "/>
    <n v="380402000"/>
    <x v="5"/>
    <x v="33"/>
    <x v="0"/>
  </r>
  <r>
    <n v="171"/>
    <s v="AWK"/>
    <s v="Year 2"/>
    <d v="2013-12-31T00:00:00"/>
    <n v="2879000000"/>
    <n v="1289000000"/>
    <n v="234000000"/>
    <s v=" $-   "/>
    <n v="407000000"/>
    <x v="5"/>
    <x v="33"/>
    <x v="1"/>
  </r>
  <r>
    <n v="172"/>
    <s v="AWK"/>
    <s v="Year 3"/>
    <d v="2014-12-31T00:00:00"/>
    <n v="3011000000"/>
    <n v="1350000000"/>
    <n v="236000000"/>
    <s v=" $-   "/>
    <n v="424000000"/>
    <x v="5"/>
    <x v="33"/>
    <x v="2"/>
  </r>
  <r>
    <n v="173"/>
    <s v="AWK"/>
    <s v="Year 4"/>
    <d v="2015-12-31T00:00:00"/>
    <n v="3159000000"/>
    <n v="1404000000"/>
    <n v="243000000"/>
    <s v=" $-   "/>
    <n v="440000000"/>
    <x v="5"/>
    <x v="33"/>
    <x v="3"/>
  </r>
  <r>
    <n v="174"/>
    <s v="AXP"/>
    <s v="Year 1"/>
    <d v="2012-12-31T00:00:00"/>
    <n v="33781000000"/>
    <n v="480000000"/>
    <n v="23392000000"/>
    <s v=" $-   "/>
    <n v="1712000000"/>
    <x v="6"/>
    <x v="34"/>
    <x v="0"/>
  </r>
  <r>
    <n v="175"/>
    <s v="AXP"/>
    <s v="Year 2"/>
    <d v="2013-12-31T00:00:00"/>
    <n v="34828000000"/>
    <n v="442000000"/>
    <n v="23150000000"/>
    <s v=" $-   "/>
    <n v="1832000000"/>
    <x v="6"/>
    <x v="34"/>
    <x v="1"/>
  </r>
  <r>
    <n v="176"/>
    <s v="AXP"/>
    <s v="Year 3"/>
    <d v="2014-12-31T00:00:00"/>
    <n v="35895000000"/>
    <n v="373000000"/>
    <n v="23153000000"/>
    <s v=" $-   "/>
    <n v="2044000000"/>
    <x v="6"/>
    <x v="34"/>
    <x v="2"/>
  </r>
  <r>
    <n v="177"/>
    <s v="AXP"/>
    <s v="Year 4"/>
    <d v="2015-12-31T00:00:00"/>
    <n v="34441000000"/>
    <n v="475000000"/>
    <n v="22892000000"/>
    <s v=" $-   "/>
    <n v="1988000000"/>
    <x v="6"/>
    <x v="34"/>
    <x v="3"/>
  </r>
  <r>
    <n v="178"/>
    <s v="AYI"/>
    <s v="Year 1"/>
    <d v="2013-08-31T00:00:00"/>
    <n v="2089100000"/>
    <n v="1251500000"/>
    <n v="607600000"/>
    <s v=" $-   "/>
    <s v=" $-   "/>
    <x v="0"/>
    <x v="21"/>
    <x v="1"/>
  </r>
  <r>
    <n v="179"/>
    <s v="AYI"/>
    <s v="Year 2"/>
    <d v="2014-08-31T00:00:00"/>
    <n v="2393500000"/>
    <n v="1414300000"/>
    <n v="680300000"/>
    <s v=" $-   "/>
    <s v=" $-   "/>
    <x v="0"/>
    <x v="21"/>
    <x v="2"/>
  </r>
  <r>
    <n v="180"/>
    <s v="AYI"/>
    <s v="Year 3"/>
    <d v="2015-08-31T00:00:00"/>
    <n v="2706700000"/>
    <n v="1561100000"/>
    <n v="756900000"/>
    <s v=" $-   "/>
    <s v=" $-   "/>
    <x v="0"/>
    <x v="21"/>
    <x v="3"/>
  </r>
  <r>
    <n v="181"/>
    <s v="AYI"/>
    <s v="Year 4"/>
    <d v="2016-08-31T00:00:00"/>
    <n v="3291300000"/>
    <n v="1855100000"/>
    <n v="946000000"/>
    <s v=" $-   "/>
    <s v=" $-   "/>
    <x v="0"/>
    <x v="21"/>
    <x v="4"/>
  </r>
  <r>
    <n v="182"/>
    <s v="AZO"/>
    <s v="Year 1"/>
    <d v="2013-08-31T00:00:00"/>
    <n v="9147530000"/>
    <n v="4406595000"/>
    <n v="2967837000"/>
    <s v=" $-   "/>
    <s v=" $-   "/>
    <x v="1"/>
    <x v="25"/>
    <x v="1"/>
  </r>
  <r>
    <n v="183"/>
    <s v="AZO"/>
    <s v="Year 2"/>
    <d v="2014-08-30T00:00:00"/>
    <n v="9475313000"/>
    <n v="4540406000"/>
    <n v="3104684000"/>
    <s v=" $-   "/>
    <s v=" $-   "/>
    <x v="1"/>
    <x v="25"/>
    <x v="2"/>
  </r>
  <r>
    <n v="184"/>
    <s v="AZO"/>
    <s v="Year 3"/>
    <d v="2015-08-29T00:00:00"/>
    <n v="10187340000"/>
    <n v="4860309000"/>
    <n v="3373980000"/>
    <s v=" $-   "/>
    <s v=" $-   "/>
    <x v="1"/>
    <x v="25"/>
    <x v="3"/>
  </r>
  <r>
    <n v="185"/>
    <s v="AZO"/>
    <s v="Year 4"/>
    <d v="2016-08-27T00:00:00"/>
    <n v="10635676000"/>
    <n v="5026940000"/>
    <n v="3548341000"/>
    <s v=" $-   "/>
    <s v=" $-   "/>
    <x v="1"/>
    <x v="25"/>
    <x v="4"/>
  </r>
  <r>
    <n v="186"/>
    <s v="BA"/>
    <s v="Year 1"/>
    <d v="2013-12-31T00:00:00"/>
    <n v="86623000000"/>
    <n v="73268000000"/>
    <n v="3742000000"/>
    <n v="3071000000"/>
    <s v=" $-   "/>
    <x v="0"/>
    <x v="30"/>
    <x v="1"/>
  </r>
  <r>
    <n v="187"/>
    <s v="BA"/>
    <s v="Year 2"/>
    <d v="2014-12-31T00:00:00"/>
    <n v="90762000000"/>
    <n v="76752000000"/>
    <n v="3480000000"/>
    <n v="3047000000"/>
    <s v=" $-   "/>
    <x v="0"/>
    <x v="30"/>
    <x v="2"/>
  </r>
  <r>
    <n v="188"/>
    <s v="BA"/>
    <s v="Year 3"/>
    <d v="2015-12-31T00:00:00"/>
    <n v="96114000000"/>
    <n v="82088000000"/>
    <n v="3251000000"/>
    <n v="3331000000"/>
    <s v=" $-   "/>
    <x v="0"/>
    <x v="30"/>
    <x v="3"/>
  </r>
  <r>
    <n v="189"/>
    <s v="BA"/>
    <s v="Year 4"/>
    <d v="2016-12-31T00:00:00"/>
    <n v="94571000000"/>
    <n v="80790000000"/>
    <n v="3313000000"/>
    <n v="4627000000"/>
    <s v=" $-   "/>
    <x v="0"/>
    <x v="30"/>
    <x v="4"/>
  </r>
  <r>
    <n v="190"/>
    <s v="BAC"/>
    <s v="Year 1"/>
    <d v="2012-12-31T00:00:00"/>
    <n v="100078000000"/>
    <n v="3753000000"/>
    <n v="70829000000"/>
    <s v=" $-   "/>
    <n v="9433000000"/>
    <x v="6"/>
    <x v="35"/>
    <x v="0"/>
  </r>
  <r>
    <n v="191"/>
    <s v="BAC"/>
    <s v="Year 2"/>
    <d v="2013-12-31T00:00:00"/>
    <n v="101697000000"/>
    <n v="3034000000"/>
    <n v="68128000000"/>
    <s v=" $-   "/>
    <n v="4642000000"/>
    <x v="6"/>
    <x v="35"/>
    <x v="1"/>
  </r>
  <r>
    <n v="192"/>
    <s v="BAC"/>
    <s v="Year 3"/>
    <d v="2014-12-31T00:00:00"/>
    <n v="95181000000"/>
    <n v="2656000000"/>
    <n v="74181000000"/>
    <s v=" $-   "/>
    <n v="3211000000"/>
    <x v="6"/>
    <x v="35"/>
    <x v="2"/>
  </r>
  <r>
    <n v="193"/>
    <s v="BAC"/>
    <s v="Year 4"/>
    <d v="2015-12-31T00:00:00"/>
    <n v="93056000000"/>
    <n v="2204000000"/>
    <n v="56358000000"/>
    <s v=" $-   "/>
    <n v="3995000000"/>
    <x v="6"/>
    <x v="35"/>
    <x v="3"/>
  </r>
  <r>
    <n v="194"/>
    <s v="BAX"/>
    <s v="Year 1"/>
    <d v="2012-12-31T00:00:00"/>
    <n v="13936000000"/>
    <n v="6802000000"/>
    <n v="3283000000"/>
    <n v="1081000000"/>
    <s v=" $-   "/>
    <x v="3"/>
    <x v="5"/>
    <x v="0"/>
  </r>
  <r>
    <n v="195"/>
    <s v="BAX"/>
    <s v="Year 2"/>
    <d v="2013-12-31T00:00:00"/>
    <n v="9413000000"/>
    <n v="5251000000"/>
    <n v="3084000000"/>
    <n v="582000000"/>
    <s v=" $-   "/>
    <x v="3"/>
    <x v="5"/>
    <x v="1"/>
  </r>
  <r>
    <n v="196"/>
    <s v="BAX"/>
    <s v="Year 3"/>
    <d v="2014-12-31T00:00:00"/>
    <n v="10719000000"/>
    <n v="6138000000"/>
    <n v="3315000000"/>
    <n v="610000000"/>
    <s v=" $-   "/>
    <x v="3"/>
    <x v="5"/>
    <x v="2"/>
  </r>
  <r>
    <n v="197"/>
    <s v="BAX"/>
    <s v="Year 4"/>
    <d v="2015-12-31T00:00:00"/>
    <n v="9968000000"/>
    <n v="5822000000"/>
    <n v="3094000000"/>
    <n v="603000000"/>
    <s v=" $-   "/>
    <x v="3"/>
    <x v="5"/>
    <x v="3"/>
  </r>
  <r>
    <n v="198"/>
    <s v="BBBY"/>
    <s v="Year 1"/>
    <d v="2013-03-02T00:00:00"/>
    <n v="10914585000"/>
    <n v="6525830000"/>
    <n v="2750537000"/>
    <s v=" $-   "/>
    <s v=" $-   "/>
    <x v="1"/>
    <x v="25"/>
    <x v="1"/>
  </r>
  <r>
    <n v="199"/>
    <s v="BBBY"/>
    <s v="Year 2"/>
    <d v="2014-03-01T00:00:00"/>
    <n v="11503963000"/>
    <n v="6938381000"/>
    <n v="2950995000"/>
    <s v=" $-   "/>
    <s v=" $-   "/>
    <x v="1"/>
    <x v="25"/>
    <x v="2"/>
  </r>
  <r>
    <n v="200"/>
    <s v="BBBY"/>
    <s v="Year 3"/>
    <d v="2015-02-28T00:00:00"/>
    <n v="11881176000"/>
    <n v="7261397000"/>
    <n v="3065486000"/>
    <s v=" $-   "/>
    <s v=" $-   "/>
    <x v="1"/>
    <x v="25"/>
    <x v="3"/>
  </r>
  <r>
    <n v="201"/>
    <s v="BBBY"/>
    <s v="Year 4"/>
    <d v="2016-02-27T00:00:00"/>
    <n v="12103887000"/>
    <n v="7483577000"/>
    <n v="3205407000"/>
    <s v=" $-   "/>
    <s v=" $-   "/>
    <x v="1"/>
    <x v="25"/>
    <x v="4"/>
  </r>
  <r>
    <n v="202"/>
    <s v="BBT"/>
    <s v="Year 1"/>
    <d v="2012-12-31T00:00:00"/>
    <n v="10737000000"/>
    <n v="429000000"/>
    <n v="5650000000"/>
    <s v=" $-   "/>
    <n v="1167000000"/>
    <x v="6"/>
    <x v="35"/>
    <x v="0"/>
  </r>
  <r>
    <n v="203"/>
    <s v="BBT"/>
    <s v="Year 2"/>
    <d v="2013-12-31T00:00:00"/>
    <n v="10543000000"/>
    <n v="301000000"/>
    <n v="5625000000"/>
    <s v=" $-   "/>
    <n v="698000000"/>
    <x v="6"/>
    <x v="35"/>
    <x v="1"/>
  </r>
  <r>
    <n v="204"/>
    <s v="BBT"/>
    <s v="Year 3"/>
    <d v="2014-12-31T00:00:00"/>
    <n v="9998000000"/>
    <n v="239000000"/>
    <n v="5715000000"/>
    <s v=" $-   "/>
    <n v="342000000"/>
    <x v="6"/>
    <x v="35"/>
    <x v="2"/>
  </r>
  <r>
    <n v="205"/>
    <s v="BBT"/>
    <s v="Year 4"/>
    <d v="2015-12-31T00:00:00"/>
    <n v="10346000000"/>
    <n v="233000000"/>
    <n v="5996000000"/>
    <s v=" $-   "/>
    <n v="533000000"/>
    <x v="6"/>
    <x v="35"/>
    <x v="3"/>
  </r>
  <r>
    <n v="206"/>
    <s v="BBY"/>
    <s v="Year 1"/>
    <d v="2012-03-03T00:00:00"/>
    <n v="45457000000"/>
    <n v="34473000000"/>
    <n v="8755000000"/>
    <s v=" $-   "/>
    <s v=" $-   "/>
    <x v="1"/>
    <x v="36"/>
    <x v="0"/>
  </r>
  <r>
    <n v="207"/>
    <s v="BBY"/>
    <s v="Year 2"/>
    <d v="2014-02-01T00:00:00"/>
    <n v="40611000000"/>
    <n v="31212000000"/>
    <n v="8106000000"/>
    <s v=" $-   "/>
    <s v=" $-   "/>
    <x v="1"/>
    <x v="36"/>
    <x v="2"/>
  </r>
  <r>
    <n v="208"/>
    <s v="BBY"/>
    <s v="Year 3"/>
    <d v="2015-01-31T00:00:00"/>
    <n v="40339000000"/>
    <n v="31292000000"/>
    <n v="7592000000"/>
    <s v=" $-   "/>
    <s v=" $-   "/>
    <x v="1"/>
    <x v="36"/>
    <x v="3"/>
  </r>
  <r>
    <n v="209"/>
    <s v="BBY"/>
    <s v="Year 4"/>
    <d v="2016-01-30T00:00:00"/>
    <n v="39528000000"/>
    <n v="30337000000"/>
    <n v="7618000000"/>
    <s v=" $-   "/>
    <s v=" $-   "/>
    <x v="1"/>
    <x v="36"/>
    <x v="4"/>
  </r>
  <r>
    <n v="210"/>
    <s v="BCR"/>
    <s v="Year 1"/>
    <d v="2013-12-31T00:00:00"/>
    <n v="3049500000"/>
    <n v="1194400000"/>
    <n v="920300000"/>
    <n v="295700000"/>
    <s v=" $-   "/>
    <x v="3"/>
    <x v="5"/>
    <x v="1"/>
  </r>
  <r>
    <n v="211"/>
    <s v="BCR"/>
    <s v="Year 2"/>
    <d v="2014-12-31T00:00:00"/>
    <n v="3323600000"/>
    <n v="1258600000"/>
    <n v="981500000"/>
    <n v="302000000"/>
    <s v=" $-   "/>
    <x v="3"/>
    <x v="5"/>
    <x v="2"/>
  </r>
  <r>
    <n v="212"/>
    <s v="BCR"/>
    <s v="Year 3"/>
    <d v="2015-12-31T00:00:00"/>
    <n v="3416000000"/>
    <n v="1301200000"/>
    <n v="1012100000"/>
    <n v="259200000"/>
    <s v=" $-   "/>
    <x v="3"/>
    <x v="5"/>
    <x v="3"/>
  </r>
  <r>
    <n v="213"/>
    <s v="BCR"/>
    <s v="Year 4"/>
    <d v="2016-12-31T00:00:00"/>
    <n v="3714000000"/>
    <n v="1371700000"/>
    <n v="1101900000"/>
    <n v="292800000"/>
    <s v=" $-   "/>
    <x v="3"/>
    <x v="5"/>
    <x v="4"/>
  </r>
  <r>
    <n v="214"/>
    <s v="BDX"/>
    <s v="Year 1"/>
    <d v="2013-09-30T00:00:00"/>
    <n v="8054000000"/>
    <n v="3883000000"/>
    <n v="2422000000"/>
    <n v="494000000"/>
    <s v=" $-   "/>
    <x v="3"/>
    <x v="5"/>
    <x v="1"/>
  </r>
  <r>
    <n v="215"/>
    <s v="BDX"/>
    <s v="Year 2"/>
    <d v="2014-09-30T00:00:00"/>
    <n v="8446000000"/>
    <n v="4145000000"/>
    <n v="2145000000"/>
    <n v="550000000"/>
    <s v=" $-   "/>
    <x v="3"/>
    <x v="5"/>
    <x v="2"/>
  </r>
  <r>
    <n v="216"/>
    <s v="BDX"/>
    <s v="Year 3"/>
    <d v="2015-09-30T00:00:00"/>
    <n v="10282000000"/>
    <n v="5587000000"/>
    <n v="2563000000"/>
    <n v="632000000"/>
    <s v=" $-   "/>
    <x v="3"/>
    <x v="5"/>
    <x v="3"/>
  </r>
  <r>
    <n v="217"/>
    <s v="BDX"/>
    <s v="Year 4"/>
    <d v="2016-09-30T00:00:00"/>
    <n v="12483000000"/>
    <n v="6492000000"/>
    <n v="3005000000"/>
    <n v="828000000"/>
    <s v=" $-   "/>
    <x v="3"/>
    <x v="5"/>
    <x v="4"/>
  </r>
  <r>
    <n v="218"/>
    <s v="BHI"/>
    <s v="Year 1"/>
    <d v="2013-12-31T00:00:00"/>
    <n v="22364000000"/>
    <n v="18553000000"/>
    <n v="1306000000"/>
    <n v="556000000"/>
    <s v=" $-   "/>
    <x v="9"/>
    <x v="37"/>
    <x v="1"/>
  </r>
  <r>
    <n v="219"/>
    <s v="BHI"/>
    <s v="Year 2"/>
    <d v="2014-12-31T00:00:00"/>
    <n v="24551000000"/>
    <n v="19746000000"/>
    <n v="1333000000"/>
    <n v="613000000"/>
    <s v=" $-   "/>
    <x v="9"/>
    <x v="37"/>
    <x v="2"/>
  </r>
  <r>
    <n v="220"/>
    <s v="BHI"/>
    <s v="Year 3"/>
    <d v="2015-12-31T00:00:00"/>
    <n v="15742000000"/>
    <n v="14415000000"/>
    <n v="969000000"/>
    <n v="466000000"/>
    <s v=" $-   "/>
    <x v="9"/>
    <x v="37"/>
    <x v="3"/>
  </r>
  <r>
    <n v="221"/>
    <s v="BHI"/>
    <s v="Year 4"/>
    <d v="2016-12-31T00:00:00"/>
    <n v="9841000000"/>
    <n v="9973000000"/>
    <n v="815000000"/>
    <n v="384000000"/>
    <s v=" $-   "/>
    <x v="9"/>
    <x v="37"/>
    <x v="4"/>
  </r>
  <r>
    <n v="222"/>
    <s v="BIIB"/>
    <s v="Year 1"/>
    <d v="2013-12-31T00:00:00"/>
    <n v="6932200000"/>
    <n v="857700000"/>
    <n v="1797000000"/>
    <n v="1444100000"/>
    <n v="342900000"/>
    <x v="3"/>
    <x v="19"/>
    <x v="1"/>
  </r>
  <r>
    <n v="223"/>
    <s v="BIIB"/>
    <s v="Year 2"/>
    <d v="2014-12-31T00:00:00"/>
    <n v="9703300000"/>
    <n v="1171000000"/>
    <n v="2193400000"/>
    <n v="1893400000"/>
    <n v="489800000"/>
    <x v="3"/>
    <x v="19"/>
    <x v="2"/>
  </r>
  <r>
    <n v="224"/>
    <s v="BIIB"/>
    <s v="Year 3"/>
    <d v="2015-12-31T00:00:00"/>
    <n v="10763800000"/>
    <n v="1240400000"/>
    <n v="2143600000"/>
    <n v="2012800000"/>
    <n v="382600000"/>
    <x v="3"/>
    <x v="19"/>
    <x v="3"/>
  </r>
  <r>
    <n v="225"/>
    <s v="BIIB"/>
    <s v="Year 4"/>
    <d v="2016-12-31T00:00:00"/>
    <n v="11448800000"/>
    <n v="1478700000"/>
    <n v="1972900000"/>
    <n v="1973300000"/>
    <n v="385600000"/>
    <x v="3"/>
    <x v="19"/>
    <x v="4"/>
  </r>
  <r>
    <n v="230"/>
    <s v="BLL"/>
    <s v="Year 1"/>
    <d v="2012-12-31T00:00:00"/>
    <n v="8735700000"/>
    <n v="7174000000"/>
    <n v="488300000"/>
    <s v=" $-   "/>
    <n v="282900000"/>
    <x v="8"/>
    <x v="38"/>
    <x v="0"/>
  </r>
  <r>
    <n v="231"/>
    <s v="BLL"/>
    <s v="Year 2"/>
    <d v="2013-12-31T00:00:00"/>
    <n v="8468100000"/>
    <n v="6875400000"/>
    <n v="497400000"/>
    <s v=" $-   "/>
    <n v="299900000"/>
    <x v="8"/>
    <x v="38"/>
    <x v="1"/>
  </r>
  <r>
    <n v="232"/>
    <s v="BLL"/>
    <s v="Year 3"/>
    <d v="2014-12-31T00:00:00"/>
    <n v="8570000000"/>
    <n v="6903500000"/>
    <n v="547000000"/>
    <s v=" $-   "/>
    <n v="280900000"/>
    <x v="8"/>
    <x v="38"/>
    <x v="2"/>
  </r>
  <r>
    <n v="233"/>
    <s v="BLL"/>
    <s v="Year 4"/>
    <d v="2015-12-31T00:00:00"/>
    <n v="7997000000"/>
    <n v="6460300000"/>
    <n v="646000000"/>
    <s v=" $-   "/>
    <n v="285500000"/>
    <x v="8"/>
    <x v="38"/>
    <x v="3"/>
  </r>
  <r>
    <n v="234"/>
    <s v="BMY"/>
    <s v="Year 1"/>
    <d v="2012-12-31T00:00:00"/>
    <n v="17621000000"/>
    <n v="4610000000"/>
    <n v="5017000000"/>
    <n v="3904000000"/>
    <s v=" $-   "/>
    <x v="3"/>
    <x v="4"/>
    <x v="0"/>
  </r>
  <r>
    <n v="235"/>
    <s v="BMY"/>
    <s v="Year 2"/>
    <d v="2013-12-31T00:00:00"/>
    <n v="16385000000"/>
    <n v="4619000000"/>
    <n v="4939000000"/>
    <n v="3731000000"/>
    <s v=" $-   "/>
    <x v="3"/>
    <x v="4"/>
    <x v="1"/>
  </r>
  <r>
    <n v="236"/>
    <s v="BMY"/>
    <s v="Year 3"/>
    <d v="2014-12-31T00:00:00"/>
    <n v="15879000000"/>
    <n v="3932000000"/>
    <n v="4822000000"/>
    <n v="4534000000"/>
    <s v=" $-   "/>
    <x v="3"/>
    <x v="4"/>
    <x v="2"/>
  </r>
  <r>
    <n v="237"/>
    <s v="BMY"/>
    <s v="Year 4"/>
    <d v="2015-12-31T00:00:00"/>
    <n v="16560000000"/>
    <n v="3909000000"/>
    <n v="4841000000"/>
    <n v="5920000000"/>
    <s v=" $-   "/>
    <x v="3"/>
    <x v="4"/>
    <x v="3"/>
  </r>
  <r>
    <n v="238"/>
    <s v="BSX"/>
    <s v="Year 1"/>
    <d v="2012-12-31T00:00:00"/>
    <n v="7249000000"/>
    <n v="2349000000"/>
    <n v="2529000000"/>
    <n v="886000000"/>
    <n v="395000000"/>
    <x v="3"/>
    <x v="5"/>
    <x v="0"/>
  </r>
  <r>
    <n v="239"/>
    <s v="BSX"/>
    <s v="Year 2"/>
    <d v="2013-12-31T00:00:00"/>
    <n v="7143000000"/>
    <n v="2174000000"/>
    <n v="2678000000"/>
    <n v="861000000"/>
    <n v="410000000"/>
    <x v="3"/>
    <x v="5"/>
    <x v="1"/>
  </r>
  <r>
    <n v="240"/>
    <s v="BSX"/>
    <s v="Year 3"/>
    <d v="2014-12-31T00:00:00"/>
    <n v="7380000000"/>
    <n v="2210000000"/>
    <n v="2817000000"/>
    <n v="817000000"/>
    <n v="438000000"/>
    <x v="3"/>
    <x v="5"/>
    <x v="2"/>
  </r>
  <r>
    <n v="241"/>
    <s v="BSX"/>
    <s v="Year 4"/>
    <d v="2015-12-31T00:00:00"/>
    <n v="7477000000"/>
    <n v="2173000000"/>
    <n v="2996000000"/>
    <n v="876000000"/>
    <n v="495000000"/>
    <x v="3"/>
    <x v="5"/>
    <x v="3"/>
  </r>
  <r>
    <n v="242"/>
    <s v="BWA"/>
    <s v="Year 1"/>
    <d v="2013-12-31T00:00:00"/>
    <n v="7436600000"/>
    <n v="5879100000"/>
    <n v="702300000"/>
    <s v=" $-   "/>
    <s v=" $-   "/>
    <x v="1"/>
    <x v="39"/>
    <x v="1"/>
  </r>
  <r>
    <n v="243"/>
    <s v="BWA"/>
    <s v="Year 2"/>
    <d v="2014-12-31T00:00:00"/>
    <n v="8305100000"/>
    <n v="6548700000"/>
    <n v="792700000"/>
    <s v=" $-   "/>
    <s v=" $-   "/>
    <x v="1"/>
    <x v="39"/>
    <x v="2"/>
  </r>
  <r>
    <n v="244"/>
    <s v="BWA"/>
    <s v="Year 3"/>
    <d v="2015-12-31T00:00:00"/>
    <n v="8023200000"/>
    <n v="6320100000"/>
    <n v="763400000"/>
    <s v=" $-   "/>
    <s v=" $-   "/>
    <x v="1"/>
    <x v="39"/>
    <x v="3"/>
  </r>
  <r>
    <n v="245"/>
    <s v="BWA"/>
    <s v="Year 4"/>
    <d v="2016-12-31T00:00:00"/>
    <n v="9071000000"/>
    <n v="7137900000"/>
    <n v="1707200000"/>
    <s v=" $-   "/>
    <s v=" $-   "/>
    <x v="1"/>
    <x v="39"/>
    <x v="4"/>
  </r>
  <r>
    <n v="246"/>
    <s v="BXP"/>
    <s v="Year 1"/>
    <d v="2012-12-31T00:00:00"/>
    <n v="1847186000"/>
    <n v="667208000"/>
    <n v="93782000"/>
    <s v=" $-   "/>
    <n v="445875000"/>
    <x v="7"/>
    <x v="14"/>
    <x v="0"/>
  </r>
  <r>
    <n v="247"/>
    <s v="BXP"/>
    <s v="Year 2"/>
    <d v="2013-12-31T00:00:00"/>
    <n v="2135539000"/>
    <n v="771403000"/>
    <n v="117073000"/>
    <s v=" $-   "/>
    <n v="560637000"/>
    <x v="7"/>
    <x v="14"/>
    <x v="1"/>
  </r>
  <r>
    <n v="248"/>
    <s v="BXP"/>
    <s v="Year 3"/>
    <d v="2014-12-31T00:00:00"/>
    <n v="2396998000"/>
    <n v="864526000"/>
    <n v="102077000"/>
    <s v=" $-   "/>
    <n v="628573000"/>
    <x v="7"/>
    <x v="14"/>
    <x v="2"/>
  </r>
  <r>
    <n v="249"/>
    <s v="BXP"/>
    <s v="Year 4"/>
    <d v="2015-12-31T00:00:00"/>
    <n v="2490821000"/>
    <n v="904336000"/>
    <n v="97578000"/>
    <s v=" $-   "/>
    <n v="639542000"/>
    <x v="7"/>
    <x v="14"/>
    <x v="3"/>
  </r>
  <r>
    <n v="254"/>
    <s v="CAG"/>
    <s v="Year 1"/>
    <d v="2013-05-26T00:00:00"/>
    <n v="13469300000"/>
    <n v="10104400000"/>
    <n v="2065900000"/>
    <s v=" $-   "/>
    <s v=" $-   "/>
    <x v="4"/>
    <x v="40"/>
    <x v="1"/>
  </r>
  <r>
    <n v="255"/>
    <s v="CAG"/>
    <s v="Year 2"/>
    <d v="2014-05-25T00:00:00"/>
    <n v="11838200000"/>
    <n v="8910800000"/>
    <n v="1778900000"/>
    <s v=" $-   "/>
    <s v=" $-   "/>
    <x v="4"/>
    <x v="40"/>
    <x v="2"/>
  </r>
  <r>
    <n v="256"/>
    <s v="CAG"/>
    <s v="Year 3"/>
    <d v="2015-05-31T00:00:00"/>
    <n v="11937000000"/>
    <n v="9061400000"/>
    <n v="1545300000"/>
    <s v=" $-   "/>
    <s v=" $-   "/>
    <x v="4"/>
    <x v="40"/>
    <x v="3"/>
  </r>
  <r>
    <n v="257"/>
    <s v="CAG"/>
    <s v="Year 4"/>
    <d v="2016-05-29T00:00:00"/>
    <n v="11642900000"/>
    <n v="8552100000"/>
    <n v="2209400000"/>
    <s v=" $-   "/>
    <s v=" $-   "/>
    <x v="4"/>
    <x v="40"/>
    <x v="4"/>
  </r>
  <r>
    <n v="258"/>
    <s v="CAH"/>
    <s v="Year 1"/>
    <d v="2013-06-30T00:00:00"/>
    <n v="101093000000"/>
    <n v="96172000000"/>
    <n v="2875000000"/>
    <s v=" $-   "/>
    <n v="158000000"/>
    <x v="3"/>
    <x v="4"/>
    <x v="1"/>
  </r>
  <r>
    <n v="259"/>
    <s v="CAH"/>
    <s v="Year 2"/>
    <d v="2014-06-30T00:00:00"/>
    <n v="91084000000"/>
    <n v="85923000000"/>
    <n v="3028000000"/>
    <s v=" $-   "/>
    <n v="223000000"/>
    <x v="3"/>
    <x v="4"/>
    <x v="2"/>
  </r>
  <r>
    <n v="260"/>
    <s v="CAH"/>
    <s v="Year 3"/>
    <d v="2015-06-30T00:00:00"/>
    <n v="102531000000"/>
    <n v="96819000000"/>
    <n v="3240000000"/>
    <s v=" $-   "/>
    <n v="281000000"/>
    <x v="3"/>
    <x v="4"/>
    <x v="3"/>
  </r>
  <r>
    <n v="261"/>
    <s v="CAH"/>
    <s v="Year 4"/>
    <d v="2016-06-30T00:00:00"/>
    <n v="121546000000"/>
    <n v="115003000000"/>
    <n v="3648000000"/>
    <s v=" $-   "/>
    <n v="459000000"/>
    <x v="3"/>
    <x v="4"/>
    <x v="4"/>
  </r>
  <r>
    <n v="262"/>
    <s v="CAT"/>
    <s v="Year 1"/>
    <d v="2013-12-31T00:00:00"/>
    <n v="55656000000"/>
    <n v="41454000000"/>
    <n v="6528000000"/>
    <n v="2046000000"/>
    <s v=" $-   "/>
    <x v="0"/>
    <x v="41"/>
    <x v="1"/>
  </r>
  <r>
    <n v="263"/>
    <s v="CAT"/>
    <s v="Year 2"/>
    <d v="2014-12-31T00:00:00"/>
    <n v="55184000000"/>
    <n v="41342000000"/>
    <n v="8148000000"/>
    <n v="2380000000"/>
    <s v=" $-   "/>
    <x v="0"/>
    <x v="41"/>
    <x v="2"/>
  </r>
  <r>
    <n v="264"/>
    <s v="CAT"/>
    <s v="Year 3"/>
    <d v="2015-12-31T00:00:00"/>
    <n v="47011000000"/>
    <n v="34133000000"/>
    <n v="6974000000"/>
    <n v="2119000000"/>
    <s v=" $-   "/>
    <x v="0"/>
    <x v="41"/>
    <x v="3"/>
  </r>
  <r>
    <n v="265"/>
    <s v="CAT"/>
    <s v="Year 4"/>
    <d v="2016-12-31T00:00:00"/>
    <n v="38537000000"/>
    <n v="28905000000"/>
    <n v="6588000000"/>
    <n v="1951000000"/>
    <s v=" $-   "/>
    <x v="0"/>
    <x v="41"/>
    <x v="4"/>
  </r>
  <r>
    <n v="266"/>
    <s v="CB"/>
    <s v="Year 1"/>
    <d v="2012-12-31T00:00:00"/>
    <n v="17936000000"/>
    <n v="12620000000"/>
    <n v="2096000000"/>
    <s v=" $-   "/>
    <n v="-6000000"/>
    <x v="6"/>
    <x v="13"/>
    <x v="0"/>
  </r>
  <r>
    <n v="267"/>
    <s v="CB"/>
    <s v="Year 2"/>
    <d v="2013-12-31T00:00:00"/>
    <n v="19261000000"/>
    <n v="12522000000"/>
    <n v="2211000000"/>
    <s v=" $-   "/>
    <n v="15000000"/>
    <x v="6"/>
    <x v="13"/>
    <x v="1"/>
  </r>
  <r>
    <n v="268"/>
    <s v="CB"/>
    <s v="Year 3"/>
    <d v="2014-12-31T00:00:00"/>
    <n v="19171000000"/>
    <n v="13241000000"/>
    <n v="2245000000"/>
    <s v=" $-   "/>
    <n v="-82000000"/>
    <x v="6"/>
    <x v="13"/>
    <x v="2"/>
  </r>
  <r>
    <n v="269"/>
    <s v="CB"/>
    <s v="Year 4"/>
    <d v="2015-12-31T00:00:00"/>
    <n v="18987000000"/>
    <n v="12968000000"/>
    <n v="2270000000"/>
    <s v=" $-   "/>
    <n v="120000000"/>
    <x v="6"/>
    <x v="13"/>
    <x v="3"/>
  </r>
  <r>
    <n v="270"/>
    <s v="CBG"/>
    <s v="Year 1"/>
    <d v="2012-12-31T00:00:00"/>
    <n v="6514099000"/>
    <n v="5745428000"/>
    <s v=" $-   "/>
    <s v=" $-   "/>
    <n v="169645000"/>
    <x v="7"/>
    <x v="42"/>
    <x v="0"/>
  </r>
  <r>
    <n v="271"/>
    <s v="CBG"/>
    <s v="Year 2"/>
    <d v="2013-12-31T00:00:00"/>
    <n v="7184794000"/>
    <n v="6293699000"/>
    <s v=" $-   "/>
    <s v=" $-   "/>
    <n v="190390000"/>
    <x v="7"/>
    <x v="42"/>
    <x v="1"/>
  </r>
  <r>
    <n v="272"/>
    <s v="CBG"/>
    <s v="Year 3"/>
    <d v="2014-12-31T00:00:00"/>
    <n v="9049918000"/>
    <n v="8050222000"/>
    <s v=" $-   "/>
    <s v=" $-   "/>
    <n v="265101000"/>
    <x v="7"/>
    <x v="42"/>
    <x v="2"/>
  </r>
  <r>
    <n v="273"/>
    <s v="CBG"/>
    <s v="Year 4"/>
    <d v="2015-12-31T00:00:00"/>
    <n v="10855810000"/>
    <n v="9716541000"/>
    <s v=" $-   "/>
    <s v=" $-   "/>
    <n v="314096000"/>
    <x v="7"/>
    <x v="42"/>
    <x v="3"/>
  </r>
  <r>
    <n v="274"/>
    <s v="CCI"/>
    <s v="Year 1"/>
    <d v="2012-12-31T00:00:00"/>
    <n v="2432680000"/>
    <n v="728989000"/>
    <n v="212572000"/>
    <s v=" $-   "/>
    <n v="622592000"/>
    <x v="7"/>
    <x v="14"/>
    <x v="0"/>
  </r>
  <r>
    <n v="275"/>
    <s v="CCI"/>
    <s v="Year 2"/>
    <d v="2013-12-31T00:00:00"/>
    <n v="2865751000"/>
    <n v="991017000"/>
    <n v="213519000"/>
    <s v=" $-   "/>
    <n v="741342000"/>
    <x v="7"/>
    <x v="14"/>
    <x v="1"/>
  </r>
  <r>
    <n v="276"/>
    <s v="CCI"/>
    <s v="Year 3"/>
    <d v="2014-12-31T00:00:00"/>
    <n v="3538756000"/>
    <n v="1306606000"/>
    <n v="257296000"/>
    <s v=" $-   "/>
    <n v="985781000"/>
    <x v="7"/>
    <x v="14"/>
    <x v="2"/>
  </r>
  <r>
    <n v="277"/>
    <s v="CCI"/>
    <s v="Year 4"/>
    <d v="2015-12-31T00:00:00"/>
    <n v="3663851000"/>
    <n v="1321426000"/>
    <n v="310921000"/>
    <s v=" $-   "/>
    <n v="1036178000"/>
    <x v="7"/>
    <x v="14"/>
    <x v="3"/>
  </r>
  <r>
    <n v="278"/>
    <s v="CCL"/>
    <s v="Year 1"/>
    <d v="2013-11-30T00:00:00"/>
    <n v="15456000000"/>
    <n v="10645000000"/>
    <n v="1879000000"/>
    <s v=" $-   "/>
    <n v="1590000000"/>
    <x v="1"/>
    <x v="43"/>
    <x v="1"/>
  </r>
  <r>
    <n v="279"/>
    <s v="CCL"/>
    <s v="Year 2"/>
    <d v="2014-11-30T00:00:00"/>
    <n v="15884000000"/>
    <n v="10421000000"/>
    <n v="2054000000"/>
    <s v=" $-   "/>
    <n v="1637000000"/>
    <x v="1"/>
    <x v="43"/>
    <x v="2"/>
  </r>
  <r>
    <n v="280"/>
    <s v="CCL"/>
    <s v="Year 3"/>
    <d v="2015-11-30T00:00:00"/>
    <n v="15714000000"/>
    <n v="9447000000"/>
    <n v="2067000000"/>
    <s v=" $-   "/>
    <n v="1626000000"/>
    <x v="1"/>
    <x v="43"/>
    <x v="3"/>
  </r>
  <r>
    <n v="281"/>
    <s v="CCL"/>
    <s v="Year 4"/>
    <d v="2016-11-30T00:00:00"/>
    <n v="16389000000"/>
    <n v="9383000000"/>
    <n v="2197000000"/>
    <s v=" $-   "/>
    <n v="1738000000"/>
    <x v="1"/>
    <x v="43"/>
    <x v="4"/>
  </r>
  <r>
    <n v="282"/>
    <s v="CELG"/>
    <s v="Year 1"/>
    <d v="2013-12-31T00:00:00"/>
    <n v="6493900000"/>
    <n v="340400000"/>
    <n v="1684500000"/>
    <n v="2226200000"/>
    <n v="262800000"/>
    <x v="3"/>
    <x v="19"/>
    <x v="1"/>
  </r>
  <r>
    <n v="283"/>
    <s v="CELG"/>
    <s v="Year 2"/>
    <d v="2014-12-31T00:00:00"/>
    <n v="7670400000"/>
    <n v="385900000"/>
    <n v="2027900000"/>
    <n v="2430600000"/>
    <n v="258300000"/>
    <x v="3"/>
    <x v="19"/>
    <x v="2"/>
  </r>
  <r>
    <n v="284"/>
    <s v="CELG"/>
    <s v="Year 3"/>
    <d v="2015-12-31T00:00:00"/>
    <n v="9256000000"/>
    <n v="420100000"/>
    <n v="2305400000"/>
    <n v="3697300000"/>
    <n v="279000000"/>
    <x v="3"/>
    <x v="19"/>
    <x v="3"/>
  </r>
  <r>
    <n v="285"/>
    <s v="CELG"/>
    <s v="Year 4"/>
    <d v="2016-12-31T00:00:00"/>
    <n v="11229200000"/>
    <n v="438000000"/>
    <n v="2657700000"/>
    <n v="4470100000"/>
    <n v="459000000"/>
    <x v="3"/>
    <x v="19"/>
    <x v="4"/>
  </r>
  <r>
    <n v="286"/>
    <s v="CERN"/>
    <s v="Year 1"/>
    <d v="2013-12-28T00:00:00"/>
    <n v="2910748000"/>
    <n v="514722000"/>
    <n v="1468434000"/>
    <n v="338786000"/>
    <n v="12794000"/>
    <x v="3"/>
    <x v="44"/>
    <x v="1"/>
  </r>
  <r>
    <n v="287"/>
    <s v="CERN"/>
    <s v="Year 2"/>
    <d v="2015-01-03T00:00:00"/>
    <n v="3402703000"/>
    <n v="604377000"/>
    <n v="1628961000"/>
    <n v="392805000"/>
    <n v="13476000"/>
    <x v="3"/>
    <x v="44"/>
    <x v="3"/>
  </r>
  <r>
    <n v="288"/>
    <s v="CERN"/>
    <s v="Year 3"/>
    <d v="2016-01-02T00:00:00"/>
    <n v="4425267000"/>
    <n v="750781000"/>
    <n v="2262024000"/>
    <n v="539799000"/>
    <n v="91527000"/>
    <x v="3"/>
    <x v="44"/>
    <x v="4"/>
  </r>
  <r>
    <n v="289"/>
    <s v="CERN"/>
    <s v="Year 4"/>
    <d v="2016-12-31T00:00:00"/>
    <n v="4796473000"/>
    <n v="779116000"/>
    <n v="2464380000"/>
    <n v="551418000"/>
    <n v="90546000"/>
    <x v="3"/>
    <x v="44"/>
    <x v="4"/>
  </r>
  <r>
    <n v="290"/>
    <s v="CF"/>
    <s v="Year 1"/>
    <d v="2012-12-31T00:00:00"/>
    <n v="6104000000"/>
    <n v="2990700000"/>
    <n v="200900000"/>
    <s v=" $-   "/>
    <s v=" $-   "/>
    <x v="8"/>
    <x v="45"/>
    <x v="0"/>
  </r>
  <r>
    <n v="291"/>
    <s v="CF"/>
    <s v="Year 2"/>
    <d v="2013-12-31T00:00:00"/>
    <n v="5474700000"/>
    <n v="2954500000"/>
    <n v="150200000"/>
    <s v=" $-   "/>
    <s v=" $-   "/>
    <x v="8"/>
    <x v="45"/>
    <x v="1"/>
  </r>
  <r>
    <n v="292"/>
    <s v="CF"/>
    <s v="Year 3"/>
    <d v="2014-12-31T00:00:00"/>
    <n v="4743200000"/>
    <n v="2964700000"/>
    <n v="205200000"/>
    <s v=" $-   "/>
    <s v=" $-   "/>
    <x v="8"/>
    <x v="45"/>
    <x v="2"/>
  </r>
  <r>
    <n v="293"/>
    <s v="CF"/>
    <s v="Year 4"/>
    <d v="2015-12-31T00:00:00"/>
    <n v="4308300000"/>
    <n v="2761200000"/>
    <n v="319000000"/>
    <s v=" $-   "/>
    <s v=" $-   "/>
    <x v="8"/>
    <x v="45"/>
    <x v="3"/>
  </r>
  <r>
    <n v="294"/>
    <s v="CFG"/>
    <s v="Year 1"/>
    <d v="2012-12-31T00:00:00"/>
    <n v="5513000000"/>
    <n v="375000000"/>
    <n v="3380000000"/>
    <s v=" $-   "/>
    <n v="490000000"/>
    <x v="6"/>
    <x v="46"/>
    <x v="0"/>
  </r>
  <r>
    <n v="295"/>
    <s v="CFG"/>
    <s v="Year 2"/>
    <d v="2013-12-31T00:00:00"/>
    <n v="5133000000"/>
    <n v="216000000"/>
    <n v="3142000000"/>
    <s v=" $-   "/>
    <n v="581000000"/>
    <x v="6"/>
    <x v="46"/>
    <x v="1"/>
  </r>
  <r>
    <n v="296"/>
    <s v="CFG"/>
    <s v="Year 3"/>
    <d v="2014-12-31T00:00:00"/>
    <n v="5342000000"/>
    <n v="160000000"/>
    <n v="3247000000"/>
    <s v=" $-   "/>
    <n v="464000000"/>
    <x v="6"/>
    <x v="46"/>
    <x v="2"/>
  </r>
  <r>
    <n v="297"/>
    <s v="CFG"/>
    <s v="Year 4"/>
    <d v="2015-12-31T00:00:00"/>
    <n v="5276000000"/>
    <n v="237000000"/>
    <n v="3113000000"/>
    <s v=" $-   "/>
    <n v="448000000"/>
    <x v="6"/>
    <x v="46"/>
    <x v="3"/>
  </r>
  <r>
    <n v="298"/>
    <s v="CHD"/>
    <s v="Year 1"/>
    <d v="2012-12-31T00:00:00"/>
    <n v="2921900000"/>
    <n v="1630500000"/>
    <n v="746300000"/>
    <s v=" $-   "/>
    <s v=" $-   "/>
    <x v="4"/>
    <x v="47"/>
    <x v="0"/>
  </r>
  <r>
    <n v="299"/>
    <s v="CHD"/>
    <s v="Year 2"/>
    <d v="2013-12-31T00:00:00"/>
    <n v="3194300000"/>
    <n v="1756300000"/>
    <n v="815800000"/>
    <s v=" $-   "/>
    <s v=" $-   "/>
    <x v="4"/>
    <x v="47"/>
    <x v="1"/>
  </r>
  <r>
    <n v="300"/>
    <s v="CHD"/>
    <s v="Year 3"/>
    <d v="2014-12-31T00:00:00"/>
    <n v="3297600000"/>
    <n v="1844700000"/>
    <n v="811700000"/>
    <s v=" $-   "/>
    <s v=" $-   "/>
    <x v="4"/>
    <x v="47"/>
    <x v="2"/>
  </r>
  <r>
    <n v="301"/>
    <s v="CHD"/>
    <s v="Year 4"/>
    <d v="2015-12-31T00:00:00"/>
    <n v="3394800000"/>
    <n v="1883000000"/>
    <n v="837600000"/>
    <s v=" $-   "/>
    <s v=" $-   "/>
    <x v="4"/>
    <x v="47"/>
    <x v="3"/>
  </r>
  <r>
    <n v="302"/>
    <s v="CHK"/>
    <s v="Year 1"/>
    <d v="2012-12-31T00:00:00"/>
    <n v="12316000000"/>
    <n v="7081000000"/>
    <n v="723000000"/>
    <s v=" $-   "/>
    <n v="2811000000"/>
    <x v="9"/>
    <x v="48"/>
    <x v="0"/>
  </r>
  <r>
    <n v="303"/>
    <s v="CHK"/>
    <s v="Year 2"/>
    <d v="2013-12-31T00:00:00"/>
    <n v="19080000000"/>
    <n v="12930000000"/>
    <n v="686000000"/>
    <s v=" $-   "/>
    <n v="2903000000"/>
    <x v="9"/>
    <x v="48"/>
    <x v="1"/>
  </r>
  <r>
    <n v="304"/>
    <s v="CHK"/>
    <s v="Year 3"/>
    <d v="2014-12-31T00:00:00"/>
    <n v="23125000000"/>
    <n v="16049000000"/>
    <n v="554000000"/>
    <s v=" $-   "/>
    <n v="2915000000"/>
    <x v="9"/>
    <x v="48"/>
    <x v="2"/>
  </r>
  <r>
    <n v="305"/>
    <s v="CHK"/>
    <s v="Year 4"/>
    <d v="2015-12-31T00:00:00"/>
    <n v="12764000000"/>
    <n v="10295000000"/>
    <n v="334000000"/>
    <s v=" $-   "/>
    <n v="2229000000"/>
    <x v="9"/>
    <x v="48"/>
    <x v="3"/>
  </r>
  <r>
    <n v="306"/>
    <s v="CHRW"/>
    <s v="Year 1"/>
    <d v="2012-12-31T00:00:00"/>
    <n v="11359113000"/>
    <n v="9641542000"/>
    <n v="1042251000"/>
    <s v=" $-   "/>
    <s v=" $-   "/>
    <x v="0"/>
    <x v="49"/>
    <x v="0"/>
  </r>
  <r>
    <n v="307"/>
    <s v="CHRW"/>
    <s v="Year 2"/>
    <d v="2013-12-31T00:00:00"/>
    <n v="12752076000"/>
    <n v="10915981000"/>
    <n v="1153445000"/>
    <s v=" $-   "/>
    <s v=" $-   "/>
    <x v="0"/>
    <x v="49"/>
    <x v="1"/>
  </r>
  <r>
    <n v="308"/>
    <s v="CHRW"/>
    <s v="Year 3"/>
    <d v="2014-12-31T00:00:00"/>
    <n v="13470067000"/>
    <n v="11462415000"/>
    <n v="1259234000"/>
    <s v=" $-   "/>
    <s v=" $-   "/>
    <x v="0"/>
    <x v="49"/>
    <x v="2"/>
  </r>
  <r>
    <n v="309"/>
    <s v="CHRW"/>
    <s v="Year 4"/>
    <d v="2015-12-31T00:00:00"/>
    <n v="13476084000"/>
    <n v="11207604000"/>
    <n v="1410170000"/>
    <s v=" $-   "/>
    <s v=" $-   "/>
    <x v="0"/>
    <x v="49"/>
    <x v="3"/>
  </r>
  <r>
    <n v="310"/>
    <s v="CHTR"/>
    <s v="Year 1"/>
    <d v="2013-12-31T00:00:00"/>
    <n v="8155000000"/>
    <n v="5345000000"/>
    <n v="47000000"/>
    <s v=" $-   "/>
    <n v="1854000000"/>
    <x v="1"/>
    <x v="50"/>
    <x v="1"/>
  </r>
  <r>
    <n v="311"/>
    <s v="CHTR"/>
    <s v="Year 2"/>
    <d v="2014-12-31T00:00:00"/>
    <n v="9108000000"/>
    <n v="5973000000"/>
    <n v="62000000"/>
    <s v=" $-   "/>
    <n v="2102000000"/>
    <x v="1"/>
    <x v="50"/>
    <x v="2"/>
  </r>
  <r>
    <n v="312"/>
    <s v="CHTR"/>
    <s v="Year 3"/>
    <d v="2015-12-31T00:00:00"/>
    <n v="9754000000"/>
    <n v="6426000000"/>
    <n v="89000000"/>
    <s v=" $-   "/>
    <n v="2125000000"/>
    <x v="1"/>
    <x v="50"/>
    <x v="3"/>
  </r>
  <r>
    <n v="313"/>
    <s v="CHTR"/>
    <s v="Year 4"/>
    <d v="2016-12-31T00:00:00"/>
    <n v="29003000000"/>
    <n v="18655000000"/>
    <n v="86000000"/>
    <s v=" $-   "/>
    <n v="6907000000"/>
    <x v="1"/>
    <x v="50"/>
    <x v="4"/>
  </r>
  <r>
    <n v="314"/>
    <s v="CI"/>
    <s v="Year 1"/>
    <d v="2012-12-31T00:00:00"/>
    <n v="29119000000"/>
    <n v="17900000000"/>
    <s v=" $-   "/>
    <s v=" $-   "/>
    <n v="8742000000"/>
    <x v="3"/>
    <x v="26"/>
    <x v="0"/>
  </r>
  <r>
    <n v="315"/>
    <s v="CI"/>
    <s v="Year 2"/>
    <d v="2013-12-31T00:00:00"/>
    <n v="32380000000"/>
    <n v="20865000000"/>
    <s v=" $-   "/>
    <s v=" $-   "/>
    <n v="9339000000"/>
    <x v="3"/>
    <x v="26"/>
    <x v="1"/>
  </r>
  <r>
    <n v="316"/>
    <s v="CI"/>
    <s v="Year 3"/>
    <d v="2014-12-31T00:00:00"/>
    <n v="34914000000"/>
    <n v="21334000000"/>
    <s v=" $-   "/>
    <s v=" $-   "/>
    <n v="10276000000"/>
    <x v="3"/>
    <x v="26"/>
    <x v="2"/>
  </r>
  <r>
    <n v="317"/>
    <s v="CI"/>
    <s v="Year 4"/>
    <d v="2015-12-31T00:00:00"/>
    <n v="37876000000"/>
    <n v="23290000000"/>
    <s v=" $-   "/>
    <s v=" $-   "/>
    <n v="11259000000"/>
    <x v="3"/>
    <x v="26"/>
    <x v="3"/>
  </r>
  <r>
    <n v="318"/>
    <s v="CINF"/>
    <s v="Year 1"/>
    <d v="2012-12-31T00:00:00"/>
    <n v="4111000000"/>
    <n v="3477000000"/>
    <s v=" $-   "/>
    <s v=" $-   "/>
    <n v="14000000"/>
    <x v="6"/>
    <x v="13"/>
    <x v="0"/>
  </r>
  <r>
    <n v="319"/>
    <s v="CINF"/>
    <s v="Year 2"/>
    <d v="2013-12-31T00:00:00"/>
    <n v="4531000000"/>
    <n v="3748000000"/>
    <s v=" $-   "/>
    <s v=" $-   "/>
    <n v="15000000"/>
    <x v="6"/>
    <x v="13"/>
    <x v="1"/>
  </r>
  <r>
    <n v="320"/>
    <s v="CINF"/>
    <s v="Year 3"/>
    <d v="2014-12-31T00:00:00"/>
    <n v="4945000000"/>
    <n v="4157000000"/>
    <s v=" $-   "/>
    <s v=" $-   "/>
    <n v="14000000"/>
    <x v="6"/>
    <x v="13"/>
    <x v="2"/>
  </r>
  <r>
    <n v="321"/>
    <s v="CINF"/>
    <s v="Year 4"/>
    <d v="2015-12-31T00:00:00"/>
    <n v="5142000000"/>
    <n v="4195000000"/>
    <s v=" $-   "/>
    <s v=" $-   "/>
    <n v="13000000"/>
    <x v="6"/>
    <x v="13"/>
    <x v="3"/>
  </r>
  <r>
    <n v="322"/>
    <s v="CL"/>
    <s v="Year 1"/>
    <d v="2012-12-31T00:00:00"/>
    <n v="17085000000"/>
    <n v="7153000000"/>
    <n v="6043000000"/>
    <s v=" $-   "/>
    <s v=" $-   "/>
    <x v="4"/>
    <x v="47"/>
    <x v="0"/>
  </r>
  <r>
    <n v="323"/>
    <s v="CL"/>
    <s v="Year 2"/>
    <d v="2013-12-31T00:00:00"/>
    <n v="17420000000"/>
    <n v="7219000000"/>
    <n v="6645000000"/>
    <s v=" $-   "/>
    <s v=" $-   "/>
    <x v="4"/>
    <x v="47"/>
    <x v="1"/>
  </r>
  <r>
    <n v="324"/>
    <s v="CL"/>
    <s v="Year 3"/>
    <d v="2014-12-31T00:00:00"/>
    <n v="17277000000"/>
    <n v="7168000000"/>
    <n v="6552000000"/>
    <s v=" $-   "/>
    <s v=" $-   "/>
    <x v="4"/>
    <x v="47"/>
    <x v="2"/>
  </r>
  <r>
    <n v="325"/>
    <s v="CL"/>
    <s v="Year 4"/>
    <d v="2015-12-31T00:00:00"/>
    <n v="16034000000"/>
    <n v="6635000000"/>
    <n v="6610000000"/>
    <s v=" $-   "/>
    <s v=" $-   "/>
    <x v="4"/>
    <x v="47"/>
    <x v="3"/>
  </r>
  <r>
    <n v="326"/>
    <s v="CLX"/>
    <s v="Year 1"/>
    <d v="2013-06-30T00:00:00"/>
    <n v="5533000000"/>
    <n v="3142000000"/>
    <n v="1291000000"/>
    <n v="130000000"/>
    <s v=" $-   "/>
    <x v="4"/>
    <x v="47"/>
    <x v="1"/>
  </r>
  <r>
    <n v="327"/>
    <s v="CLX"/>
    <s v="Year 2"/>
    <d v="2014-06-30T00:00:00"/>
    <n v="5514000000"/>
    <n v="3158000000"/>
    <n v="1254000000"/>
    <n v="125000000"/>
    <s v=" $-   "/>
    <x v="4"/>
    <x v="47"/>
    <x v="2"/>
  </r>
  <r>
    <n v="328"/>
    <s v="CLX"/>
    <s v="Year 3"/>
    <d v="2015-06-30T00:00:00"/>
    <n v="5655000000"/>
    <n v="3190000000"/>
    <n v="1321000000"/>
    <n v="136000000"/>
    <s v=" $-   "/>
    <x v="4"/>
    <x v="47"/>
    <x v="3"/>
  </r>
  <r>
    <n v="329"/>
    <s v="CLX"/>
    <s v="Year 4"/>
    <d v="2016-06-30T00:00:00"/>
    <n v="5761000000"/>
    <n v="3163000000"/>
    <n v="1393000000"/>
    <n v="141000000"/>
    <s v=" $-   "/>
    <x v="4"/>
    <x v="47"/>
    <x v="4"/>
  </r>
  <r>
    <n v="330"/>
    <s v="CMA"/>
    <s v="Year 1"/>
    <d v="2013-12-31T00:00:00"/>
    <n v="2666000000"/>
    <n v="55000000"/>
    <n v="1670000000"/>
    <s v=" $-   "/>
    <n v="46000000"/>
    <x v="6"/>
    <x v="46"/>
    <x v="1"/>
  </r>
  <r>
    <n v="331"/>
    <s v="CMA"/>
    <s v="Year 2"/>
    <d v="2014-12-31T00:00:00"/>
    <n v="2607000000"/>
    <n v="45000000"/>
    <n v="1611000000"/>
    <s v=" $-   "/>
    <n v="27000000"/>
    <x v="6"/>
    <x v="46"/>
    <x v="2"/>
  </r>
  <r>
    <n v="332"/>
    <s v="CMA"/>
    <s v="Year 3"/>
    <d v="2015-12-31T00:00:00"/>
    <n v="2819000000"/>
    <n v="43000000"/>
    <n v="1859000000"/>
    <s v=" $-   "/>
    <n v="147000000"/>
    <x v="6"/>
    <x v="46"/>
    <x v="3"/>
  </r>
  <r>
    <n v="333"/>
    <s v="CMA"/>
    <s v="Year 4"/>
    <d v="2016-12-31T00:00:00"/>
    <n v="2960000000"/>
    <n v="40000000"/>
    <n v="1836000000"/>
    <s v=" $-   "/>
    <n v="248000000"/>
    <x v="6"/>
    <x v="46"/>
    <x v="4"/>
  </r>
  <r>
    <n v="338"/>
    <s v="CMG"/>
    <s v="Year 1"/>
    <d v="2013-12-31T00:00:00"/>
    <n v="3214591000"/>
    <n v="2359822000"/>
    <n v="203733000"/>
    <s v=" $-   "/>
    <n v="96054000"/>
    <x v="1"/>
    <x v="51"/>
    <x v="1"/>
  </r>
  <r>
    <n v="339"/>
    <s v="CMG"/>
    <s v="Year 2"/>
    <d v="2014-12-31T00:00:00"/>
    <n v="4108269000"/>
    <n v="2990513000"/>
    <n v="273897000"/>
    <s v=" $-   "/>
    <n v="110474000"/>
    <x v="1"/>
    <x v="51"/>
    <x v="2"/>
  </r>
  <r>
    <n v="340"/>
    <s v="CMG"/>
    <s v="Year 3"/>
    <d v="2015-12-31T00:00:00"/>
    <n v="4501223000"/>
    <n v="3326936000"/>
    <n v="250214000"/>
    <s v=" $-   "/>
    <n v="130368000"/>
    <x v="1"/>
    <x v="51"/>
    <x v="3"/>
  </r>
  <r>
    <n v="341"/>
    <s v="CMG"/>
    <s v="Year 4"/>
    <d v="2016-12-31T00:00:00"/>
    <n v="3904384000"/>
    <n v="3406170000"/>
    <n v="276240000"/>
    <s v=" $-   "/>
    <n v="146368000"/>
    <x v="1"/>
    <x v="51"/>
    <x v="4"/>
  </r>
  <r>
    <n v="342"/>
    <s v="CMI"/>
    <s v="Year 1"/>
    <d v="2013-12-31T00:00:00"/>
    <n v="17301000000"/>
    <n v="13021000000"/>
    <n v="1827000000"/>
    <n v="713000000"/>
    <s v=" $-   "/>
    <x v="0"/>
    <x v="52"/>
    <x v="1"/>
  </r>
  <r>
    <n v="343"/>
    <s v="CMI"/>
    <s v="Year 2"/>
    <d v="2014-12-31T00:00:00"/>
    <n v="19221000000"/>
    <n v="14360000000"/>
    <n v="2112000000"/>
    <n v="754000000"/>
    <s v=" $-   "/>
    <x v="0"/>
    <x v="52"/>
    <x v="2"/>
  </r>
  <r>
    <n v="344"/>
    <s v="CMI"/>
    <s v="Year 3"/>
    <d v="2015-12-31T00:00:00"/>
    <n v="19110000000"/>
    <n v="14163000000"/>
    <n v="2169000000"/>
    <n v="735000000"/>
    <s v=" $-   "/>
    <x v="0"/>
    <x v="52"/>
    <x v="3"/>
  </r>
  <r>
    <n v="345"/>
    <s v="CMI"/>
    <s v="Year 4"/>
    <d v="2016-12-31T00:00:00"/>
    <n v="17509000000"/>
    <n v="13057000000"/>
    <n v="2189000000"/>
    <n v="636000000"/>
    <s v=" $-   "/>
    <x v="0"/>
    <x v="52"/>
    <x v="4"/>
  </r>
  <r>
    <n v="346"/>
    <s v="CMS"/>
    <s v="Year 1"/>
    <d v="2013-12-31T00:00:00"/>
    <n v="6566000000"/>
    <n v="4562000000"/>
    <n v="234000000"/>
    <s v=" $-   "/>
    <n v="628000000"/>
    <x v="5"/>
    <x v="10"/>
    <x v="1"/>
  </r>
  <r>
    <n v="347"/>
    <s v="CMS"/>
    <s v="Year 2"/>
    <d v="2014-12-31T00:00:00"/>
    <n v="7179000000"/>
    <n v="5090000000"/>
    <n v="252000000"/>
    <s v=" $-   "/>
    <n v="685000000"/>
    <x v="5"/>
    <x v="10"/>
    <x v="2"/>
  </r>
  <r>
    <n v="348"/>
    <s v="CMS"/>
    <s v="Year 3"/>
    <d v="2015-12-31T00:00:00"/>
    <n v="6456000000"/>
    <n v="4281000000"/>
    <n v="262000000"/>
    <s v=" $-   "/>
    <n v="750000000"/>
    <x v="5"/>
    <x v="10"/>
    <x v="3"/>
  </r>
  <r>
    <n v="349"/>
    <s v="CMS"/>
    <s v="Year 4"/>
    <d v="2016-12-31T00:00:00"/>
    <n v="6399000000"/>
    <n v="4010000000"/>
    <n v="281000000"/>
    <s v=" $-   "/>
    <n v="811000000"/>
    <x v="5"/>
    <x v="10"/>
    <x v="4"/>
  </r>
  <r>
    <n v="350"/>
    <s v="CNC"/>
    <s v="Year 1"/>
    <d v="2012-12-31T00:00:00"/>
    <n v="8110000000"/>
    <n v="6781000000"/>
    <n v="1105000000"/>
    <s v=" $-   "/>
    <n v="88000000"/>
    <x v="3"/>
    <x v="26"/>
    <x v="0"/>
  </r>
  <r>
    <n v="351"/>
    <s v="CNC"/>
    <s v="Year 2"/>
    <d v="2013-12-31T00:00:00"/>
    <n v="10863000000"/>
    <n v="8995000000"/>
    <n v="1264000000"/>
    <s v=" $-   "/>
    <n v="327000000"/>
    <x v="3"/>
    <x v="26"/>
    <x v="1"/>
  </r>
  <r>
    <n v="352"/>
    <s v="CNC"/>
    <s v="Year 3"/>
    <d v="2014-12-31T00:00:00"/>
    <n v="16560000000"/>
    <n v="12678000000"/>
    <n v="2012000000"/>
    <s v=" $-   "/>
    <n v="1406000000"/>
    <x v="3"/>
    <x v="26"/>
    <x v="2"/>
  </r>
  <r>
    <n v="353"/>
    <s v="CNC"/>
    <s v="Year 4"/>
    <d v="2015-12-31T00:00:00"/>
    <n v="22760000000"/>
    <n v="17242000000"/>
    <n v="2977000000"/>
    <s v=" $-   "/>
    <n v="1836000000"/>
    <x v="3"/>
    <x v="26"/>
    <x v="3"/>
  </r>
  <r>
    <n v="354"/>
    <s v="CNP"/>
    <s v="Year 1"/>
    <d v="2012-12-31T00:00:00"/>
    <n v="7452000000"/>
    <n v="4747000000"/>
    <n v="365000000"/>
    <s v=" $-   "/>
    <n v="1050000000"/>
    <x v="5"/>
    <x v="10"/>
    <x v="0"/>
  </r>
  <r>
    <n v="355"/>
    <s v="CNP"/>
    <s v="Year 2"/>
    <d v="2013-12-31T00:00:00"/>
    <n v="8106000000"/>
    <n v="5755000000"/>
    <n v="387000000"/>
    <s v=" $-   "/>
    <n v="954000000"/>
    <x v="5"/>
    <x v="10"/>
    <x v="1"/>
  </r>
  <r>
    <n v="356"/>
    <s v="CNP"/>
    <s v="Year 3"/>
    <d v="2014-12-31T00:00:00"/>
    <n v="9226000000"/>
    <n v="6890000000"/>
    <n v="388000000"/>
    <s v=" $-   "/>
    <n v="1013000000"/>
    <x v="5"/>
    <x v="10"/>
    <x v="2"/>
  </r>
  <r>
    <n v="357"/>
    <s v="CNP"/>
    <s v="Year 4"/>
    <d v="2015-12-31T00:00:00"/>
    <n v="7386000000"/>
    <n v="5109000000"/>
    <n v="374000000"/>
    <s v=" $-   "/>
    <n v="970000000"/>
    <x v="5"/>
    <x v="10"/>
    <x v="3"/>
  </r>
  <r>
    <n v="358"/>
    <s v="COF"/>
    <s v="Year 1"/>
    <d v="2012-12-31T00:00:00"/>
    <n v="23771000000"/>
    <n v="1403000000"/>
    <n v="11188000000"/>
    <s v=" $-   "/>
    <n v="5024000000"/>
    <x v="6"/>
    <x v="34"/>
    <x v="0"/>
  </r>
  <r>
    <n v="359"/>
    <s v="COF"/>
    <s v="Year 2"/>
    <d v="2013-12-31T00:00:00"/>
    <n v="24176000000"/>
    <n v="1241000000"/>
    <n v="11682000000"/>
    <s v=" $-   "/>
    <n v="4124000000"/>
    <x v="6"/>
    <x v="34"/>
    <x v="1"/>
  </r>
  <r>
    <n v="360"/>
    <s v="COF"/>
    <s v="Year 3"/>
    <d v="2014-12-31T00:00:00"/>
    <n v="23869000000"/>
    <n v="1088000000"/>
    <n v="11648000000"/>
    <s v=" $-   "/>
    <n v="4073000000"/>
    <x v="6"/>
    <x v="34"/>
    <x v="2"/>
  </r>
  <r>
    <n v="361"/>
    <s v="COF"/>
    <s v="Year 4"/>
    <d v="2015-12-31T00:00:00"/>
    <n v="25038000000"/>
    <n v="1091000000"/>
    <n v="12566000000"/>
    <s v=" $-   "/>
    <n v="4966000000"/>
    <x v="6"/>
    <x v="34"/>
    <x v="3"/>
  </r>
  <r>
    <n v="362"/>
    <s v="COG"/>
    <s v="Year 1"/>
    <d v="2012-12-31T00:00:00"/>
    <n v="1204546000"/>
    <n v="290054000"/>
    <n v="170113000"/>
    <s v=" $-   "/>
    <n v="451405000"/>
    <x v="9"/>
    <x v="27"/>
    <x v="0"/>
  </r>
  <r>
    <n v="363"/>
    <s v="COG"/>
    <s v="Year 2"/>
    <d v="2013-12-31T00:00:00"/>
    <n v="1746278000"/>
    <n v="400281000"/>
    <n v="147651000"/>
    <s v=" $-   "/>
    <n v="651052000"/>
    <x v="9"/>
    <x v="27"/>
    <x v="1"/>
  </r>
  <r>
    <n v="364"/>
    <s v="COG"/>
    <s v="Year 3"/>
    <d v="2014-12-31T00:00:00"/>
    <n v="2173011000"/>
    <n v="524880000"/>
    <n v="129602000"/>
    <s v=" $-   "/>
    <n v="632760000"/>
    <x v="9"/>
    <x v="27"/>
    <x v="2"/>
  </r>
  <r>
    <n v="365"/>
    <s v="COG"/>
    <s v="Year 4"/>
    <d v="2015-12-31T00:00:00"/>
    <n v="1357150000"/>
    <n v="580994000"/>
    <n v="112253000"/>
    <s v=" $-   "/>
    <n v="622211000"/>
    <x v="9"/>
    <x v="27"/>
    <x v="3"/>
  </r>
  <r>
    <n v="366"/>
    <s v="COL"/>
    <s v="Year 1"/>
    <d v="2013-09-30T00:00:00"/>
    <n v="4474000000"/>
    <n v="3103000000"/>
    <n v="495000000"/>
    <s v=" $-   "/>
    <s v=" $-   "/>
    <x v="0"/>
    <x v="53"/>
    <x v="1"/>
  </r>
  <r>
    <n v="367"/>
    <s v="COL"/>
    <s v="Year 2"/>
    <d v="2014-09-30T00:00:00"/>
    <n v="4979000000"/>
    <n v="3469000000"/>
    <n v="594000000"/>
    <s v=" $-   "/>
    <s v=" $-   "/>
    <x v="0"/>
    <x v="53"/>
    <x v="2"/>
  </r>
  <r>
    <n v="368"/>
    <s v="COL"/>
    <s v="Year 3"/>
    <d v="2015-09-30T00:00:00"/>
    <n v="5244000000"/>
    <n v="3630000000"/>
    <n v="606000000"/>
    <s v=" $-   "/>
    <s v=" $-   "/>
    <x v="0"/>
    <x v="53"/>
    <x v="3"/>
  </r>
  <r>
    <n v="369"/>
    <s v="COL"/>
    <s v="Year 4"/>
    <d v="2016-09-30T00:00:00"/>
    <n v="5259000000"/>
    <n v="3642000000"/>
    <n v="638000000"/>
    <s v=" $-   "/>
    <s v=" $-   "/>
    <x v="0"/>
    <x v="53"/>
    <x v="4"/>
  </r>
  <r>
    <n v="370"/>
    <s v="COO"/>
    <s v="Year 1"/>
    <d v="2013-10-31T00:00:00"/>
    <n v="1587725000"/>
    <n v="560917000"/>
    <n v="610735000"/>
    <n v="58827000"/>
    <n v="30239000"/>
    <x v="3"/>
    <x v="54"/>
    <x v="1"/>
  </r>
  <r>
    <n v="371"/>
    <s v="COO"/>
    <s v="Year 2"/>
    <d v="2014-10-31T00:00:00"/>
    <n v="1717776000"/>
    <n v="626206000"/>
    <n v="683115000"/>
    <n v="66259000"/>
    <n v="35710000"/>
    <x v="3"/>
    <x v="54"/>
    <x v="2"/>
  </r>
  <r>
    <n v="372"/>
    <s v="COO"/>
    <s v="Year 3"/>
    <d v="2015-10-31T00:00:00"/>
    <n v="1797060000"/>
    <n v="726798000"/>
    <n v="712543000"/>
    <n v="69589000"/>
    <n v="51459000"/>
    <x v="3"/>
    <x v="54"/>
    <x v="3"/>
  </r>
  <r>
    <n v="373"/>
    <s v="COO"/>
    <s v="Year 4"/>
    <d v="2016-10-31T00:00:00"/>
    <n v="1966814000"/>
    <n v="793735000"/>
    <n v="722798000"/>
    <n v="65411000"/>
    <n v="60790000"/>
    <x v="3"/>
    <x v="54"/>
    <x v="4"/>
  </r>
  <r>
    <n v="374"/>
    <s v="COST"/>
    <s v="Year 1"/>
    <d v="2013-09-01T00:00:00"/>
    <n v="105156000000"/>
    <n v="91948000000"/>
    <n v="10104000000"/>
    <s v=" $-   "/>
    <s v=" $-   "/>
    <x v="4"/>
    <x v="55"/>
    <x v="1"/>
  </r>
  <r>
    <n v="375"/>
    <s v="COST"/>
    <s v="Year 2"/>
    <d v="2014-08-31T00:00:00"/>
    <n v="112640000000"/>
    <n v="98458000000"/>
    <n v="10899000000"/>
    <s v=" $-   "/>
    <s v=" $-   "/>
    <x v="4"/>
    <x v="55"/>
    <x v="2"/>
  </r>
  <r>
    <n v="376"/>
    <s v="COST"/>
    <s v="Year 3"/>
    <d v="2015-08-30T00:00:00"/>
    <n v="116199000000"/>
    <n v="101065000000"/>
    <n v="11445000000"/>
    <s v=" $-   "/>
    <s v=" $-   "/>
    <x v="4"/>
    <x v="55"/>
    <x v="3"/>
  </r>
  <r>
    <n v="377"/>
    <s v="COST"/>
    <s v="Year 4"/>
    <d v="2016-08-28T00:00:00"/>
    <n v="118719000000"/>
    <n v="102901000000"/>
    <n v="12068000000"/>
    <s v=" $-   "/>
    <s v=" $-   "/>
    <x v="4"/>
    <x v="55"/>
    <x v="4"/>
  </r>
  <r>
    <n v="378"/>
    <s v="COTY"/>
    <s v="Year 1"/>
    <d v="2003-06-30T00:00:00"/>
    <n v="1577000"/>
    <n v="258000"/>
    <n v="2410000"/>
    <n v="65000"/>
    <s v=" $-   "/>
    <x v="4"/>
    <x v="56"/>
    <x v="5"/>
  </r>
  <r>
    <n v="379"/>
    <s v="COTY"/>
    <s v="Year 2"/>
    <d v="2004-06-30T00:00:00"/>
    <n v="1514000"/>
    <n v="142000"/>
    <n v="3940000"/>
    <n v="30000"/>
    <n v="163000"/>
    <x v="4"/>
    <x v="56"/>
    <x v="6"/>
  </r>
  <r>
    <n v="380"/>
    <s v="COTY"/>
    <s v="Year 3"/>
    <d v="2006-02-28T00:00:00"/>
    <n v="79562000"/>
    <n v="75508000"/>
    <n v="15359000"/>
    <s v=" $-   "/>
    <s v=" $-   "/>
    <x v="4"/>
    <x v="56"/>
    <x v="7"/>
  </r>
  <r>
    <n v="381"/>
    <s v="COTY"/>
    <s v="Year 4"/>
    <d v="2007-02-28T00:00:00"/>
    <n v="99642000"/>
    <n v="84477000"/>
    <n v="25853000"/>
    <s v=" $-   "/>
    <s v=" $-   "/>
    <x v="4"/>
    <x v="56"/>
    <x v="8"/>
  </r>
  <r>
    <n v="382"/>
    <s v="CPB"/>
    <s v="Year 1"/>
    <d v="2013-07-28T00:00:00"/>
    <n v="8052000000"/>
    <n v="5140000000"/>
    <n v="1653000000"/>
    <n v="128000000"/>
    <s v=" $-   "/>
    <x v="4"/>
    <x v="40"/>
    <x v="1"/>
  </r>
  <r>
    <n v="383"/>
    <s v="CPB"/>
    <s v="Year 2"/>
    <d v="2014-08-03T00:00:00"/>
    <n v="8268000000"/>
    <n v="5297000000"/>
    <n v="1527000000"/>
    <n v="122000000"/>
    <s v=" $-   "/>
    <x v="4"/>
    <x v="40"/>
    <x v="2"/>
  </r>
  <r>
    <n v="384"/>
    <s v="CPB"/>
    <s v="Year 3"/>
    <d v="2015-08-02T00:00:00"/>
    <n v="8082000000"/>
    <n v="5300000000"/>
    <n v="1509000000"/>
    <n v="117000000"/>
    <s v=" $-   "/>
    <x v="4"/>
    <x v="40"/>
    <x v="3"/>
  </r>
  <r>
    <n v="385"/>
    <s v="CPB"/>
    <s v="Year 4"/>
    <d v="2016-07-31T00:00:00"/>
    <n v="7961000000"/>
    <n v="5181000000"/>
    <n v="1665000000"/>
    <n v="124000000"/>
    <s v=" $-   "/>
    <x v="4"/>
    <x v="40"/>
    <x v="4"/>
  </r>
  <r>
    <n v="386"/>
    <s v="CRM"/>
    <s v="Year 1"/>
    <d v="2013-01-31T00:00:00"/>
    <n v="3050195000"/>
    <n v="683579000"/>
    <n v="2047847000"/>
    <n v="429479000"/>
    <s v=" $-   "/>
    <x v="2"/>
    <x v="16"/>
    <x v="1"/>
  </r>
  <r>
    <n v="387"/>
    <s v="CRM"/>
    <s v="Year 2"/>
    <d v="2014-01-31T00:00:00"/>
    <n v="4071003000"/>
    <n v="968428000"/>
    <n v="2764851000"/>
    <n v="623798000"/>
    <s v=" $-   "/>
    <x v="2"/>
    <x v="16"/>
    <x v="2"/>
  </r>
  <r>
    <n v="388"/>
    <s v="CRM"/>
    <s v="Year 3"/>
    <d v="2015-01-31T00:00:00"/>
    <n v="5373586000"/>
    <n v="1289270000"/>
    <n v="3437032000"/>
    <n v="792917000"/>
    <s v=" $-   "/>
    <x v="2"/>
    <x v="16"/>
    <x v="3"/>
  </r>
  <r>
    <n v="389"/>
    <s v="CRM"/>
    <s v="Year 4"/>
    <d v="2016-01-31T00:00:00"/>
    <n v="6667216000"/>
    <n v="1654548000"/>
    <n v="3951445000"/>
    <n v="946300000"/>
    <s v=" $-   "/>
    <x v="2"/>
    <x v="16"/>
    <x v="4"/>
  </r>
  <r>
    <n v="390"/>
    <s v="CSCO"/>
    <s v="Year 1"/>
    <d v="2013-07-27T00:00:00"/>
    <n v="48607000000"/>
    <n v="19167000000"/>
    <n v="11802000000"/>
    <n v="5942000000"/>
    <n v="395000000"/>
    <x v="2"/>
    <x v="57"/>
    <x v="1"/>
  </r>
  <r>
    <n v="391"/>
    <s v="CSCO"/>
    <s v="Year 2"/>
    <d v="2014-07-26T00:00:00"/>
    <n v="47142000000"/>
    <n v="19373000000"/>
    <n v="11437000000"/>
    <n v="6294000000"/>
    <n v="275000000"/>
    <x v="2"/>
    <x v="57"/>
    <x v="2"/>
  </r>
  <r>
    <n v="392"/>
    <s v="CSCO"/>
    <s v="Year 3"/>
    <d v="2015-07-25T00:00:00"/>
    <n v="49161000000"/>
    <n v="19480000000"/>
    <n v="11861000000"/>
    <n v="6207000000"/>
    <n v="359000000"/>
    <x v="2"/>
    <x v="57"/>
    <x v="3"/>
  </r>
  <r>
    <n v="393"/>
    <s v="CSCO"/>
    <s v="Year 4"/>
    <d v="2016-07-30T00:00:00"/>
    <n v="49247000000"/>
    <n v="18287000000"/>
    <n v="11433000000"/>
    <n v="6296000000"/>
    <n v="303000000"/>
    <x v="2"/>
    <x v="57"/>
    <x v="4"/>
  </r>
  <r>
    <n v="394"/>
    <s v="CSRA"/>
    <s v="Year 1"/>
    <d v="2015-04-03T00:00:00"/>
    <n v="4069746000"/>
    <n v="3282301000"/>
    <n v="194207000"/>
    <s v=" $-   "/>
    <n v="137058000"/>
    <x v="2"/>
    <x v="58"/>
    <x v="3"/>
  </r>
  <r>
    <n v="395"/>
    <s v="CSRA"/>
    <s v="Year 2"/>
    <d v="2016-04-01T00:00:00"/>
    <n v="4250447000"/>
    <n v="3575631000"/>
    <n v="187244000"/>
    <s v=" $-   "/>
    <n v="182242000"/>
    <x v="2"/>
    <x v="58"/>
    <x v="4"/>
  </r>
  <r>
    <n v="396"/>
    <s v="CSX"/>
    <s v="Year 1"/>
    <d v="2013-12-31T00:00:00"/>
    <n v="12026000000"/>
    <n v="3931000000"/>
    <n v="3518000000"/>
    <s v=" $-   "/>
    <n v="1104000000"/>
    <x v="0"/>
    <x v="59"/>
    <x v="1"/>
  </r>
  <r>
    <n v="397"/>
    <s v="CSX"/>
    <s v="Year 2"/>
    <d v="2014-12-26T00:00:00"/>
    <n v="12669000000"/>
    <n v="4100000000"/>
    <n v="3805000000"/>
    <s v=" $-   "/>
    <n v="1151000000"/>
    <x v="0"/>
    <x v="59"/>
    <x v="2"/>
  </r>
  <r>
    <n v="398"/>
    <s v="CSX"/>
    <s v="Year 3"/>
    <d v="2015-12-25T00:00:00"/>
    <n v="11811000000"/>
    <n v="3293000000"/>
    <n v="3726000000"/>
    <s v=" $-   "/>
    <n v="1208000000"/>
    <x v="0"/>
    <x v="59"/>
    <x v="3"/>
  </r>
  <r>
    <n v="399"/>
    <s v="CSX"/>
    <s v="Year 4"/>
    <d v="2016-12-30T00:00:00"/>
    <n v="11069000000"/>
    <n v="2782000000"/>
    <n v="3597000000"/>
    <s v=" $-   "/>
    <n v="1301000000"/>
    <x v="0"/>
    <x v="59"/>
    <x v="4"/>
  </r>
  <r>
    <n v="400"/>
    <s v="CTAS"/>
    <s v="Year 1"/>
    <d v="2013-05-31T00:00:00"/>
    <n v="4245964000"/>
    <n v="2492655000"/>
    <n v="1187331000"/>
    <s v=" $-   "/>
    <s v=" $-   "/>
    <x v="0"/>
    <x v="60"/>
    <x v="1"/>
  </r>
  <r>
    <n v="401"/>
    <s v="CTAS"/>
    <s v="Year 2"/>
    <d v="2014-05-31T00:00:00"/>
    <n v="4193844000"/>
    <n v="2444085000"/>
    <n v="1147039000"/>
    <s v=" $-   "/>
    <s v=" $-   "/>
    <x v="0"/>
    <x v="60"/>
    <x v="2"/>
  </r>
  <r>
    <n v="402"/>
    <s v="CTAS"/>
    <s v="Year 3"/>
    <d v="2015-05-31T00:00:00"/>
    <n v="4476886000"/>
    <n v="2555549000"/>
    <n v="1224930000"/>
    <s v=" $-   "/>
    <s v=" $-   "/>
    <x v="0"/>
    <x v="60"/>
    <x v="3"/>
  </r>
  <r>
    <n v="403"/>
    <s v="CTAS"/>
    <s v="Year 4"/>
    <d v="2016-05-31T00:00:00"/>
    <n v="4905458000"/>
    <n v="2775588000"/>
    <n v="1348122000"/>
    <s v=" $-   "/>
    <s v=" $-   "/>
    <x v="0"/>
    <x v="60"/>
    <x v="4"/>
  </r>
  <r>
    <n v="404"/>
    <s v="CTL"/>
    <s v="Year 1"/>
    <d v="2012-12-31T00:00:00"/>
    <n v="18376000000"/>
    <n v="7639000000"/>
    <n v="3244000000"/>
    <s v=" $-   "/>
    <n v="4780000000"/>
    <x v="10"/>
    <x v="61"/>
    <x v="0"/>
  </r>
  <r>
    <n v="405"/>
    <s v="CTL"/>
    <s v="Year 2"/>
    <d v="2013-12-31T00:00:00"/>
    <n v="18095000000"/>
    <n v="7507000000"/>
    <n v="3502000000"/>
    <s v=" $-   "/>
    <n v="4541000000"/>
    <x v="10"/>
    <x v="61"/>
    <x v="1"/>
  </r>
  <r>
    <n v="406"/>
    <s v="CTL"/>
    <s v="Year 3"/>
    <d v="2014-12-31T00:00:00"/>
    <n v="18031000000"/>
    <n v="7846000000"/>
    <n v="3347000000"/>
    <s v=" $-   "/>
    <n v="4428000000"/>
    <x v="10"/>
    <x v="61"/>
    <x v="2"/>
  </r>
  <r>
    <n v="407"/>
    <s v="CTL"/>
    <s v="Year 4"/>
    <d v="2015-12-31T00:00:00"/>
    <n v="17900000000"/>
    <n v="7778000000"/>
    <n v="3328000000"/>
    <s v=" $-   "/>
    <n v="4189000000"/>
    <x v="10"/>
    <x v="61"/>
    <x v="3"/>
  </r>
  <r>
    <n v="408"/>
    <s v="CTSH"/>
    <s v="Year 1"/>
    <d v="2012-12-31T00:00:00"/>
    <n v="7346472000"/>
    <n v="4278241000"/>
    <n v="1557646000"/>
    <s v=" $-   "/>
    <n v="149089000"/>
    <x v="2"/>
    <x v="58"/>
    <x v="0"/>
  </r>
  <r>
    <n v="409"/>
    <s v="CTSH"/>
    <s v="Year 2"/>
    <d v="2013-12-31T00:00:00"/>
    <n v="8843200000"/>
    <n v="5265500000"/>
    <n v="1727600000"/>
    <s v=" $-   "/>
    <n v="172200000"/>
    <x v="2"/>
    <x v="58"/>
    <x v="1"/>
  </r>
  <r>
    <n v="410"/>
    <s v="CTSH"/>
    <s v="Year 3"/>
    <d v="2014-12-31T00:00:00"/>
    <n v="10262700000"/>
    <n v="6141100000"/>
    <n v="2037000000"/>
    <s v=" $-   "/>
    <n v="199700000"/>
    <x v="2"/>
    <x v="58"/>
    <x v="2"/>
  </r>
  <r>
    <n v="411"/>
    <s v="CTSH"/>
    <s v="Year 4"/>
    <d v="2015-12-31T00:00:00"/>
    <n v="12416000000"/>
    <n v="7440200000"/>
    <n v="2508600000"/>
    <s v=" $-   "/>
    <n v="325200000"/>
    <x v="2"/>
    <x v="58"/>
    <x v="3"/>
  </r>
  <r>
    <n v="412"/>
    <s v="CTXS"/>
    <s v="Year 1"/>
    <d v="2013-12-31T00:00:00"/>
    <n v="2918434000"/>
    <n v="502795000"/>
    <n v="1476916000"/>
    <n v="516338000"/>
    <n v="41668000"/>
    <x v="2"/>
    <x v="16"/>
    <x v="1"/>
  </r>
  <r>
    <n v="413"/>
    <s v="CTXS"/>
    <s v="Year 2"/>
    <d v="2014-12-31T00:00:00"/>
    <n v="3142856000"/>
    <n v="620219000"/>
    <n v="1600187000"/>
    <n v="553817000"/>
    <n v="39577000"/>
    <x v="2"/>
    <x v="16"/>
    <x v="2"/>
  </r>
  <r>
    <n v="414"/>
    <s v="CTXS"/>
    <s v="Year 3"/>
    <d v="2015-12-31T00:00:00"/>
    <n v="3275594000"/>
    <n v="614364000"/>
    <n v="1538027000"/>
    <n v="563975000"/>
    <n v="41595000"/>
    <x v="2"/>
    <x v="16"/>
    <x v="3"/>
  </r>
  <r>
    <n v="415"/>
    <s v="CTXS"/>
    <s v="Year 4"/>
    <d v="2016-12-31T00:00:00"/>
    <n v="3418265000"/>
    <n v="559541000"/>
    <n v="1620006000"/>
    <n v="489265000"/>
    <n v="29173000"/>
    <x v="2"/>
    <x v="16"/>
    <x v="4"/>
  </r>
  <r>
    <n v="416"/>
    <s v="CVS"/>
    <s v="Year 1"/>
    <d v="2013-12-31T00:00:00"/>
    <n v="126761000000"/>
    <n v="102978000000"/>
    <s v=" $-   "/>
    <s v=" $-   "/>
    <s v=" $-   "/>
    <x v="4"/>
    <x v="62"/>
    <x v="1"/>
  </r>
  <r>
    <n v="417"/>
    <s v="CVS"/>
    <s v="Year 2"/>
    <d v="2014-12-31T00:00:00"/>
    <n v="139367000000"/>
    <n v="114000000000"/>
    <s v=" $-   "/>
    <s v=" $-   "/>
    <s v=" $-   "/>
    <x v="4"/>
    <x v="62"/>
    <x v="2"/>
  </r>
  <r>
    <n v="418"/>
    <s v="CVS"/>
    <s v="Year 3"/>
    <d v="2015-12-31T00:00:00"/>
    <n v="153290000000"/>
    <n v="126762000000"/>
    <s v=" $-   "/>
    <s v=" $-   "/>
    <s v=" $-   "/>
    <x v="4"/>
    <x v="62"/>
    <x v="3"/>
  </r>
  <r>
    <n v="419"/>
    <s v="CVS"/>
    <s v="Year 4"/>
    <d v="2016-12-31T00:00:00"/>
    <n v="177526000000"/>
    <n v="148669000000"/>
    <s v=" $-   "/>
    <s v=" $-   "/>
    <s v=" $-   "/>
    <x v="4"/>
    <x v="62"/>
    <x v="4"/>
  </r>
  <r>
    <n v="420"/>
    <s v="CVX"/>
    <s v="Year 1"/>
    <d v="2012-12-31T00:00:00"/>
    <n v="230590000000"/>
    <n v="163336000000"/>
    <n v="17100000000"/>
    <s v=" $-   "/>
    <n v="13413000000"/>
    <x v="9"/>
    <x v="48"/>
    <x v="0"/>
  </r>
  <r>
    <n v="421"/>
    <s v="CVX"/>
    <s v="Year 2"/>
    <d v="2013-12-31T00:00:00"/>
    <n v="220156000000"/>
    <n v="159323000000"/>
    <n v="17573000000"/>
    <s v=" $-   "/>
    <n v="14186000000"/>
    <x v="9"/>
    <x v="48"/>
    <x v="1"/>
  </r>
  <r>
    <n v="422"/>
    <s v="CVX"/>
    <s v="Year 3"/>
    <d v="2014-12-31T00:00:00"/>
    <n v="200494000000"/>
    <n v="144956000000"/>
    <n v="17034000000"/>
    <s v=" $-   "/>
    <n v="16793000000"/>
    <x v="9"/>
    <x v="48"/>
    <x v="2"/>
  </r>
  <r>
    <n v="423"/>
    <s v="CVX"/>
    <s v="Year 4"/>
    <d v="2015-12-31T00:00:00"/>
    <n v="129925000000"/>
    <n v="92785000000"/>
    <n v="16473000000"/>
    <s v=" $-   "/>
    <n v="21037000000"/>
    <x v="9"/>
    <x v="48"/>
    <x v="3"/>
  </r>
  <r>
    <n v="424"/>
    <s v="CXO"/>
    <s v="Year 1"/>
    <d v="2012-12-31T00:00:00"/>
    <n v="1819814000"/>
    <n v="343743000"/>
    <n v="133796000"/>
    <s v=" $-   "/>
    <n v="579315000"/>
    <x v="9"/>
    <x v="27"/>
    <x v="0"/>
  </r>
  <r>
    <n v="425"/>
    <s v="CXO"/>
    <s v="Year 2"/>
    <d v="2013-12-31T00:00:00"/>
    <n v="2319919000"/>
    <n v="455436000"/>
    <n v="169815000"/>
    <s v=" $-   "/>
    <n v="778655000"/>
    <x v="9"/>
    <x v="27"/>
    <x v="1"/>
  </r>
  <r>
    <n v="426"/>
    <s v="CXO"/>
    <s v="Year 3"/>
    <d v="2014-12-31T00:00:00"/>
    <n v="2660147000"/>
    <n v="538374000"/>
    <n v="204161000"/>
    <s v=" $-   "/>
    <n v="986812000"/>
    <x v="9"/>
    <x v="27"/>
    <x v="2"/>
  </r>
  <r>
    <n v="427"/>
    <s v="CXO"/>
    <s v="Year 4"/>
    <d v="2015-12-31T00:00:00"/>
    <n v="1803573000"/>
    <n v="541359000"/>
    <n v="230734000"/>
    <s v=" $-   "/>
    <n v="1230853000"/>
    <x v="9"/>
    <x v="27"/>
    <x v="3"/>
  </r>
  <r>
    <n v="428"/>
    <s v="D"/>
    <s v="Year 1"/>
    <d v="2012-12-31T00:00:00"/>
    <n v="12835000000"/>
    <n v="8300000000"/>
    <n v="550000000"/>
    <s v=" $-   "/>
    <n v="1127000000"/>
    <x v="5"/>
    <x v="11"/>
    <x v="0"/>
  </r>
  <r>
    <n v="429"/>
    <s v="D"/>
    <s v="Year 2"/>
    <d v="2013-12-31T00:00:00"/>
    <n v="13120000000"/>
    <n v="8033000000"/>
    <n v="563000000"/>
    <s v=" $-   "/>
    <n v="1208000000"/>
    <x v="5"/>
    <x v="11"/>
    <x v="1"/>
  </r>
  <r>
    <n v="430"/>
    <s v="D"/>
    <s v="Year 3"/>
    <d v="2014-12-31T00:00:00"/>
    <n v="12436000000"/>
    <n v="7881000000"/>
    <n v="542000000"/>
    <s v=" $-   "/>
    <n v="1292000000"/>
    <x v="5"/>
    <x v="11"/>
    <x v="2"/>
  </r>
  <r>
    <n v="431"/>
    <s v="D"/>
    <s v="Year 4"/>
    <d v="2015-12-31T00:00:00"/>
    <n v="11683000000"/>
    <n v="6201000000"/>
    <n v="551000000"/>
    <s v=" $-   "/>
    <n v="1395000000"/>
    <x v="5"/>
    <x v="11"/>
    <x v="3"/>
  </r>
  <r>
    <n v="432"/>
    <s v="DAL"/>
    <s v="Year 1"/>
    <d v="2013-12-31T00:00:00"/>
    <n v="37773000000"/>
    <n v="20964000000"/>
    <n v="11349000000"/>
    <s v=" $-   "/>
    <n v="1658000000"/>
    <x v="0"/>
    <x v="0"/>
    <x v="1"/>
  </r>
  <r>
    <n v="433"/>
    <s v="DAL"/>
    <s v="Year 2"/>
    <d v="2014-12-31T00:00:00"/>
    <n v="40362000000"/>
    <n v="22967000000"/>
    <n v="12702000000"/>
    <s v=" $-   "/>
    <n v="1771000000"/>
    <x v="0"/>
    <x v="0"/>
    <x v="2"/>
  </r>
  <r>
    <n v="434"/>
    <s v="DAL"/>
    <s v="Year 3"/>
    <d v="2015-12-31T00:00:00"/>
    <n v="40704000000"/>
    <n v="17096000000"/>
    <n v="13936000000"/>
    <s v=" $-   "/>
    <n v="1835000000"/>
    <x v="0"/>
    <x v="0"/>
    <x v="3"/>
  </r>
  <r>
    <n v="435"/>
    <s v="DAL"/>
    <s v="Year 4"/>
    <d v="2016-12-31T00:00:00"/>
    <n v="39639000000"/>
    <n v="15940000000"/>
    <n v="14845000000"/>
    <s v=" $-   "/>
    <n v="1902000000"/>
    <x v="0"/>
    <x v="0"/>
    <x v="4"/>
  </r>
  <r>
    <n v="436"/>
    <s v="DD"/>
    <s v="Year 1"/>
    <d v="2013-12-31T00:00:00"/>
    <n v="28998000000"/>
    <n v="17642000000"/>
    <n v="6564000000"/>
    <n v="2037000000"/>
    <s v=" $-   "/>
    <x v="8"/>
    <x v="63"/>
    <x v="1"/>
  </r>
  <r>
    <n v="437"/>
    <s v="DD"/>
    <s v="Year 2"/>
    <d v="2014-12-31T00:00:00"/>
    <n v="28406000000"/>
    <n v="17023000000"/>
    <n v="5536000000"/>
    <n v="1958000000"/>
    <s v=" $-   "/>
    <x v="8"/>
    <x v="63"/>
    <x v="2"/>
  </r>
  <r>
    <n v="438"/>
    <s v="DD"/>
    <s v="Year 3"/>
    <d v="2015-12-31T00:00:00"/>
    <n v="25130000000"/>
    <n v="15112000000"/>
    <n v="5074000000"/>
    <n v="1898000000"/>
    <s v=" $-   "/>
    <x v="8"/>
    <x v="63"/>
    <x v="3"/>
  </r>
  <r>
    <n v="439"/>
    <s v="DD"/>
    <s v="Year 4"/>
    <d v="2016-12-31T00:00:00"/>
    <n v="24594000000"/>
    <n v="14469000000"/>
    <n v="5005000000"/>
    <n v="1641000000"/>
    <s v=" $-   "/>
    <x v="8"/>
    <x v="63"/>
    <x v="4"/>
  </r>
  <r>
    <n v="440"/>
    <s v="DE"/>
    <s v="Year 1"/>
    <d v="2013-10-31T00:00:00"/>
    <n v="37795400000"/>
    <n v="25667300000"/>
    <n v="4426100000"/>
    <n v="1477300000"/>
    <s v=" $-   "/>
    <x v="0"/>
    <x v="41"/>
    <x v="1"/>
  </r>
  <r>
    <n v="441"/>
    <s v="DE"/>
    <s v="Year 2"/>
    <d v="2014-10-31T00:00:00"/>
    <n v="36066900000"/>
    <n v="24775800000"/>
    <n v="4377700000"/>
    <n v="1452000000"/>
    <s v=" $-   "/>
    <x v="0"/>
    <x v="41"/>
    <x v="2"/>
  </r>
  <r>
    <n v="442"/>
    <s v="DE"/>
    <s v="Year 3"/>
    <d v="2015-10-31T00:00:00"/>
    <n v="28862800000"/>
    <n v="20143200000"/>
    <n v="3834400000"/>
    <n v="1425100000"/>
    <s v=" $-   "/>
    <x v="0"/>
    <x v="41"/>
    <x v="3"/>
  </r>
  <r>
    <n v="443"/>
    <s v="DE"/>
    <s v="Year 4"/>
    <d v="2016-10-31T00:00:00"/>
    <n v="26644000000"/>
    <n v="18248900000"/>
    <n v="4018300000"/>
    <n v="1389100000"/>
    <s v=" $-   "/>
    <x v="0"/>
    <x v="41"/>
    <x v="4"/>
  </r>
  <r>
    <n v="444"/>
    <s v="DFS"/>
    <s v="Year 1"/>
    <d v="2012-11-30T00:00:00"/>
    <n v="8984000000"/>
    <n v="845000000"/>
    <n v="3052000000"/>
    <s v=" $-   "/>
    <n v="848000000"/>
    <x v="6"/>
    <x v="34"/>
    <x v="0"/>
  </r>
  <r>
    <n v="445"/>
    <s v="DFS"/>
    <s v="Year 2"/>
    <d v="2013-12-31T00:00:00"/>
    <n v="9370000000"/>
    <n v="698000000"/>
    <n v="3194000000"/>
    <s v=" $-   "/>
    <n v="1086000000"/>
    <x v="6"/>
    <x v="34"/>
    <x v="1"/>
  </r>
  <r>
    <n v="446"/>
    <s v="DFS"/>
    <s v="Year 3"/>
    <d v="2014-12-31T00:00:00"/>
    <n v="9611000000"/>
    <n v="614000000"/>
    <n v="3340000000"/>
    <s v=" $-   "/>
    <n v="1443000000"/>
    <x v="6"/>
    <x v="34"/>
    <x v="2"/>
  </r>
  <r>
    <n v="447"/>
    <s v="DFS"/>
    <s v="Year 4"/>
    <d v="2015-12-31T00:00:00"/>
    <n v="10002000000"/>
    <n v="623000000"/>
    <n v="3615000000"/>
    <s v=" $-   "/>
    <n v="1512000000"/>
    <x v="6"/>
    <x v="34"/>
    <x v="3"/>
  </r>
  <r>
    <n v="448"/>
    <s v="DG"/>
    <s v="Year 1"/>
    <d v="2013-02-01T00:00:00"/>
    <n v="16022128000"/>
    <n v="10936727000"/>
    <n v="3430125000"/>
    <s v=" $-   "/>
    <s v=" $-   "/>
    <x v="1"/>
    <x v="64"/>
    <x v="1"/>
  </r>
  <r>
    <n v="449"/>
    <s v="DG"/>
    <s v="Year 2"/>
    <d v="2014-01-31T00:00:00"/>
    <n v="17504167000"/>
    <n v="12068425000"/>
    <n v="3699557000"/>
    <s v=" $-   "/>
    <s v=" $-   "/>
    <x v="1"/>
    <x v="64"/>
    <x v="2"/>
  </r>
  <r>
    <n v="450"/>
    <s v="DG"/>
    <s v="Year 3"/>
    <d v="2015-01-30T00:00:00"/>
    <n v="18909588000"/>
    <n v="13107081000"/>
    <n v="4033414000"/>
    <s v=" $-   "/>
    <s v=" $-   "/>
    <x v="1"/>
    <x v="64"/>
    <x v="3"/>
  </r>
  <r>
    <n v="451"/>
    <s v="DG"/>
    <s v="Year 4"/>
    <d v="2016-01-29T00:00:00"/>
    <n v="20368562000"/>
    <n v="14062471000"/>
    <n v="4365797000"/>
    <s v=" $-   "/>
    <s v=" $-   "/>
    <x v="1"/>
    <x v="64"/>
    <x v="4"/>
  </r>
  <r>
    <n v="452"/>
    <s v="DGX"/>
    <s v="Year 1"/>
    <d v="2012-12-31T00:00:00"/>
    <n v="7383000000"/>
    <n v="4365000000"/>
    <n v="1742000000"/>
    <s v=" $-   "/>
    <n v="75000000"/>
    <x v="3"/>
    <x v="65"/>
    <x v="0"/>
  </r>
  <r>
    <n v="453"/>
    <s v="DGX"/>
    <s v="Year 2"/>
    <d v="2013-12-31T00:00:00"/>
    <n v="7146000000"/>
    <n v="4326000000"/>
    <n v="1740000000"/>
    <s v=" $-   "/>
    <n v="79000000"/>
    <x v="3"/>
    <x v="65"/>
    <x v="1"/>
  </r>
  <r>
    <n v="454"/>
    <s v="DGX"/>
    <s v="Year 3"/>
    <d v="2014-12-31T00:00:00"/>
    <n v="7435000000"/>
    <n v="4637000000"/>
    <n v="1721000000"/>
    <s v=" $-   "/>
    <n v="94000000"/>
    <x v="3"/>
    <x v="65"/>
    <x v="2"/>
  </r>
  <r>
    <n v="455"/>
    <s v="DGX"/>
    <s v="Year 4"/>
    <d v="2015-12-31T00:00:00"/>
    <n v="7493000000"/>
    <n v="4657000000"/>
    <n v="1356000000"/>
    <s v=" $-   "/>
    <n v="81000000"/>
    <x v="3"/>
    <x v="65"/>
    <x v="3"/>
  </r>
  <r>
    <n v="456"/>
    <s v="DHI"/>
    <s v="Year 1"/>
    <d v="2013-09-30T00:00:00"/>
    <n v="6259300000"/>
    <n v="4853500000"/>
    <n v="649900000"/>
    <s v=" $-   "/>
    <s v=" $-   "/>
    <x v="1"/>
    <x v="66"/>
    <x v="1"/>
  </r>
  <r>
    <n v="457"/>
    <s v="DHI"/>
    <s v="Year 2"/>
    <d v="2014-09-30T00:00:00"/>
    <n v="8024900000"/>
    <n v="6268600000"/>
    <n v="826900000"/>
    <s v=" $-   "/>
    <s v=" $-   "/>
    <x v="1"/>
    <x v="66"/>
    <x v="2"/>
  </r>
  <r>
    <n v="458"/>
    <s v="DHI"/>
    <s v="Year 3"/>
    <d v="2015-09-30T00:00:00"/>
    <n v="10824000000"/>
    <n v="8535700000"/>
    <n v="1003000000"/>
    <s v=" $-   "/>
    <s v=" $-   "/>
    <x v="1"/>
    <x v="66"/>
    <x v="3"/>
  </r>
  <r>
    <n v="459"/>
    <s v="DHI"/>
    <s v="Year 4"/>
    <d v="2016-09-30T00:00:00"/>
    <n v="12157400000"/>
    <n v="9502600000"/>
    <n v="1100300000"/>
    <s v=" $-   "/>
    <s v=" $-   "/>
    <x v="1"/>
    <x v="66"/>
    <x v="4"/>
  </r>
  <r>
    <n v="460"/>
    <s v="DHR"/>
    <s v="Year 1"/>
    <d v="2012-12-31T00:00:00"/>
    <n v="18260400000"/>
    <n v="8846100000"/>
    <n v="5181200000"/>
    <n v="1137900000"/>
    <s v=" $-   "/>
    <x v="0"/>
    <x v="53"/>
    <x v="0"/>
  </r>
  <r>
    <n v="461"/>
    <s v="DHR"/>
    <s v="Year 2"/>
    <d v="2013-12-31T00:00:00"/>
    <n v="18283100000"/>
    <n v="8941100000"/>
    <n v="5117100000"/>
    <n v="1104400000"/>
    <s v=" $-   "/>
    <x v="0"/>
    <x v="53"/>
    <x v="1"/>
  </r>
  <r>
    <n v="462"/>
    <s v="DHR"/>
    <s v="Year 3"/>
    <d v="2014-12-31T00:00:00"/>
    <n v="19154000000"/>
    <n v="9261400000"/>
    <n v="5389000000"/>
    <n v="1157000000"/>
    <s v=" $-   "/>
    <x v="0"/>
    <x v="53"/>
    <x v="2"/>
  </r>
  <r>
    <n v="463"/>
    <s v="DHR"/>
    <s v="Year 4"/>
    <d v="2015-12-31T00:00:00"/>
    <n v="20563100000"/>
    <n v="9800600000"/>
    <n v="6054300000"/>
    <n v="1239100000"/>
    <s v=" $-   "/>
    <x v="0"/>
    <x v="53"/>
    <x v="3"/>
  </r>
  <r>
    <n v="464"/>
    <s v="DIS"/>
    <s v="Year 1"/>
    <d v="2013-09-28T00:00:00"/>
    <n v="45041000000"/>
    <n v="25034000000"/>
    <n v="8365000000"/>
    <s v=" $-   "/>
    <n v="2192000000"/>
    <x v="1"/>
    <x v="67"/>
    <x v="1"/>
  </r>
  <r>
    <n v="465"/>
    <s v="DIS"/>
    <s v="Year 2"/>
    <d v="2014-09-27T00:00:00"/>
    <n v="48813000000"/>
    <n v="26420000000"/>
    <n v="8565000000"/>
    <s v=" $-   "/>
    <n v="2288000000"/>
    <x v="1"/>
    <x v="67"/>
    <x v="2"/>
  </r>
  <r>
    <n v="466"/>
    <s v="DIS"/>
    <s v="Year 3"/>
    <d v="2015-10-03T00:00:00"/>
    <n v="52465000000"/>
    <n v="28364000000"/>
    <n v="8523000000"/>
    <s v=" $-   "/>
    <n v="2354000000"/>
    <x v="1"/>
    <x v="67"/>
    <x v="3"/>
  </r>
  <r>
    <n v="467"/>
    <s v="DIS"/>
    <s v="Year 4"/>
    <d v="2016-10-01T00:00:00"/>
    <n v="55632000000"/>
    <n v="29993000000"/>
    <n v="8754000000"/>
    <s v=" $-   "/>
    <n v="2527000000"/>
    <x v="1"/>
    <x v="67"/>
    <x v="4"/>
  </r>
  <r>
    <n v="468"/>
    <s v="DISCA"/>
    <s v="Year 1"/>
    <d v="2013-12-31T00:00:00"/>
    <n v="5535000000"/>
    <n v="1689000000"/>
    <n v="1598000000"/>
    <s v=" $-   "/>
    <n v="276000000"/>
    <x v="1"/>
    <x v="50"/>
    <x v="1"/>
  </r>
  <r>
    <n v="469"/>
    <s v="DISCA"/>
    <s v="Year 2"/>
    <d v="2014-12-31T00:00:00"/>
    <n v="6265000000"/>
    <n v="2124000000"/>
    <n v="1692000000"/>
    <s v=" $-   "/>
    <n v="329000000"/>
    <x v="1"/>
    <x v="50"/>
    <x v="2"/>
  </r>
  <r>
    <n v="470"/>
    <s v="DISCA"/>
    <s v="Year 3"/>
    <d v="2015-12-31T00:00:00"/>
    <n v="6394000000"/>
    <n v="2343000000"/>
    <n v="1669000000"/>
    <s v=" $-   "/>
    <n v="330000000"/>
    <x v="1"/>
    <x v="50"/>
    <x v="3"/>
  </r>
  <r>
    <n v="471"/>
    <s v="DISCA"/>
    <s v="Year 4"/>
    <d v="2016-12-31T00:00:00"/>
    <n v="6497000000"/>
    <n v="2432000000"/>
    <n v="1690000000"/>
    <s v=" $-   "/>
    <n v="322000000"/>
    <x v="1"/>
    <x v="50"/>
    <x v="4"/>
  </r>
  <r>
    <n v="472"/>
    <s v="DISCK"/>
    <s v="Year 1"/>
    <d v="2013-12-31T00:00:00"/>
    <n v="5535000000"/>
    <n v="1689000000"/>
    <n v="1598000000"/>
    <s v=" $-   "/>
    <n v="276000000"/>
    <x v="1"/>
    <x v="50"/>
    <x v="1"/>
  </r>
  <r>
    <n v="473"/>
    <s v="DISCK"/>
    <s v="Year 2"/>
    <d v="2014-12-31T00:00:00"/>
    <n v="6265000000"/>
    <n v="2124000000"/>
    <n v="1692000000"/>
    <s v=" $-   "/>
    <n v="329000000"/>
    <x v="1"/>
    <x v="50"/>
    <x v="2"/>
  </r>
  <r>
    <n v="474"/>
    <s v="DISCK"/>
    <s v="Year 3"/>
    <d v="2015-12-31T00:00:00"/>
    <n v="6394000000"/>
    <n v="2343000000"/>
    <n v="1669000000"/>
    <s v=" $-   "/>
    <n v="330000000"/>
    <x v="1"/>
    <x v="50"/>
    <x v="3"/>
  </r>
  <r>
    <n v="475"/>
    <s v="DISCK"/>
    <s v="Year 4"/>
    <d v="2016-12-31T00:00:00"/>
    <n v="6497000000"/>
    <n v="2432000000"/>
    <n v="1690000000"/>
    <s v=" $-   "/>
    <n v="322000000"/>
    <x v="1"/>
    <x v="50"/>
    <x v="4"/>
  </r>
  <r>
    <n v="476"/>
    <s v="DLPH"/>
    <s v="Year 1"/>
    <d v="2013-12-31T00:00:00"/>
    <n v="15051000000"/>
    <n v="12274000000"/>
    <n v="916000000"/>
    <s v=" $-   "/>
    <n v="97000000"/>
    <x v="1"/>
    <x v="39"/>
    <x v="1"/>
  </r>
  <r>
    <n v="477"/>
    <s v="DLPH"/>
    <s v="Year 2"/>
    <d v="2014-12-31T00:00:00"/>
    <n v="15499000000"/>
    <n v="12471000000"/>
    <n v="1036000000"/>
    <s v=" $-   "/>
    <n v="94000000"/>
    <x v="1"/>
    <x v="39"/>
    <x v="2"/>
  </r>
  <r>
    <n v="478"/>
    <s v="DLPH"/>
    <s v="Year 3"/>
    <d v="2015-12-31T00:00:00"/>
    <n v="15165000000"/>
    <n v="12155000000"/>
    <n v="1017000000"/>
    <s v=" $-   "/>
    <n v="93000000"/>
    <x v="1"/>
    <x v="39"/>
    <x v="3"/>
  </r>
  <r>
    <n v="479"/>
    <s v="DLPH"/>
    <s v="Year 4"/>
    <d v="2016-12-31T00:00:00"/>
    <n v="16661000000"/>
    <n v="13107000000"/>
    <n v="1145000000"/>
    <s v=" $-   "/>
    <n v="134000000"/>
    <x v="1"/>
    <x v="39"/>
    <x v="4"/>
  </r>
  <r>
    <n v="480"/>
    <s v="DLR"/>
    <s v="Year 1"/>
    <d v="2012-12-31T00:00:00"/>
    <n v="1279067000"/>
    <n v="461898000"/>
    <n v="68538000"/>
    <s v=" $-   "/>
    <n v="382553000"/>
    <x v="7"/>
    <x v="23"/>
    <x v="0"/>
  </r>
  <r>
    <n v="481"/>
    <s v="DLR"/>
    <s v="Year 2"/>
    <d v="2013-12-31T00:00:00"/>
    <n v="1482259000"/>
    <n v="555660000"/>
    <n v="69323000"/>
    <s v=" $-   "/>
    <n v="475464000"/>
    <x v="7"/>
    <x v="23"/>
    <x v="1"/>
  </r>
  <r>
    <n v="482"/>
    <s v="DLR"/>
    <s v="Year 3"/>
    <d v="2014-12-31T00:00:00"/>
    <n v="1616438000"/>
    <n v="603321000"/>
    <n v="89468000"/>
    <s v=" $-   "/>
    <n v="538513000"/>
    <x v="7"/>
    <x v="23"/>
    <x v="2"/>
  </r>
  <r>
    <n v="483"/>
    <s v="DLR"/>
    <s v="Year 4"/>
    <d v="2015-12-31T00:00:00"/>
    <n v="1763336000"/>
    <n v="651282000"/>
    <n v="139616000"/>
    <s v=" $-   "/>
    <n v="570527000"/>
    <x v="7"/>
    <x v="23"/>
    <x v="3"/>
  </r>
  <r>
    <n v="484"/>
    <s v="DLTR"/>
    <s v="Year 1"/>
    <d v="2013-02-02T00:00:00"/>
    <n v="7394500000"/>
    <n v="4741800000"/>
    <n v="1732600000"/>
    <s v=" $-   "/>
    <s v=" $-   "/>
    <x v="1"/>
    <x v="64"/>
    <x v="1"/>
  </r>
  <r>
    <n v="485"/>
    <s v="DLTR"/>
    <s v="Year 2"/>
    <d v="2014-02-01T00:00:00"/>
    <n v="7840300000"/>
    <n v="5050500000"/>
    <n v="1819500000"/>
    <s v=" $-   "/>
    <s v=" $-   "/>
    <x v="1"/>
    <x v="64"/>
    <x v="2"/>
  </r>
  <r>
    <n v="486"/>
    <s v="DLTR"/>
    <s v="Year 3"/>
    <d v="2015-01-31T00:00:00"/>
    <n v="8602200000"/>
    <n v="5568200000"/>
    <n v="1993800000"/>
    <s v=" $-   "/>
    <s v=" $-   "/>
    <x v="1"/>
    <x v="64"/>
    <x v="3"/>
  </r>
  <r>
    <n v="487"/>
    <s v="DLTR"/>
    <s v="Year 4"/>
    <d v="2016-01-30T00:00:00"/>
    <n v="15498400000"/>
    <n v="10841700000"/>
    <n v="3607000000"/>
    <s v=" $-   "/>
    <s v=" $-   "/>
    <x v="1"/>
    <x v="64"/>
    <x v="4"/>
  </r>
  <r>
    <n v="488"/>
    <s v="DNB"/>
    <s v="Year 1"/>
    <d v="2012-12-31T00:00:00"/>
    <n v="1663000000"/>
    <s v=" $-   "/>
    <n v="1123200000"/>
    <s v=" $-   "/>
    <n v="78300000"/>
    <x v="0"/>
    <x v="68"/>
    <x v="0"/>
  </r>
  <r>
    <n v="489"/>
    <s v="DNB"/>
    <s v="Year 2"/>
    <d v="2013-12-31T00:00:00"/>
    <n v="1558400000"/>
    <s v=" $-   "/>
    <n v="1058000000"/>
    <s v=" $-   "/>
    <n v="60400000"/>
    <x v="0"/>
    <x v="68"/>
    <x v="1"/>
  </r>
  <r>
    <n v="490"/>
    <s v="DNB"/>
    <s v="Year 3"/>
    <d v="2014-12-31T00:00:00"/>
    <n v="1584500000"/>
    <s v=" $-   "/>
    <n v="1105700000"/>
    <s v=" $-   "/>
    <n v="52500000"/>
    <x v="0"/>
    <x v="68"/>
    <x v="2"/>
  </r>
  <r>
    <n v="491"/>
    <s v="DNB"/>
    <s v="Year 4"/>
    <d v="2015-12-31T00:00:00"/>
    <n v="1637100000"/>
    <s v=" $-   "/>
    <n v="1209100000"/>
    <s v=" $-   "/>
    <n v="58700000"/>
    <x v="0"/>
    <x v="68"/>
    <x v="3"/>
  </r>
  <r>
    <n v="492"/>
    <s v="DOV"/>
    <s v="Year 1"/>
    <d v="2013-12-31T00:00:00"/>
    <n v="7155096000"/>
    <n v="4376505000"/>
    <n v="1616921000"/>
    <s v=" $-   "/>
    <s v=" $-   "/>
    <x v="0"/>
    <x v="52"/>
    <x v="1"/>
  </r>
  <r>
    <n v="493"/>
    <s v="DOV"/>
    <s v="Year 2"/>
    <d v="2014-12-31T00:00:00"/>
    <n v="7752728000"/>
    <n v="4778479000"/>
    <n v="1758765000"/>
    <s v=" $-   "/>
    <s v=" $-   "/>
    <x v="0"/>
    <x v="52"/>
    <x v="2"/>
  </r>
  <r>
    <n v="494"/>
    <s v="DOV"/>
    <s v="Year 3"/>
    <d v="2015-12-31T00:00:00"/>
    <n v="6956311000"/>
    <n v="4388167000"/>
    <n v="1647382000"/>
    <s v=" $-   "/>
    <s v=" $-   "/>
    <x v="0"/>
    <x v="52"/>
    <x v="3"/>
  </r>
  <r>
    <n v="495"/>
    <s v="DOV"/>
    <s v="Year 4"/>
    <d v="2016-12-31T00:00:00"/>
    <n v="6794342000"/>
    <n v="4322373000"/>
    <n v="1757523000"/>
    <s v=" $-   "/>
    <s v=" $-   "/>
    <x v="0"/>
    <x v="52"/>
    <x v="4"/>
  </r>
  <r>
    <n v="496"/>
    <s v="DPS"/>
    <s v="Year 1"/>
    <d v="2013-12-31T00:00:00"/>
    <n v="5997000000"/>
    <n v="2499000000"/>
    <n v="2337000000"/>
    <s v=" $-   "/>
    <n v="115000000"/>
    <x v="4"/>
    <x v="69"/>
    <x v="1"/>
  </r>
  <r>
    <n v="497"/>
    <s v="DPS"/>
    <s v="Year 2"/>
    <d v="2014-12-31T00:00:00"/>
    <n v="6121000000"/>
    <n v="2491000000"/>
    <n v="2335000000"/>
    <s v=" $-   "/>
    <n v="115000000"/>
    <x v="4"/>
    <x v="69"/>
    <x v="2"/>
  </r>
  <r>
    <n v="498"/>
    <s v="DPS"/>
    <s v="Year 3"/>
    <d v="2015-12-31T00:00:00"/>
    <n v="6282000000"/>
    <n v="2559000000"/>
    <n v="2320000000"/>
    <s v=" $-   "/>
    <n v="105000000"/>
    <x v="4"/>
    <x v="69"/>
    <x v="3"/>
  </r>
  <r>
    <n v="499"/>
    <s v="DPS"/>
    <s v="Year 4"/>
    <d v="2016-12-31T00:00:00"/>
    <n v="6440000000"/>
    <n v="2582000000"/>
    <n v="2326000000"/>
    <s v=" $-   "/>
    <n v="99000000"/>
    <x v="4"/>
    <x v="69"/>
    <x v="4"/>
  </r>
  <r>
    <n v="500"/>
    <s v="DRI"/>
    <s v="Year 1"/>
    <d v="2013-05-26T00:00:00"/>
    <n v="5921000000"/>
    <n v="4616600000"/>
    <n v="625200000"/>
    <s v=" $-   "/>
    <n v="278300000"/>
    <x v="1"/>
    <x v="51"/>
    <x v="1"/>
  </r>
  <r>
    <n v="501"/>
    <s v="DRI"/>
    <s v="Year 2"/>
    <d v="2014-05-25T00:00:00"/>
    <n v="6285600000"/>
    <n v="4990500000"/>
    <n v="665400000"/>
    <s v=" $-   "/>
    <n v="304400000"/>
    <x v="1"/>
    <x v="51"/>
    <x v="2"/>
  </r>
  <r>
    <n v="502"/>
    <s v="DRI"/>
    <s v="Year 3"/>
    <d v="2015-05-31T00:00:00"/>
    <n v="6764000000"/>
    <n v="5341500000"/>
    <n v="673500000"/>
    <s v=" $-   "/>
    <n v="319300000"/>
    <x v="1"/>
    <x v="51"/>
    <x v="3"/>
  </r>
  <r>
    <n v="503"/>
    <s v="DRI"/>
    <s v="Year 4"/>
    <d v="2016-05-29T00:00:00"/>
    <n v="6933500000"/>
    <n v="5392400000"/>
    <n v="622900000"/>
    <s v=" $-   "/>
    <n v="290200000"/>
    <x v="1"/>
    <x v="51"/>
    <x v="4"/>
  </r>
  <r>
    <n v="504"/>
    <s v="DUK"/>
    <s v="Year 1"/>
    <d v="2012-12-31T00:00:00"/>
    <n v="17912000000"/>
    <n v="11235000000"/>
    <n v="965000000"/>
    <s v=" $-   "/>
    <n v="2145000000"/>
    <x v="5"/>
    <x v="11"/>
    <x v="0"/>
  </r>
  <r>
    <n v="505"/>
    <s v="DUK"/>
    <s v="Year 2"/>
    <d v="2013-12-31T00:00:00"/>
    <n v="22756000000"/>
    <n v="13545000000"/>
    <n v="1274000000"/>
    <s v=" $-   "/>
    <n v="2668000000"/>
    <x v="5"/>
    <x v="11"/>
    <x v="1"/>
  </r>
  <r>
    <n v="506"/>
    <s v="DUK"/>
    <s v="Year 3"/>
    <d v="2014-12-31T00:00:00"/>
    <n v="23925000000"/>
    <n v="14323000000"/>
    <n v="1213000000"/>
    <s v=" $-   "/>
    <n v="3066000000"/>
    <x v="5"/>
    <x v="11"/>
    <x v="2"/>
  </r>
  <r>
    <n v="507"/>
    <s v="DUK"/>
    <s v="Year 4"/>
    <d v="2015-12-31T00:00:00"/>
    <n v="23459000000"/>
    <n v="13728000000"/>
    <n v="1135000000"/>
    <s v=" $-   "/>
    <n v="3144000000"/>
    <x v="5"/>
    <x v="11"/>
    <x v="3"/>
  </r>
  <r>
    <n v="508"/>
    <s v="DVA"/>
    <s v="Year 1"/>
    <d v="2012-12-31T00:00:00"/>
    <n v="8186280000"/>
    <n v="5583549000"/>
    <n v="889879000"/>
    <s v=" $-   "/>
    <n v="341969000"/>
    <x v="3"/>
    <x v="65"/>
    <x v="0"/>
  </r>
  <r>
    <n v="509"/>
    <s v="DVA"/>
    <s v="Year 2"/>
    <d v="2013-12-31T00:00:00"/>
    <n v="11764050000"/>
    <n v="8198377000"/>
    <n v="1516508000"/>
    <s v=" $-   "/>
    <n v="528737000"/>
    <x v="3"/>
    <x v="65"/>
    <x v="1"/>
  </r>
  <r>
    <n v="510"/>
    <s v="DVA"/>
    <s v="Year 3"/>
    <d v="2014-12-31T00:00:00"/>
    <n v="12795106000"/>
    <n v="9119305000"/>
    <n v="1278506000"/>
    <s v=" $-   "/>
    <n v="590935000"/>
    <x v="3"/>
    <x v="65"/>
    <x v="2"/>
  </r>
  <r>
    <n v="511"/>
    <s v="DVA"/>
    <s v="Year 4"/>
    <d v="2015-12-31T00:00:00"/>
    <n v="13781837000"/>
    <n v="9824834000"/>
    <n v="1947135000"/>
    <s v=" $-   "/>
    <n v="638024000"/>
    <x v="3"/>
    <x v="65"/>
    <x v="3"/>
  </r>
  <r>
    <n v="512"/>
    <s v="DVN"/>
    <s v="Year 1"/>
    <d v="2013-12-31T00:00:00"/>
    <n v="10397000000"/>
    <n v="2268000000"/>
    <n v="2743000000"/>
    <s v=" $-   "/>
    <n v="2780000000"/>
    <x v="9"/>
    <x v="27"/>
    <x v="1"/>
  </r>
  <r>
    <n v="513"/>
    <s v="DVN"/>
    <s v="Year 2"/>
    <d v="2014-12-31T00:00:00"/>
    <n v="20638000000"/>
    <n v="2332000000"/>
    <n v="8290000000"/>
    <s v=" $-   "/>
    <n v="3319000000"/>
    <x v="9"/>
    <x v="27"/>
    <x v="2"/>
  </r>
  <r>
    <n v="514"/>
    <s v="DVN"/>
    <s v="Year 3"/>
    <d v="2015-12-31T00:00:00"/>
    <n v="13145000000"/>
    <n v="2104000000"/>
    <n v="7741000000"/>
    <s v=" $-   "/>
    <n v="3129000000"/>
    <x v="9"/>
    <x v="27"/>
    <x v="3"/>
  </r>
  <r>
    <n v="515"/>
    <s v="DVN"/>
    <s v="Year 4"/>
    <d v="2016-12-31T00:00:00"/>
    <n v="12197000000"/>
    <n v="1582000000"/>
    <n v="6476000000"/>
    <s v=" $-   "/>
    <n v="1792000000"/>
    <x v="9"/>
    <x v="27"/>
    <x v="4"/>
  </r>
  <r>
    <n v="516"/>
    <s v="EA"/>
    <s v="Year 1"/>
    <d v="2013-03-31T00:00:00"/>
    <n v="3797000000"/>
    <n v="1388000000"/>
    <n v="1078000000"/>
    <n v="1153000000"/>
    <n v="30000000"/>
    <x v="2"/>
    <x v="31"/>
    <x v="1"/>
  </r>
  <r>
    <n v="517"/>
    <s v="EA"/>
    <s v="Year 2"/>
    <d v="2014-03-31T00:00:00"/>
    <n v="3575000000"/>
    <n v="1347000000"/>
    <n v="1055000000"/>
    <n v="1125000000"/>
    <n v="16000000"/>
    <x v="2"/>
    <x v="31"/>
    <x v="2"/>
  </r>
  <r>
    <n v="518"/>
    <s v="EA"/>
    <s v="Year 3"/>
    <d v="2015-03-31T00:00:00"/>
    <n v="4515000000"/>
    <n v="1429000000"/>
    <n v="1030000000"/>
    <n v="1094000000"/>
    <n v="14000000"/>
    <x v="2"/>
    <x v="31"/>
    <x v="3"/>
  </r>
  <r>
    <n v="519"/>
    <s v="EA"/>
    <s v="Year 4"/>
    <d v="2016-03-31T00:00:00"/>
    <n v="4396000000"/>
    <n v="1354000000"/>
    <n v="1028000000"/>
    <n v="1109000000"/>
    <n v="7000000"/>
    <x v="2"/>
    <x v="31"/>
    <x v="4"/>
  </r>
  <r>
    <n v="520"/>
    <s v="EBAY"/>
    <s v="Year 1"/>
    <d v="2013-12-31T00:00:00"/>
    <n v="8257000000"/>
    <n v="1492000000"/>
    <n v="3260000000"/>
    <n v="915000000"/>
    <n v="136000000"/>
    <x v="2"/>
    <x v="16"/>
    <x v="1"/>
  </r>
  <r>
    <n v="521"/>
    <s v="EBAY"/>
    <s v="Year 2"/>
    <d v="2014-12-31T00:00:00"/>
    <n v="8790000000"/>
    <n v="1663000000"/>
    <n v="3593000000"/>
    <n v="983000000"/>
    <n v="75000000"/>
    <x v="2"/>
    <x v="16"/>
    <x v="2"/>
  </r>
  <r>
    <n v="522"/>
    <s v="EBAY"/>
    <s v="Year 3"/>
    <d v="2015-12-31T00:00:00"/>
    <n v="8592000000"/>
    <n v="1771000000"/>
    <n v="3660000000"/>
    <n v="923000000"/>
    <n v="41000000"/>
    <x v="2"/>
    <x v="16"/>
    <x v="3"/>
  </r>
  <r>
    <n v="523"/>
    <s v="EBAY"/>
    <s v="Year 4"/>
    <d v="2016-12-31T00:00:00"/>
    <n v="8979000000"/>
    <n v="2007000000"/>
    <n v="3499000000"/>
    <n v="1114000000"/>
    <n v="34000000"/>
    <x v="2"/>
    <x v="16"/>
    <x v="4"/>
  </r>
  <r>
    <n v="524"/>
    <s v="ECL"/>
    <s v="Year 1"/>
    <d v="2012-12-31T00:00:00"/>
    <n v="11838700000"/>
    <n v="6385400000"/>
    <n v="4018300000"/>
    <s v=" $-   "/>
    <s v=" $-   "/>
    <x v="8"/>
    <x v="17"/>
    <x v="0"/>
  </r>
  <r>
    <n v="525"/>
    <s v="ECL"/>
    <s v="Year 2"/>
    <d v="2013-12-31T00:00:00"/>
    <n v="13253400000"/>
    <n v="7161200000"/>
    <n v="4360300000"/>
    <s v=" $-   "/>
    <s v=" $-   "/>
    <x v="8"/>
    <x v="17"/>
    <x v="1"/>
  </r>
  <r>
    <n v="526"/>
    <s v="ECL"/>
    <s v="Year 3"/>
    <d v="2014-12-31T00:00:00"/>
    <n v="14280500000"/>
    <n v="7679100000"/>
    <n v="4577600000"/>
    <s v=" $-   "/>
    <s v=" $-   "/>
    <x v="8"/>
    <x v="17"/>
    <x v="2"/>
  </r>
  <r>
    <n v="527"/>
    <s v="ECL"/>
    <s v="Year 4"/>
    <d v="2015-12-31T00:00:00"/>
    <n v="13545100000"/>
    <n v="7223500000"/>
    <n v="4345500000"/>
    <s v=" $-   "/>
    <s v=" $-   "/>
    <x v="8"/>
    <x v="17"/>
    <x v="3"/>
  </r>
  <r>
    <n v="528"/>
    <s v="ED"/>
    <s v="Year 1"/>
    <d v="2013-12-31T00:00:00"/>
    <n v="12354000000"/>
    <n v="7191000000"/>
    <n v="1895000000"/>
    <s v=" $-   "/>
    <n v="1024000000"/>
    <x v="5"/>
    <x v="11"/>
    <x v="1"/>
  </r>
  <r>
    <n v="529"/>
    <s v="ED"/>
    <s v="Year 2"/>
    <d v="2014-12-31T00:00:00"/>
    <n v="12919000000"/>
    <n v="7807000000"/>
    <n v="1877000000"/>
    <s v=" $-   "/>
    <n v="1071000000"/>
    <x v="5"/>
    <x v="11"/>
    <x v="2"/>
  </r>
  <r>
    <n v="530"/>
    <s v="ED"/>
    <s v="Year 3"/>
    <d v="2015-12-31T00:00:00"/>
    <n v="12554000000"/>
    <n v="7060000000"/>
    <n v="1937000000"/>
    <s v=" $-   "/>
    <n v="1130000000"/>
    <x v="5"/>
    <x v="11"/>
    <x v="3"/>
  </r>
  <r>
    <n v="531"/>
    <s v="ED"/>
    <s v="Year 4"/>
    <d v="2016-12-31T00:00:00"/>
    <n v="12075000000"/>
    <n v="6357000000"/>
    <n v="2031000000"/>
    <s v=" $-   "/>
    <n v="1216000000"/>
    <x v="5"/>
    <x v="11"/>
    <x v="4"/>
  </r>
  <r>
    <n v="532"/>
    <s v="EFX"/>
    <s v="Year 1"/>
    <d v="2012-12-31T00:00:00"/>
    <n v="2073000000"/>
    <n v="759500000"/>
    <n v="673500000"/>
    <s v=" $-   "/>
    <n v="160000000"/>
    <x v="0"/>
    <x v="68"/>
    <x v="0"/>
  </r>
  <r>
    <n v="533"/>
    <s v="EFX"/>
    <s v="Year 2"/>
    <d v="2013-12-31T00:00:00"/>
    <n v="2303900000"/>
    <n v="787300000"/>
    <n v="715800000"/>
    <s v=" $-   "/>
    <n v="189600000"/>
    <x v="0"/>
    <x v="68"/>
    <x v="1"/>
  </r>
  <r>
    <n v="534"/>
    <s v="EFX"/>
    <s v="Year 3"/>
    <d v="2014-12-31T00:00:00"/>
    <n v="2436400000"/>
    <n v="844700000"/>
    <n v="751700000"/>
    <s v=" $-   "/>
    <n v="201800000"/>
    <x v="0"/>
    <x v="68"/>
    <x v="2"/>
  </r>
  <r>
    <n v="535"/>
    <s v="EFX"/>
    <s v="Year 4"/>
    <d v="2015-12-31T00:00:00"/>
    <n v="2663600000"/>
    <n v="887400000"/>
    <n v="884300000"/>
    <s v=" $-   "/>
    <n v="198000000"/>
    <x v="0"/>
    <x v="68"/>
    <x v="3"/>
  </r>
  <r>
    <n v="536"/>
    <s v="EIX"/>
    <s v="Year 1"/>
    <d v="2012-12-31T00:00:00"/>
    <n v="11862000000"/>
    <n v="7747000000"/>
    <n v="296000000"/>
    <s v=" $-   "/>
    <n v="1562000000"/>
    <x v="5"/>
    <x v="11"/>
    <x v="0"/>
  </r>
  <r>
    <n v="537"/>
    <s v="EIX"/>
    <s v="Year 2"/>
    <d v="2013-12-31T00:00:00"/>
    <n v="12581000000"/>
    <n v="8364000000"/>
    <n v="309000000"/>
    <s v=" $-   "/>
    <n v="1622000000"/>
    <x v="5"/>
    <x v="11"/>
    <x v="1"/>
  </r>
  <r>
    <n v="538"/>
    <s v="EIX"/>
    <s v="Year 3"/>
    <d v="2014-12-31T00:00:00"/>
    <n v="13413000000"/>
    <n v="8742000000"/>
    <n v="322000000"/>
    <s v=" $-   "/>
    <n v="1720000000"/>
    <x v="5"/>
    <x v="11"/>
    <x v="2"/>
  </r>
  <r>
    <n v="539"/>
    <s v="EIX"/>
    <s v="Year 4"/>
    <d v="2015-12-31T00:00:00"/>
    <n v="11524000000"/>
    <n v="7256000000"/>
    <n v="336000000"/>
    <s v=" $-   "/>
    <n v="1919000000"/>
    <x v="5"/>
    <x v="11"/>
    <x v="3"/>
  </r>
  <r>
    <n v="540"/>
    <s v="EL"/>
    <s v="Year 1"/>
    <d v="2013-06-30T00:00:00"/>
    <n v="10181700000"/>
    <n v="2025900000"/>
    <n v="6597000000"/>
    <s v=" $-   "/>
    <s v=" $-   "/>
    <x v="4"/>
    <x v="56"/>
    <x v="1"/>
  </r>
  <r>
    <n v="541"/>
    <s v="EL"/>
    <s v="Year 2"/>
    <d v="2014-06-30T00:00:00"/>
    <n v="10968800000"/>
    <n v="2158200000"/>
    <n v="6985900000"/>
    <s v=" $-   "/>
    <s v=" $-   "/>
    <x v="4"/>
    <x v="56"/>
    <x v="2"/>
  </r>
  <r>
    <n v="542"/>
    <s v="EL"/>
    <s v="Year 3"/>
    <d v="2015-06-30T00:00:00"/>
    <n v="10780400000"/>
    <n v="2100600000"/>
    <n v="7073500000"/>
    <s v=" $-   "/>
    <s v=" $-   "/>
    <x v="4"/>
    <x v="56"/>
    <x v="3"/>
  </r>
  <r>
    <n v="543"/>
    <s v="EL"/>
    <s v="Year 4"/>
    <d v="2016-06-30T00:00:00"/>
    <n v="11262300000"/>
    <n v="2181100000"/>
    <n v="7337800000"/>
    <s v=" $-   "/>
    <s v=" $-   "/>
    <x v="4"/>
    <x v="56"/>
    <x v="4"/>
  </r>
  <r>
    <n v="544"/>
    <s v="EMN"/>
    <s v="Year 1"/>
    <d v="2012-12-31T00:00:00"/>
    <n v="8102000000"/>
    <n v="6340000000"/>
    <n v="644000000"/>
    <n v="198000000"/>
    <s v=" $-   "/>
    <x v="8"/>
    <x v="63"/>
    <x v="0"/>
  </r>
  <r>
    <n v="545"/>
    <s v="EMN"/>
    <s v="Year 2"/>
    <d v="2013-12-31T00:00:00"/>
    <n v="9350000000"/>
    <n v="6574000000"/>
    <n v="645000000"/>
    <n v="193000000"/>
    <s v=" $-   "/>
    <x v="8"/>
    <x v="63"/>
    <x v="1"/>
  </r>
  <r>
    <n v="546"/>
    <s v="EMN"/>
    <s v="Year 3"/>
    <d v="2014-12-31T00:00:00"/>
    <n v="9527000000"/>
    <n v="7306000000"/>
    <n v="755000000"/>
    <n v="227000000"/>
    <s v=" $-   "/>
    <x v="8"/>
    <x v="63"/>
    <x v="2"/>
  </r>
  <r>
    <n v="547"/>
    <s v="EMN"/>
    <s v="Year 4"/>
    <d v="2015-12-31T00:00:00"/>
    <n v="9648000000"/>
    <n v="7068000000"/>
    <n v="762000000"/>
    <n v="251000000"/>
    <s v=" $-   "/>
    <x v="8"/>
    <x v="63"/>
    <x v="3"/>
  </r>
  <r>
    <n v="548"/>
    <s v="EMR"/>
    <s v="Year 1"/>
    <d v="2013-09-30T00:00:00"/>
    <n v="24669000000"/>
    <n v="14717000000"/>
    <n v="6010000000"/>
    <s v=" $-   "/>
    <s v=" $-   "/>
    <x v="0"/>
    <x v="53"/>
    <x v="1"/>
  </r>
  <r>
    <n v="549"/>
    <s v="EMR"/>
    <s v="Year 2"/>
    <d v="2014-09-30T00:00:00"/>
    <n v="17733000000"/>
    <n v="9971000000"/>
    <n v="4375000000"/>
    <s v=" $-   "/>
    <s v=" $-   "/>
    <x v="0"/>
    <x v="53"/>
    <x v="2"/>
  </r>
  <r>
    <n v="550"/>
    <s v="EMR"/>
    <s v="Year 3"/>
    <d v="2015-09-30T00:00:00"/>
    <n v="16249000000"/>
    <n v="9241000000"/>
    <n v="4065000000"/>
    <s v=" $-   "/>
    <s v=" $-   "/>
    <x v="0"/>
    <x v="53"/>
    <x v="3"/>
  </r>
  <r>
    <n v="551"/>
    <s v="EMR"/>
    <s v="Year 4"/>
    <d v="2016-09-30T00:00:00"/>
    <n v="14522000000"/>
    <n v="8260000000"/>
    <n v="3758000000"/>
    <s v=" $-   "/>
    <s v=" $-   "/>
    <x v="0"/>
    <x v="53"/>
    <x v="4"/>
  </r>
  <r>
    <n v="552"/>
    <s v="EOG"/>
    <s v="Year 1"/>
    <d v="2012-12-31T00:00:00"/>
    <n v="11682636000"/>
    <n v="1699428000"/>
    <n v="3862434000"/>
    <s v=" $-   "/>
    <n v="3169703000"/>
    <x v="9"/>
    <x v="27"/>
    <x v="0"/>
  </r>
  <r>
    <n v="553"/>
    <s v="EOG"/>
    <s v="Year 2"/>
    <d v="2013-12-31T00:00:00"/>
    <n v="14487118000"/>
    <n v="2066893000"/>
    <n v="4621096000"/>
    <s v=" $-   "/>
    <n v="3600976000"/>
    <x v="9"/>
    <x v="27"/>
    <x v="1"/>
  </r>
  <r>
    <n v="554"/>
    <s v="EOG"/>
    <s v="Year 3"/>
    <d v="2014-12-31T00:00:00"/>
    <n v="18035340000"/>
    <n v="2534389000"/>
    <n v="5285634000"/>
    <s v=" $-   "/>
    <n v="3997041000"/>
    <x v="9"/>
    <x v="27"/>
    <x v="2"/>
  </r>
  <r>
    <n v="555"/>
    <s v="EOG"/>
    <s v="Year 4"/>
    <d v="2015-12-31T00:00:00"/>
    <n v="8757428000"/>
    <n v="2177757000"/>
    <n v="3174320000"/>
    <s v=" $-   "/>
    <n v="3313644000"/>
    <x v="9"/>
    <x v="27"/>
    <x v="3"/>
  </r>
  <r>
    <n v="556"/>
    <s v="EQIX"/>
    <s v="Year 1"/>
    <d v="2012-12-31T00:00:00"/>
    <n v="1887376000"/>
    <n v="944617000"/>
    <n v="531180000"/>
    <s v=" $-   "/>
    <s v=" $-   "/>
    <x v="7"/>
    <x v="14"/>
    <x v="0"/>
  </r>
  <r>
    <n v="557"/>
    <s v="EQIX"/>
    <s v="Year 2"/>
    <d v="2013-12-31T00:00:00"/>
    <n v="2152766000"/>
    <n v="1064403000"/>
    <n v="621413000"/>
    <s v=" $-   "/>
    <s v=" $-   "/>
    <x v="7"/>
    <x v="14"/>
    <x v="1"/>
  </r>
  <r>
    <n v="558"/>
    <s v="EQIX"/>
    <s v="Year 3"/>
    <d v="2014-12-31T00:00:00"/>
    <n v="2443776000"/>
    <n v="1197885000"/>
    <n v="734119000"/>
    <s v=" $-   "/>
    <s v=" $-   "/>
    <x v="7"/>
    <x v="14"/>
    <x v="2"/>
  </r>
  <r>
    <n v="559"/>
    <s v="EQIX"/>
    <s v="Year 4"/>
    <d v="2015-12-31T00:00:00"/>
    <n v="2725867000"/>
    <n v="1291506000"/>
    <n v="825296000"/>
    <s v=" $-   "/>
    <s v=" $-   "/>
    <x v="7"/>
    <x v="14"/>
    <x v="3"/>
  </r>
  <r>
    <n v="560"/>
    <s v="EQR"/>
    <s v="Year 1"/>
    <d v="2012-12-31T00:00:00"/>
    <n v="1747502000"/>
    <n v="625507000"/>
    <n v="47233000"/>
    <s v=" $-   "/>
    <n v="560669000"/>
    <x v="7"/>
    <x v="14"/>
    <x v="0"/>
  </r>
  <r>
    <n v="561"/>
    <s v="EQR"/>
    <s v="Year 2"/>
    <d v="2013-12-31T00:00:00"/>
    <n v="2387702000"/>
    <n v="834228000"/>
    <n v="62179000"/>
    <s v=" $-   "/>
    <n v="978973000"/>
    <x v="7"/>
    <x v="14"/>
    <x v="1"/>
  </r>
  <r>
    <n v="562"/>
    <s v="EQR"/>
    <s v="Year 3"/>
    <d v="2014-12-31T00:00:00"/>
    <n v="2614748000"/>
    <n v="883564000"/>
    <n v="50948000"/>
    <s v=" $-   "/>
    <n v="758861000"/>
    <x v="7"/>
    <x v="14"/>
    <x v="2"/>
  </r>
  <r>
    <n v="563"/>
    <s v="EQR"/>
    <s v="Year 4"/>
    <d v="2015-12-31T00:00:00"/>
    <n v="2744965000"/>
    <n v="905168000"/>
    <n v="65082000"/>
    <s v=" $-   "/>
    <n v="765895000"/>
    <x v="7"/>
    <x v="14"/>
    <x v="3"/>
  </r>
  <r>
    <n v="564"/>
    <s v="EQT"/>
    <s v="Year 1"/>
    <d v="2013-12-31T00:00:00"/>
    <n v="1859177000"/>
    <n v="354561000"/>
    <n v="200849000"/>
    <s v=" $-   "/>
    <n v="653132000"/>
    <x v="9"/>
    <x v="27"/>
    <x v="1"/>
  </r>
  <r>
    <n v="565"/>
    <s v="EQT"/>
    <s v="Year 2"/>
    <d v="2014-12-31T00:00:00"/>
    <n v="2388768000"/>
    <n v="443974000"/>
    <n v="238134000"/>
    <s v=" $-   "/>
    <n v="679298000"/>
    <x v="9"/>
    <x v="27"/>
    <x v="2"/>
  </r>
  <r>
    <n v="566"/>
    <s v="EQT"/>
    <s v="Year 3"/>
    <d v="2015-12-31T00:00:00"/>
    <n v="1954000000"/>
    <n v="523043000"/>
    <n v="249925000"/>
    <s v=" $-   "/>
    <n v="819216000"/>
    <x v="9"/>
    <x v="27"/>
    <x v="3"/>
  </r>
  <r>
    <n v="567"/>
    <s v="EQT"/>
    <s v="Year 4"/>
    <d v="2016-12-31T00:00:00"/>
    <n v="1857339000"/>
    <n v="613909000"/>
    <n v="272747000"/>
    <s v=" $-   "/>
    <n v="927920000"/>
    <x v="9"/>
    <x v="27"/>
    <x v="4"/>
  </r>
  <r>
    <n v="568"/>
    <s v="ES"/>
    <s v="Year 1"/>
    <d v="2012-12-31T00:00:00"/>
    <n v="6273787000"/>
    <n v="3667434000"/>
    <n v="747356000"/>
    <s v=" $-   "/>
    <n v="740791000"/>
    <x v="5"/>
    <x v="10"/>
    <x v="0"/>
  </r>
  <r>
    <n v="569"/>
    <s v="ES"/>
    <s v="Year 2"/>
    <d v="2013-12-31T00:00:00"/>
    <n v="7301204000"/>
    <n v="3997940000"/>
    <n v="914149000"/>
    <s v=" $-   "/>
    <n v="859680000"/>
    <x v="5"/>
    <x v="10"/>
    <x v="1"/>
  </r>
  <r>
    <n v="570"/>
    <s v="ES"/>
    <s v="Year 3"/>
    <d v="2014-12-31T00:00:00"/>
    <n v="7741856000"/>
    <n v="4449139000"/>
    <n v="1034507000"/>
    <s v=" $-   "/>
    <n v="625361000"/>
    <x v="5"/>
    <x v="10"/>
    <x v="2"/>
  </r>
  <r>
    <n v="571"/>
    <s v="ES"/>
    <s v="Year 4"/>
    <d v="2015-12-31T00:00:00"/>
    <n v="7954827000"/>
    <n v="4416194000"/>
    <n v="1086274000"/>
    <s v=" $-   "/>
    <n v="688195000"/>
    <x v="5"/>
    <x v="10"/>
    <x v="3"/>
  </r>
  <r>
    <n v="572"/>
    <s v="ESS"/>
    <s v="Year 1"/>
    <d v="2012-12-31T00:00:00"/>
    <n v="535153000"/>
    <n v="172167000"/>
    <n v="24573000"/>
    <s v=" $-   "/>
    <n v="169173000"/>
    <x v="7"/>
    <x v="70"/>
    <x v="0"/>
  </r>
  <r>
    <n v="573"/>
    <s v="ESS"/>
    <s v="Year 2"/>
    <d v="2013-12-31T00:00:00"/>
    <n v="610590000"/>
    <n v="197336000"/>
    <n v="26684000"/>
    <s v=" $-   "/>
    <n v="192420000"/>
    <x v="7"/>
    <x v="70"/>
    <x v="1"/>
  </r>
  <r>
    <n v="574"/>
    <s v="ESS"/>
    <s v="Year 3"/>
    <d v="2014-12-31T00:00:00"/>
    <n v="970938000"/>
    <n v="312546000"/>
    <n v="40878000"/>
    <s v=" $-   "/>
    <n v="360592000"/>
    <x v="7"/>
    <x v="70"/>
    <x v="2"/>
  </r>
  <r>
    <n v="575"/>
    <s v="ESS"/>
    <s v="Year 4"/>
    <d v="2015-12-31T00:00:00"/>
    <n v="1194407000"/>
    <n v="363508000"/>
    <n v="40090000"/>
    <s v=" $-   "/>
    <n v="453423000"/>
    <x v="7"/>
    <x v="70"/>
    <x v="3"/>
  </r>
  <r>
    <n v="576"/>
    <s v="ETFC"/>
    <s v="Year 1"/>
    <d v="2012-12-31T00:00:00"/>
    <n v="1365000000"/>
    <s v=" $-   "/>
    <n v="921000000"/>
    <s v=" $-   "/>
    <n v="471000000"/>
    <x v="6"/>
    <x v="71"/>
    <x v="0"/>
  </r>
  <r>
    <n v="577"/>
    <s v="ETFC"/>
    <s v="Year 2"/>
    <d v="2013-12-31T00:00:00"/>
    <n v="1466000000"/>
    <s v=" $-   "/>
    <n v="888000000"/>
    <s v=" $-   "/>
    <n v="256000000"/>
    <x v="6"/>
    <x v="71"/>
    <x v="1"/>
  </r>
  <r>
    <n v="578"/>
    <s v="ETFC"/>
    <s v="Year 3"/>
    <d v="2014-12-31T00:00:00"/>
    <n v="1665000000"/>
    <s v=" $-   "/>
    <n v="958000000"/>
    <s v=" $-   "/>
    <n v="136000000"/>
    <x v="6"/>
    <x v="71"/>
    <x v="2"/>
  </r>
  <r>
    <n v="579"/>
    <s v="ETFC"/>
    <s v="Year 4"/>
    <d v="2015-12-31T00:00:00"/>
    <n v="1403000000"/>
    <s v=" $-   "/>
    <n v="1048000000"/>
    <s v=" $-   "/>
    <n v="61000000"/>
    <x v="6"/>
    <x v="71"/>
    <x v="3"/>
  </r>
  <r>
    <n v="580"/>
    <s v="ETN"/>
    <s v="Year 1"/>
    <d v="2012-12-31T00:00:00"/>
    <n v="16311000000"/>
    <n v="11448000000"/>
    <n v="2894000000"/>
    <n v="439000000"/>
    <s v=" $-   "/>
    <x v="0"/>
    <x v="53"/>
    <x v="0"/>
  </r>
  <r>
    <n v="581"/>
    <s v="ETN"/>
    <s v="Year 2"/>
    <d v="2013-12-31T00:00:00"/>
    <n v="22046000000"/>
    <n v="15369000000"/>
    <n v="3886000000"/>
    <n v="644000000"/>
    <s v=" $-   "/>
    <x v="0"/>
    <x v="53"/>
    <x v="1"/>
  </r>
  <r>
    <n v="582"/>
    <s v="ETN"/>
    <s v="Year 3"/>
    <d v="2014-12-31T00:00:00"/>
    <n v="22552000000"/>
    <n v="15646000000"/>
    <n v="3810000000"/>
    <n v="647000000"/>
    <s v=" $-   "/>
    <x v="0"/>
    <x v="53"/>
    <x v="2"/>
  </r>
  <r>
    <n v="583"/>
    <s v="ETN"/>
    <s v="Year 4"/>
    <d v="2015-12-31T00:00:00"/>
    <n v="20855000000"/>
    <n v="14292000000"/>
    <n v="3596000000"/>
    <n v="625000000"/>
    <s v=" $-   "/>
    <x v="0"/>
    <x v="53"/>
    <x v="3"/>
  </r>
  <r>
    <n v="584"/>
    <s v="ETR"/>
    <s v="Year 1"/>
    <d v="2012-12-31T00:00:00"/>
    <n v="10302079000"/>
    <n v="6583627000"/>
    <n v="917162000"/>
    <s v=" $-   "/>
    <n v="1144585000"/>
    <x v="5"/>
    <x v="11"/>
    <x v="0"/>
  </r>
  <r>
    <n v="585"/>
    <s v="ETR"/>
    <s v="Year 2"/>
    <d v="2013-12-31T00:00:00"/>
    <n v="11390947000"/>
    <n v="7588885000"/>
    <n v="888051000"/>
    <s v=" $-   "/>
    <n v="1261044000"/>
    <x v="5"/>
    <x v="11"/>
    <x v="1"/>
  </r>
  <r>
    <n v="586"/>
    <s v="ETR"/>
    <s v="Year 3"/>
    <d v="2014-12-31T00:00:00"/>
    <n v="12494921000"/>
    <n v="8126187000"/>
    <n v="863455000"/>
    <s v=" $-   "/>
    <n v="1318638000"/>
    <x v="5"/>
    <x v="11"/>
    <x v="2"/>
  </r>
  <r>
    <n v="587"/>
    <s v="ETR"/>
    <s v="Year 4"/>
    <d v="2015-12-31T00:00:00"/>
    <n v="11513251000"/>
    <n v="7449273000"/>
    <n v="1074998000"/>
    <s v=" $-   "/>
    <n v="1337276000"/>
    <x v="5"/>
    <x v="11"/>
    <x v="3"/>
  </r>
  <r>
    <n v="588"/>
    <s v="EW"/>
    <s v="Year 1"/>
    <d v="2012-12-31T00:00:00"/>
    <n v="1899600000"/>
    <n v="491000000"/>
    <n v="697400000"/>
    <n v="291300000"/>
    <s v=" $-   "/>
    <x v="3"/>
    <x v="5"/>
    <x v="0"/>
  </r>
  <r>
    <n v="589"/>
    <s v="EW"/>
    <s v="Year 2"/>
    <d v="2013-12-31T00:00:00"/>
    <n v="2045500000"/>
    <n v="516600000"/>
    <n v="749700000"/>
    <n v="323000000"/>
    <s v=" $-   "/>
    <x v="3"/>
    <x v="5"/>
    <x v="1"/>
  </r>
  <r>
    <n v="590"/>
    <s v="EW"/>
    <s v="Year 3"/>
    <d v="2014-12-31T00:00:00"/>
    <n v="2322900000"/>
    <n v="625600000"/>
    <n v="928700000"/>
    <n v="346500000"/>
    <s v=" $-   "/>
    <x v="3"/>
    <x v="5"/>
    <x v="2"/>
  </r>
  <r>
    <n v="591"/>
    <s v="EW"/>
    <s v="Year 4"/>
    <d v="2015-12-31T00:00:00"/>
    <n v="2493700000"/>
    <n v="617200000"/>
    <n v="850700000"/>
    <n v="383100000"/>
    <s v=" $-   "/>
    <x v="3"/>
    <x v="5"/>
    <x v="3"/>
  </r>
  <r>
    <n v="592"/>
    <s v="EXC"/>
    <s v="Year 1"/>
    <d v="2013-12-31T00:00:00"/>
    <n v="24888000000"/>
    <n v="17994000000"/>
    <n v="1095000000"/>
    <s v=" $-   "/>
    <n v="2153000000"/>
    <x v="5"/>
    <x v="10"/>
    <x v="1"/>
  </r>
  <r>
    <n v="593"/>
    <s v="EXC"/>
    <s v="Year 2"/>
    <d v="2014-12-31T00:00:00"/>
    <n v="27429000000"/>
    <n v="21571000000"/>
    <n v="1154000000"/>
    <s v=" $-   "/>
    <n v="2314000000"/>
    <x v="5"/>
    <x v="10"/>
    <x v="2"/>
  </r>
  <r>
    <n v="594"/>
    <s v="EXC"/>
    <s v="Year 3"/>
    <d v="2015-12-31T00:00:00"/>
    <n v="29447000000"/>
    <n v="21406000000"/>
    <n v="1200000000"/>
    <s v=" $-   "/>
    <n v="2450000000"/>
    <x v="5"/>
    <x v="10"/>
    <x v="3"/>
  </r>
  <r>
    <n v="595"/>
    <s v="EXC"/>
    <s v="Year 4"/>
    <d v="2016-12-31T00:00:00"/>
    <n v="31360000000"/>
    <n v="22688000000"/>
    <n v="1576000000"/>
    <s v=" $-   "/>
    <n v="3936000000"/>
    <x v="5"/>
    <x v="10"/>
    <x v="4"/>
  </r>
  <r>
    <n v="596"/>
    <s v="EXPD"/>
    <s v="Year 1"/>
    <d v="2012-12-31T00:00:00"/>
    <n v="5992215000"/>
    <n v="4156845000"/>
    <n v="1264632000"/>
    <s v=" $-   "/>
    <n v="39940000"/>
    <x v="0"/>
    <x v="49"/>
    <x v="0"/>
  </r>
  <r>
    <n v="597"/>
    <s v="EXPD"/>
    <s v="Year 2"/>
    <d v="2013-12-31T00:00:00"/>
    <n v="6080257000"/>
    <n v="4197404000"/>
    <n v="1282709000"/>
    <s v=" $-   "/>
    <n v="48071000"/>
    <x v="0"/>
    <x v="49"/>
    <x v="1"/>
  </r>
  <r>
    <n v="598"/>
    <s v="EXPD"/>
    <s v="Year 3"/>
    <d v="2014-12-31T00:00:00"/>
    <n v="6564721000"/>
    <n v="4583294000"/>
    <n v="1337487000"/>
    <s v=" $-   "/>
    <n v="49292000"/>
    <x v="0"/>
    <x v="49"/>
    <x v="2"/>
  </r>
  <r>
    <n v="599"/>
    <s v="EXPD"/>
    <s v="Year 4"/>
    <d v="2015-12-31T00:00:00"/>
    <n v="6616632000"/>
    <n v="4428855000"/>
    <n v="1420281000"/>
    <s v=" $-   "/>
    <n v="46012000"/>
    <x v="0"/>
    <x v="49"/>
    <x v="3"/>
  </r>
  <r>
    <n v="600"/>
    <s v="EXPE"/>
    <s v="Year 1"/>
    <d v="2013-12-31T00:00:00"/>
    <n v="4771259000"/>
    <n v="1038034000"/>
    <n v="3151043000"/>
    <s v=" $-   "/>
    <n v="71731000"/>
    <x v="1"/>
    <x v="24"/>
    <x v="1"/>
  </r>
  <r>
    <n v="601"/>
    <s v="EXPE"/>
    <s v="Year 2"/>
    <d v="2014-12-31T00:00:00"/>
    <n v="5763485000"/>
    <n v="1179081000"/>
    <n v="3919856000"/>
    <s v=" $-   "/>
    <n v="76773000"/>
    <x v="1"/>
    <x v="24"/>
    <x v="2"/>
  </r>
  <r>
    <n v="602"/>
    <s v="EXPE"/>
    <s v="Year 3"/>
    <d v="2015-12-31T00:00:00"/>
    <n v="6672317000"/>
    <n v="1309559000"/>
    <n v="4785243000"/>
    <s v=" $-   "/>
    <n v="156458000"/>
    <x v="1"/>
    <x v="24"/>
    <x v="3"/>
  </r>
  <r>
    <n v="603"/>
    <s v="EXPE"/>
    <s v="Year 4"/>
    <d v="2016-12-31T00:00:00"/>
    <n v="8773564000"/>
    <n v="1596698000"/>
    <n v="6280728000"/>
    <s v=" $-   "/>
    <n v="317141000"/>
    <x v="1"/>
    <x v="24"/>
    <x v="4"/>
  </r>
  <r>
    <n v="604"/>
    <s v="EXR"/>
    <s v="Year 1"/>
    <d v="2012-12-31T00:00:00"/>
    <n v="409396000"/>
    <n v="114028000"/>
    <n v="58323000"/>
    <s v=" $-   "/>
    <n v="74453000"/>
    <x v="7"/>
    <x v="23"/>
    <x v="0"/>
  </r>
  <r>
    <n v="605"/>
    <s v="EXR"/>
    <s v="Year 2"/>
    <d v="2013-12-31T00:00:00"/>
    <n v="520613000"/>
    <n v="140012000"/>
    <n v="63268000"/>
    <s v=" $-   "/>
    <n v="95232000"/>
    <x v="7"/>
    <x v="23"/>
    <x v="1"/>
  </r>
  <r>
    <n v="606"/>
    <s v="EXR"/>
    <s v="Year 3"/>
    <d v="2014-12-31T00:00:00"/>
    <n v="647155000"/>
    <n v="172416000"/>
    <n v="71369000"/>
    <s v=" $-   "/>
    <n v="115076000"/>
    <x v="7"/>
    <x v="23"/>
    <x v="2"/>
  </r>
  <r>
    <n v="607"/>
    <s v="EXR"/>
    <s v="Year 4"/>
    <d v="2015-12-31T00:00:00"/>
    <n v="782270000"/>
    <n v="203965000"/>
    <n v="80791000"/>
    <s v=" $-   "/>
    <n v="133457000"/>
    <x v="7"/>
    <x v="23"/>
    <x v="3"/>
  </r>
  <r>
    <n v="608"/>
    <s v="F"/>
    <s v="Year 1"/>
    <d v="2013-12-31T00:00:00"/>
    <n v="146917000000"/>
    <n v="123050000000"/>
    <n v="10850000000"/>
    <s v=" $-   "/>
    <s v=" $-   "/>
    <x v="1"/>
    <x v="72"/>
    <x v="1"/>
  </r>
  <r>
    <n v="609"/>
    <s v="F"/>
    <s v="Year 2"/>
    <d v="2014-12-31T00:00:00"/>
    <n v="144077000000"/>
    <n v="131903000000"/>
    <n v="11842000000"/>
    <s v=" $-   "/>
    <s v=" $-   "/>
    <x v="1"/>
    <x v="72"/>
    <x v="2"/>
  </r>
  <r>
    <n v="610"/>
    <s v="F"/>
    <s v="Year 3"/>
    <d v="2015-12-31T00:00:00"/>
    <n v="149558000000"/>
    <n v="131409000000"/>
    <n v="10502000000"/>
    <s v=" $-   "/>
    <s v=" $-   "/>
    <x v="1"/>
    <x v="72"/>
    <x v="3"/>
  </r>
  <r>
    <n v="611"/>
    <s v="F"/>
    <s v="Year 4"/>
    <d v="2016-12-31T00:00:00"/>
    <n v="151800000000"/>
    <n v="135488000000"/>
    <n v="12196000000"/>
    <s v=" $-   "/>
    <s v=" $-   "/>
    <x v="1"/>
    <x v="72"/>
    <x v="4"/>
  </r>
  <r>
    <n v="612"/>
    <s v="FAST"/>
    <s v="Year 1"/>
    <d v="2013-12-31T00:00:00"/>
    <n v="3326106000"/>
    <n v="1606661000"/>
    <n v="1007431000"/>
    <s v=" $-   "/>
    <s v=" $-   "/>
    <x v="0"/>
    <x v="18"/>
    <x v="1"/>
  </r>
  <r>
    <n v="613"/>
    <s v="FAST"/>
    <s v="Year 2"/>
    <d v="2014-12-31T00:00:00"/>
    <n v="3733507000"/>
    <n v="1836105000"/>
    <n v="1110776000"/>
    <s v=" $-   "/>
    <s v=" $-   "/>
    <x v="0"/>
    <x v="18"/>
    <x v="2"/>
  </r>
  <r>
    <n v="614"/>
    <s v="FAST"/>
    <s v="Year 3"/>
    <d v="2015-12-31T00:00:00"/>
    <n v="3869187000"/>
    <n v="1920253000"/>
    <n v="1121590000"/>
    <s v=" $-   "/>
    <s v=" $-   "/>
    <x v="0"/>
    <x v="18"/>
    <x v="3"/>
  </r>
  <r>
    <n v="615"/>
    <s v="FAST"/>
    <s v="Year 4"/>
    <d v="2016-12-31T00:00:00"/>
    <n v="3962036000"/>
    <n v="1997259000"/>
    <n v="1169470000"/>
    <s v=" $-   "/>
    <s v=" $-   "/>
    <x v="0"/>
    <x v="18"/>
    <x v="4"/>
  </r>
  <r>
    <n v="616"/>
    <s v="FB"/>
    <s v="Year 1"/>
    <d v="2013-12-31T00:00:00"/>
    <n v="7872000000"/>
    <n v="1875000000"/>
    <n v="1778000000"/>
    <n v="1415000000"/>
    <s v=" $-   "/>
    <x v="2"/>
    <x v="16"/>
    <x v="1"/>
  </r>
  <r>
    <n v="617"/>
    <s v="FB"/>
    <s v="Year 2"/>
    <d v="2014-12-31T00:00:00"/>
    <n v="12466000000"/>
    <n v="2153000000"/>
    <n v="2653000000"/>
    <n v="2666000000"/>
    <s v=" $-   "/>
    <x v="2"/>
    <x v="16"/>
    <x v="2"/>
  </r>
  <r>
    <n v="618"/>
    <s v="FB"/>
    <s v="Year 3"/>
    <d v="2015-12-31T00:00:00"/>
    <n v="17928000000"/>
    <n v="2867000000"/>
    <n v="4020000000"/>
    <n v="4816000000"/>
    <s v=" $-   "/>
    <x v="2"/>
    <x v="16"/>
    <x v="3"/>
  </r>
  <r>
    <n v="619"/>
    <s v="FB"/>
    <s v="Year 4"/>
    <d v="2016-12-31T00:00:00"/>
    <n v="27638000000"/>
    <n v="3789000000"/>
    <n v="5503000000"/>
    <n v="5919000000"/>
    <s v=" $-   "/>
    <x v="2"/>
    <x v="16"/>
    <x v="4"/>
  </r>
  <r>
    <n v="620"/>
    <s v="FBHS"/>
    <s v="Year 1"/>
    <d v="2012-12-31T00:00:00"/>
    <n v="3134800000"/>
    <n v="2093200000"/>
    <n v="873100000"/>
    <s v=" $-   "/>
    <n v="7400000"/>
    <x v="0"/>
    <x v="18"/>
    <x v="0"/>
  </r>
  <r>
    <n v="621"/>
    <s v="FBHS"/>
    <s v="Year 2"/>
    <d v="2013-12-31T00:00:00"/>
    <n v="3703600000"/>
    <n v="2408500000"/>
    <n v="938700000"/>
    <s v=" $-   "/>
    <n v="9400000"/>
    <x v="0"/>
    <x v="18"/>
    <x v="1"/>
  </r>
  <r>
    <n v="622"/>
    <s v="FBHS"/>
    <s v="Year 3"/>
    <d v="2014-12-31T00:00:00"/>
    <n v="4013600000"/>
    <n v="2646700000"/>
    <n v="943300000"/>
    <s v=" $-   "/>
    <n v="13100000"/>
    <x v="0"/>
    <x v="18"/>
    <x v="2"/>
  </r>
  <r>
    <n v="623"/>
    <s v="FBHS"/>
    <s v="Year 4"/>
    <d v="2015-12-31T00:00:00"/>
    <n v="4579400000"/>
    <n v="2997500000"/>
    <n v="1047600000"/>
    <s v=" $-   "/>
    <n v="21600000"/>
    <x v="0"/>
    <x v="18"/>
    <x v="3"/>
  </r>
  <r>
    <n v="624"/>
    <s v="FCX"/>
    <s v="Year 1"/>
    <d v="2012-12-31T00:00:00"/>
    <n v="18010000000"/>
    <n v="11561000000"/>
    <n v="431000000"/>
    <n v="285000000"/>
    <s v=" $-   "/>
    <x v="8"/>
    <x v="73"/>
    <x v="0"/>
  </r>
  <r>
    <n v="625"/>
    <s v="FCX"/>
    <s v="Year 2"/>
    <d v="2013-12-31T00:00:00"/>
    <n v="20921000000"/>
    <n v="14637000000"/>
    <n v="657000000"/>
    <n v="210000000"/>
    <s v=" $-   "/>
    <x v="8"/>
    <x v="73"/>
    <x v="1"/>
  </r>
  <r>
    <n v="626"/>
    <s v="FCX"/>
    <s v="Year 3"/>
    <d v="2014-12-31T00:00:00"/>
    <n v="21438000000"/>
    <n v="19504000000"/>
    <n v="592000000"/>
    <n v="126000000"/>
    <s v=" $-   "/>
    <x v="8"/>
    <x v="73"/>
    <x v="2"/>
  </r>
  <r>
    <n v="627"/>
    <s v="FCX"/>
    <s v="Year 4"/>
    <d v="2015-12-31T00:00:00"/>
    <n v="15877000000"/>
    <n v="28524000000"/>
    <n v="569000000"/>
    <n v="127000000"/>
    <s v=" $-   "/>
    <x v="8"/>
    <x v="73"/>
    <x v="3"/>
  </r>
  <r>
    <n v="628"/>
    <s v="FDX"/>
    <s v="Year 1"/>
    <d v="2013-05-31T00:00:00"/>
    <n v="44287000000"/>
    <n v="16448000000"/>
    <n v="20359000000"/>
    <s v=" $-   "/>
    <n v="2386000000"/>
    <x v="0"/>
    <x v="49"/>
    <x v="1"/>
  </r>
  <r>
    <n v="629"/>
    <s v="FDX"/>
    <s v="Year 2"/>
    <d v="2014-05-31T00:00:00"/>
    <n v="45567000000"/>
    <n v="17052000000"/>
    <n v="22113000000"/>
    <s v=" $-   "/>
    <n v="2587000000"/>
    <x v="0"/>
    <x v="49"/>
    <x v="2"/>
  </r>
  <r>
    <n v="630"/>
    <s v="FDX"/>
    <s v="Year 3"/>
    <d v="2015-05-31T00:00:00"/>
    <n v="47453000000"/>
    <n v="16984000000"/>
    <n v="25715000000"/>
    <s v=" $-   "/>
    <n v="2611000000"/>
    <x v="0"/>
    <x v="49"/>
    <x v="3"/>
  </r>
  <r>
    <n v="631"/>
    <s v="FDX"/>
    <s v="Year 4"/>
    <d v="2016-05-31T00:00:00"/>
    <n v="50365000000"/>
    <n v="17327000000"/>
    <n v="27330000000"/>
    <s v=" $-   "/>
    <n v="2631000000"/>
    <x v="0"/>
    <x v="49"/>
    <x v="4"/>
  </r>
  <r>
    <n v="632"/>
    <s v="FE"/>
    <s v="Year 1"/>
    <d v="2012-12-31T00:00:00"/>
    <n v="15255000000"/>
    <n v="6717000000"/>
    <n v="5353000000"/>
    <s v=" $-   "/>
    <n v="1051000000"/>
    <x v="5"/>
    <x v="11"/>
    <x v="0"/>
  </r>
  <r>
    <n v="633"/>
    <s v="FE"/>
    <s v="Year 2"/>
    <d v="2013-12-31T00:00:00"/>
    <n v="14892000000"/>
    <n v="6459000000"/>
    <n v="4315000000"/>
    <s v=" $-   "/>
    <n v="1741000000"/>
    <x v="5"/>
    <x v="11"/>
    <x v="1"/>
  </r>
  <r>
    <n v="634"/>
    <s v="FE"/>
    <s v="Year 3"/>
    <d v="2014-12-31T00:00:00"/>
    <n v="15049000000"/>
    <n v="6996000000"/>
    <n v="5759000000"/>
    <s v=" $-   "/>
    <n v="1232000000"/>
    <x v="5"/>
    <x v="11"/>
    <x v="2"/>
  </r>
  <r>
    <n v="635"/>
    <s v="FE"/>
    <s v="Year 4"/>
    <d v="2015-12-31T00:00:00"/>
    <n v="15026000000"/>
    <n v="6173000000"/>
    <n v="4969000000"/>
    <s v=" $-   "/>
    <n v="1550000000"/>
    <x v="5"/>
    <x v="11"/>
    <x v="3"/>
  </r>
  <r>
    <n v="636"/>
    <s v="FFIV"/>
    <s v="Year 1"/>
    <d v="2013-09-30T00:00:00"/>
    <n v="1481314000"/>
    <n v="253047000"/>
    <n v="587835000"/>
    <n v="209614000"/>
    <s v=" $-   "/>
    <x v="2"/>
    <x v="57"/>
    <x v="1"/>
  </r>
  <r>
    <n v="637"/>
    <s v="FFIV"/>
    <s v="Year 2"/>
    <d v="2014-09-30T00:00:00"/>
    <n v="1732046000"/>
    <n v="309959000"/>
    <n v="664738000"/>
    <n v="263792000"/>
    <s v=" $-   "/>
    <x v="2"/>
    <x v="57"/>
    <x v="2"/>
  </r>
  <r>
    <n v="638"/>
    <s v="FFIV"/>
    <s v="Year 3"/>
    <d v="2015-09-30T00:00:00"/>
    <n v="1919823000"/>
    <n v="332261000"/>
    <n v="738080000"/>
    <n v="296583000"/>
    <s v=" $-   "/>
    <x v="2"/>
    <x v="57"/>
    <x v="3"/>
  </r>
  <r>
    <n v="639"/>
    <s v="FFIV"/>
    <s v="Year 4"/>
    <d v="2016-09-30T00:00:00"/>
    <n v="1995034000"/>
    <n v="337205000"/>
    <n v="767174000"/>
    <n v="334227000"/>
    <s v=" $-   "/>
    <x v="2"/>
    <x v="57"/>
    <x v="4"/>
  </r>
  <r>
    <n v="640"/>
    <s v="FIS"/>
    <s v="Year 1"/>
    <d v="2012-12-31T00:00:00"/>
    <n v="5795800000"/>
    <n v="3956200000"/>
    <n v="763300000"/>
    <s v=" $-   "/>
    <s v=" $-   "/>
    <x v="2"/>
    <x v="16"/>
    <x v="0"/>
  </r>
  <r>
    <n v="641"/>
    <s v="FIS"/>
    <s v="Year 2"/>
    <d v="2013-12-31T00:00:00"/>
    <n v="6063400000"/>
    <n v="4092700000"/>
    <n v="907800000"/>
    <s v=" $-   "/>
    <s v=" $-   "/>
    <x v="2"/>
    <x v="16"/>
    <x v="1"/>
  </r>
  <r>
    <n v="642"/>
    <s v="FIS"/>
    <s v="Year 3"/>
    <d v="2014-12-31T00:00:00"/>
    <n v="6413800000"/>
    <n v="4328300000"/>
    <n v="814900000"/>
    <s v=" $-   "/>
    <s v=" $-   "/>
    <x v="2"/>
    <x v="16"/>
    <x v="2"/>
  </r>
  <r>
    <n v="643"/>
    <s v="FIS"/>
    <s v="Year 4"/>
    <d v="2015-12-31T00:00:00"/>
    <n v="6595200000"/>
    <n v="4393200000"/>
    <n v="1102800000"/>
    <s v=" $-   "/>
    <s v=" $-   "/>
    <x v="2"/>
    <x v="16"/>
    <x v="3"/>
  </r>
  <r>
    <n v="644"/>
    <s v="FISV"/>
    <s v="Year 1"/>
    <d v="2012-12-31T00:00:00"/>
    <n v="4436000000"/>
    <n v="2564000000"/>
    <n v="824000000"/>
    <s v=" $-   "/>
    <s v=" $-   "/>
    <x v="2"/>
    <x v="16"/>
    <x v="0"/>
  </r>
  <r>
    <n v="645"/>
    <s v="FISV"/>
    <s v="Year 2"/>
    <d v="2013-12-31T00:00:00"/>
    <n v="4814000000"/>
    <n v="2776000000"/>
    <n v="977000000"/>
    <s v=" $-   "/>
    <s v=" $-   "/>
    <x v="2"/>
    <x v="16"/>
    <x v="1"/>
  </r>
  <r>
    <n v="646"/>
    <s v="FISV"/>
    <s v="Year 3"/>
    <d v="2014-12-31T00:00:00"/>
    <n v="5066000000"/>
    <n v="2881000000"/>
    <n v="975000000"/>
    <s v=" $-   "/>
    <s v=" $-   "/>
    <x v="2"/>
    <x v="16"/>
    <x v="2"/>
  </r>
  <r>
    <n v="647"/>
    <s v="FISV"/>
    <s v="Year 4"/>
    <d v="2015-12-31T00:00:00"/>
    <n v="5254000000"/>
    <n v="2909000000"/>
    <n v="1034000000"/>
    <s v=" $-   "/>
    <s v=" $-   "/>
    <x v="2"/>
    <x v="16"/>
    <x v="3"/>
  </r>
  <r>
    <n v="648"/>
    <s v="FL"/>
    <s v="Year 1"/>
    <d v="2013-02-02T00:00:00"/>
    <n v="6182000000"/>
    <n v="4148000000"/>
    <n v="1294000000"/>
    <s v=" $-   "/>
    <n v="118000000"/>
    <x v="1"/>
    <x v="74"/>
    <x v="1"/>
  </r>
  <r>
    <n v="649"/>
    <s v="FL"/>
    <s v="Year 2"/>
    <d v="2014-02-01T00:00:00"/>
    <n v="6505000000"/>
    <n v="4372000000"/>
    <n v="1334000000"/>
    <s v=" $-   "/>
    <n v="133000000"/>
    <x v="1"/>
    <x v="74"/>
    <x v="2"/>
  </r>
  <r>
    <n v="650"/>
    <s v="FL"/>
    <s v="Year 3"/>
    <d v="2015-01-31T00:00:00"/>
    <n v="7151000000"/>
    <n v="4777000000"/>
    <n v="1426000000"/>
    <s v=" $-   "/>
    <n v="139000000"/>
    <x v="1"/>
    <x v="74"/>
    <x v="3"/>
  </r>
  <r>
    <n v="651"/>
    <s v="FL"/>
    <s v="Year 4"/>
    <d v="2016-01-30T00:00:00"/>
    <n v="7412000000"/>
    <n v="4907000000"/>
    <n v="1415000000"/>
    <s v=" $-   "/>
    <n v="148000000"/>
    <x v="1"/>
    <x v="74"/>
    <x v="4"/>
  </r>
  <r>
    <n v="652"/>
    <s v="FLIR"/>
    <s v="Year 1"/>
    <d v="2012-12-31T00:00:00"/>
    <n v="1405358000"/>
    <n v="670174000"/>
    <n v="292500000"/>
    <n v="137354000"/>
    <s v=" $-   "/>
    <x v="2"/>
    <x v="75"/>
    <x v="0"/>
  </r>
  <r>
    <n v="653"/>
    <s v="FLIR"/>
    <s v="Year 2"/>
    <d v="2013-12-31T00:00:00"/>
    <n v="1496372000"/>
    <n v="759362000"/>
    <n v="322739000"/>
    <n v="147696000"/>
    <s v=" $-   "/>
    <x v="2"/>
    <x v="75"/>
    <x v="1"/>
  </r>
  <r>
    <n v="654"/>
    <s v="FLIR"/>
    <s v="Year 3"/>
    <d v="2014-12-31T00:00:00"/>
    <n v="1530654000"/>
    <n v="780281000"/>
    <n v="331995000"/>
    <n v="142751000"/>
    <s v=" $-   "/>
    <x v="2"/>
    <x v="75"/>
    <x v="2"/>
  </r>
  <r>
    <n v="655"/>
    <s v="FLIR"/>
    <s v="Year 4"/>
    <d v="2015-12-31T00:00:00"/>
    <n v="1557067000"/>
    <n v="803506000"/>
    <n v="313544000"/>
    <n v="132892000"/>
    <s v=" $-   "/>
    <x v="2"/>
    <x v="75"/>
    <x v="3"/>
  </r>
  <r>
    <n v="656"/>
    <s v="FLR"/>
    <s v="Year 1"/>
    <d v="2013-12-31T00:00:00"/>
    <n v="27351573000"/>
    <n v="25986382000"/>
    <n v="175148000"/>
    <s v=" $-   "/>
    <s v=" $-   "/>
    <x v="0"/>
    <x v="76"/>
    <x v="1"/>
  </r>
  <r>
    <n v="657"/>
    <s v="FLR"/>
    <s v="Year 2"/>
    <d v="2014-12-31T00:00:00"/>
    <n v="21531577000"/>
    <n v="20132544000"/>
    <n v="182711000"/>
    <s v=" $-   "/>
    <s v=" $-   "/>
    <x v="0"/>
    <x v="76"/>
    <x v="2"/>
  </r>
  <r>
    <n v="658"/>
    <s v="FLR"/>
    <s v="Year 3"/>
    <d v="2015-12-31T00:00:00"/>
    <n v="18114048000"/>
    <n v="17019352000"/>
    <n v="408225000"/>
    <s v=" $-   "/>
    <s v=" $-   "/>
    <x v="0"/>
    <x v="76"/>
    <x v="3"/>
  </r>
  <r>
    <n v="659"/>
    <s v="FLR"/>
    <s v="Year 4"/>
    <d v="2016-12-31T00:00:00"/>
    <n v="19036525000"/>
    <n v="18246209000"/>
    <n v="191073000"/>
    <s v=" $-   "/>
    <s v=" $-   "/>
    <x v="0"/>
    <x v="76"/>
    <x v="4"/>
  </r>
  <r>
    <n v="660"/>
    <s v="FLS"/>
    <s v="Year 1"/>
    <d v="2013-12-31T00:00:00"/>
    <n v="4954619000"/>
    <n v="3266524000"/>
    <n v="966829000"/>
    <s v=" $-   "/>
    <s v=" $-   "/>
    <x v="0"/>
    <x v="52"/>
    <x v="1"/>
  </r>
  <r>
    <n v="661"/>
    <s v="FLS"/>
    <s v="Year 2"/>
    <d v="2014-12-31T00:00:00"/>
    <n v="4877885000"/>
    <n v="3163268000"/>
    <n v="936900000"/>
    <s v=" $-   "/>
    <s v=" $-   "/>
    <x v="0"/>
    <x v="52"/>
    <x v="2"/>
  </r>
  <r>
    <n v="662"/>
    <s v="FLS"/>
    <s v="Year 3"/>
    <d v="2015-12-31T00:00:00"/>
    <n v="4561030000"/>
    <n v="3073712000"/>
    <n v="971611000"/>
    <s v=" $-   "/>
    <s v=" $-   "/>
    <x v="0"/>
    <x v="52"/>
    <x v="3"/>
  </r>
  <r>
    <n v="663"/>
    <s v="FLS"/>
    <s v="Year 4"/>
    <d v="2016-12-31T00:00:00"/>
    <n v="3991462000"/>
    <n v="2759908000"/>
    <n v="965322000"/>
    <s v=" $-   "/>
    <s v=" $-   "/>
    <x v="0"/>
    <x v="52"/>
    <x v="4"/>
  </r>
  <r>
    <n v="664"/>
    <s v="FMC"/>
    <s v="Year 1"/>
    <d v="2012-12-31T00:00:00"/>
    <n v="3409900000"/>
    <n v="2141600000"/>
    <n v="489700000"/>
    <n v="112000000"/>
    <s v=" $-   "/>
    <x v="8"/>
    <x v="63"/>
    <x v="0"/>
  </r>
  <r>
    <n v="665"/>
    <s v="FMC"/>
    <s v="Year 2"/>
    <d v="2013-12-31T00:00:00"/>
    <n v="3130700000"/>
    <n v="1929800000"/>
    <n v="496100000"/>
    <n v="115600000"/>
    <s v=" $-   "/>
    <x v="8"/>
    <x v="63"/>
    <x v="1"/>
  </r>
  <r>
    <n v="666"/>
    <s v="FMC"/>
    <s v="Year 3"/>
    <d v="2014-12-31T00:00:00"/>
    <n v="3258700000"/>
    <n v="2047800000"/>
    <n v="589800000"/>
    <n v="126300000"/>
    <s v=" $-   "/>
    <x v="8"/>
    <x v="63"/>
    <x v="2"/>
  </r>
  <r>
    <n v="667"/>
    <s v="FMC"/>
    <s v="Year 4"/>
    <d v="2015-12-31T00:00:00"/>
    <n v="3276500000"/>
    <n v="2201100000"/>
    <n v="737900000"/>
    <n v="143700000"/>
    <s v=" $-   "/>
    <x v="8"/>
    <x v="63"/>
    <x v="3"/>
  </r>
  <r>
    <n v="668"/>
    <s v="FRT"/>
    <s v="Year 1"/>
    <d v="2013-12-31T00:00:00"/>
    <n v="637413000"/>
    <n v="190454000"/>
    <n v="31970000"/>
    <s v=" $-   "/>
    <n v="160828000"/>
    <x v="7"/>
    <x v="77"/>
    <x v="1"/>
  </r>
  <r>
    <n v="669"/>
    <s v="FRT"/>
    <s v="Year 2"/>
    <d v="2014-12-31T00:00:00"/>
    <n v="686090000"/>
    <n v="211923000"/>
    <n v="32316000"/>
    <s v=" $-   "/>
    <n v="170814000"/>
    <x v="7"/>
    <x v="77"/>
    <x v="2"/>
  </r>
  <r>
    <n v="670"/>
    <s v="FRT"/>
    <s v="Year 3"/>
    <d v="2015-12-31T00:00:00"/>
    <n v="744012000"/>
    <n v="233417000"/>
    <n v="35645000"/>
    <s v=" $-   "/>
    <n v="174796000"/>
    <x v="7"/>
    <x v="77"/>
    <x v="3"/>
  </r>
  <r>
    <n v="671"/>
    <s v="FRT"/>
    <s v="Year 4"/>
    <d v="2016-12-31T00:00:00"/>
    <n v="801591000"/>
    <n v="253612000"/>
    <n v="33399000"/>
    <s v=" $-   "/>
    <n v="193585000"/>
    <x v="7"/>
    <x v="77"/>
    <x v="4"/>
  </r>
  <r>
    <n v="672"/>
    <s v="FSLR"/>
    <s v="Year 1"/>
    <d v="2012-12-31T00:00:00"/>
    <n v="3368545000"/>
    <n v="2515796000"/>
    <n v="280928000"/>
    <n v="132460000"/>
    <s v=" $-   "/>
    <x v="2"/>
    <x v="7"/>
    <x v="0"/>
  </r>
  <r>
    <n v="673"/>
    <s v="FSLR"/>
    <s v="Year 2"/>
    <d v="2013-12-31T00:00:00"/>
    <n v="3309616000"/>
    <n v="2444984000"/>
    <n v="270261000"/>
    <n v="134300000"/>
    <s v=" $-   "/>
    <x v="2"/>
    <x v="7"/>
    <x v="1"/>
  </r>
  <r>
    <n v="674"/>
    <s v="FSLR"/>
    <s v="Year 3"/>
    <d v="2014-12-31T00:00:00"/>
    <n v="3391187000"/>
    <n v="2566246000"/>
    <n v="253827000"/>
    <n v="143969000"/>
    <s v=" $-   "/>
    <x v="2"/>
    <x v="7"/>
    <x v="2"/>
  </r>
  <r>
    <n v="675"/>
    <s v="FSLR"/>
    <s v="Year 4"/>
    <d v="2015-12-31T00:00:00"/>
    <n v="3578995000"/>
    <n v="2659728000"/>
    <n v="255192000"/>
    <n v="130593000"/>
    <s v=" $-   "/>
    <x v="2"/>
    <x v="7"/>
    <x v="3"/>
  </r>
  <r>
    <n v="676"/>
    <s v="FTR"/>
    <s v="Year 1"/>
    <d v="2012-12-31T00:00:00"/>
    <n v="5011853000"/>
    <s v=" $-   "/>
    <n v="2676141000"/>
    <s v=" $-   "/>
    <n v="1266807000"/>
    <x v="10"/>
    <x v="61"/>
    <x v="0"/>
  </r>
  <r>
    <n v="677"/>
    <s v="FTR"/>
    <s v="Year 2"/>
    <d v="2013-12-31T00:00:00"/>
    <n v="4762000000"/>
    <s v=" $-   "/>
    <n v="2616000000"/>
    <s v=" $-   "/>
    <n v="1170000000"/>
    <x v="10"/>
    <x v="61"/>
    <x v="1"/>
  </r>
  <r>
    <n v="678"/>
    <s v="FTR"/>
    <s v="Year 3"/>
    <d v="2014-12-31T00:00:00"/>
    <n v="4772000000"/>
    <s v=" $-   "/>
    <n v="2671000000"/>
    <s v=" $-   "/>
    <n v="1139000000"/>
    <x v="10"/>
    <x v="61"/>
    <x v="2"/>
  </r>
  <r>
    <n v="679"/>
    <s v="FTR"/>
    <s v="Year 4"/>
    <d v="2015-12-31T00:00:00"/>
    <n v="5576000000"/>
    <s v=" $-   "/>
    <n v="3275000000"/>
    <s v=" $-   "/>
    <n v="1320000000"/>
    <x v="10"/>
    <x v="61"/>
    <x v="3"/>
  </r>
  <r>
    <n v="680"/>
    <s v="GD"/>
    <s v="Year 1"/>
    <d v="2013-12-31T00:00:00"/>
    <n v="30930000000"/>
    <n v="25202000000"/>
    <n v="2039000000"/>
    <s v=" $-   "/>
    <s v=" $-   "/>
    <x v="0"/>
    <x v="30"/>
    <x v="1"/>
  </r>
  <r>
    <n v="681"/>
    <s v="GD"/>
    <s v="Year 2"/>
    <d v="2014-12-31T00:00:00"/>
    <n v="30852000000"/>
    <n v="24979000000"/>
    <n v="1984000000"/>
    <s v=" $-   "/>
    <s v=" $-   "/>
    <x v="0"/>
    <x v="30"/>
    <x v="2"/>
  </r>
  <r>
    <n v="682"/>
    <s v="GD"/>
    <s v="Year 3"/>
    <d v="2015-12-31T00:00:00"/>
    <n v="31469000000"/>
    <n v="25339000000"/>
    <n v="1952000000"/>
    <s v=" $-   "/>
    <s v=" $-   "/>
    <x v="0"/>
    <x v="30"/>
    <x v="3"/>
  </r>
  <r>
    <n v="683"/>
    <s v="GD"/>
    <s v="Year 4"/>
    <d v="2016-12-31T00:00:00"/>
    <n v="31353000000"/>
    <n v="25104000000"/>
    <n v="1940000000"/>
    <s v=" $-   "/>
    <s v=" $-   "/>
    <x v="0"/>
    <x v="30"/>
    <x v="4"/>
  </r>
  <r>
    <n v="684"/>
    <s v="GGP"/>
    <s v="Year 1"/>
    <d v="2012-12-31T00:00:00"/>
    <n v="2426301000"/>
    <n v="800336000"/>
    <n v="72163000"/>
    <s v=" $-   "/>
    <n v="768820000"/>
    <x v="7"/>
    <x v="77"/>
    <x v="0"/>
  </r>
  <r>
    <n v="685"/>
    <s v="GGP"/>
    <s v="Year 2"/>
    <d v="2013-12-31T00:00:00"/>
    <n v="2486017000"/>
    <n v="815095000"/>
    <n v="76864000"/>
    <s v=" $-   "/>
    <n v="749722000"/>
    <x v="7"/>
    <x v="77"/>
    <x v="1"/>
  </r>
  <r>
    <n v="686"/>
    <s v="GGP"/>
    <s v="Year 3"/>
    <d v="2014-12-31T00:00:00"/>
    <n v="2535559000"/>
    <n v="783602000"/>
    <n v="88705000"/>
    <s v=" $-   "/>
    <n v="708406000"/>
    <x v="7"/>
    <x v="77"/>
    <x v="2"/>
  </r>
  <r>
    <n v="687"/>
    <s v="GGP"/>
    <s v="Year 4"/>
    <d v="2015-12-31T00:00:00"/>
    <n v="2403906000"/>
    <n v="747276000"/>
    <n v="72363000"/>
    <s v=" $-   "/>
    <n v="643689000"/>
    <x v="7"/>
    <x v="77"/>
    <x v="3"/>
  </r>
  <r>
    <n v="688"/>
    <s v="GILD"/>
    <s v="Year 1"/>
    <d v="2012-12-31T00:00:00"/>
    <n v="9702000000"/>
    <n v="2471000000"/>
    <n v="1461000000"/>
    <n v="1760000000"/>
    <s v=" $-   "/>
    <x v="3"/>
    <x v="19"/>
    <x v="0"/>
  </r>
  <r>
    <n v="689"/>
    <s v="GILD"/>
    <s v="Year 2"/>
    <d v="2013-12-31T00:00:00"/>
    <n v="11202000000"/>
    <n v="2859000000"/>
    <n v="1699000000"/>
    <n v="2120000000"/>
    <s v=" $-   "/>
    <x v="3"/>
    <x v="19"/>
    <x v="1"/>
  </r>
  <r>
    <n v="690"/>
    <s v="GILD"/>
    <s v="Year 3"/>
    <d v="2014-12-31T00:00:00"/>
    <n v="24890000000"/>
    <n v="3788000000"/>
    <n v="2983000000"/>
    <n v="2854000000"/>
    <s v=" $-   "/>
    <x v="3"/>
    <x v="19"/>
    <x v="2"/>
  </r>
  <r>
    <n v="691"/>
    <s v="GILD"/>
    <s v="Year 4"/>
    <d v="2015-12-31T00:00:00"/>
    <n v="32639000000"/>
    <n v="4006000000"/>
    <n v="3426000000"/>
    <n v="3014000000"/>
    <s v=" $-   "/>
    <x v="3"/>
    <x v="19"/>
    <x v="3"/>
  </r>
  <r>
    <n v="692"/>
    <s v="GIS"/>
    <s v="Year 1"/>
    <d v="2013-05-26T00:00:00"/>
    <n v="17774100000"/>
    <n v="11350200000"/>
    <n v="3552300000"/>
    <s v=" $-   "/>
    <s v=" $-   "/>
    <x v="4"/>
    <x v="40"/>
    <x v="1"/>
  </r>
  <r>
    <n v="693"/>
    <s v="GIS"/>
    <s v="Year 2"/>
    <d v="2014-05-25T00:00:00"/>
    <n v="17909600000"/>
    <n v="11539800000"/>
    <n v="3474300000"/>
    <s v=" $-   "/>
    <s v=" $-   "/>
    <x v="4"/>
    <x v="40"/>
    <x v="2"/>
  </r>
  <r>
    <n v="694"/>
    <s v="GIS"/>
    <s v="Year 3"/>
    <d v="2015-05-31T00:00:00"/>
    <n v="17630300000"/>
    <n v="11681100000"/>
    <n v="3328000000"/>
    <s v=" $-   "/>
    <s v=" $-   "/>
    <x v="4"/>
    <x v="40"/>
    <x v="3"/>
  </r>
  <r>
    <n v="695"/>
    <s v="GIS"/>
    <s v="Year 4"/>
    <d v="2016-05-29T00:00:00"/>
    <n v="16563100000"/>
    <n v="10733600000"/>
    <n v="3118900000"/>
    <s v=" $-   "/>
    <s v=" $-   "/>
    <x v="4"/>
    <x v="40"/>
    <x v="4"/>
  </r>
  <r>
    <n v="696"/>
    <s v="GLW"/>
    <s v="Year 1"/>
    <d v="2013-12-31T00:00:00"/>
    <n v="7819000000"/>
    <n v="4495000000"/>
    <n v="1126000000"/>
    <n v="710000000"/>
    <n v="31000000"/>
    <x v="2"/>
    <x v="29"/>
    <x v="1"/>
  </r>
  <r>
    <n v="697"/>
    <s v="GLW"/>
    <s v="Year 2"/>
    <d v="2014-12-31T00:00:00"/>
    <n v="9715000000"/>
    <n v="5663000000"/>
    <n v="1202000000"/>
    <n v="815000000"/>
    <n v="33000000"/>
    <x v="2"/>
    <x v="29"/>
    <x v="2"/>
  </r>
  <r>
    <n v="698"/>
    <s v="GLW"/>
    <s v="Year 3"/>
    <d v="2015-12-31T00:00:00"/>
    <n v="9111000000"/>
    <n v="5458000000"/>
    <n v="1508000000"/>
    <n v="769000000"/>
    <n v="54000000"/>
    <x v="2"/>
    <x v="29"/>
    <x v="3"/>
  </r>
  <r>
    <n v="699"/>
    <s v="GLW"/>
    <s v="Year 4"/>
    <d v="2016-12-31T00:00:00"/>
    <n v="9390000000"/>
    <n v="5644000000"/>
    <n v="1472000000"/>
    <n v="742000000"/>
    <n v="64000000"/>
    <x v="2"/>
    <x v="29"/>
    <x v="4"/>
  </r>
  <r>
    <n v="700"/>
    <s v="GM"/>
    <s v="Year 1"/>
    <d v="2013-12-31T00:00:00"/>
    <n v="155427000000"/>
    <n v="137373000000"/>
    <n v="12382000000"/>
    <s v=" $-   "/>
    <s v=" $-   "/>
    <x v="1"/>
    <x v="72"/>
    <x v="1"/>
  </r>
  <r>
    <n v="701"/>
    <s v="GM"/>
    <s v="Year 2"/>
    <d v="2014-12-31T00:00:00"/>
    <n v="155929000000"/>
    <n v="142121000000"/>
    <n v="12158000000"/>
    <s v=" $-   "/>
    <s v=" $-   "/>
    <x v="1"/>
    <x v="72"/>
    <x v="2"/>
  </r>
  <r>
    <n v="702"/>
    <s v="GM"/>
    <s v="Year 3"/>
    <d v="2015-12-31T00:00:00"/>
    <n v="152356000000"/>
    <n v="134054000000"/>
    <n v="13405000000"/>
    <s v=" $-   "/>
    <s v=" $-   "/>
    <x v="1"/>
    <x v="72"/>
    <x v="3"/>
  </r>
  <r>
    <n v="703"/>
    <s v="GM"/>
    <s v="Year 4"/>
    <d v="2016-12-31T00:00:00"/>
    <n v="166380000000"/>
    <n v="145125000000"/>
    <n v="11710000000"/>
    <s v=" $-   "/>
    <s v=" $-   "/>
    <x v="1"/>
    <x v="72"/>
    <x v="4"/>
  </r>
  <r>
    <n v="704"/>
    <s v="GPC"/>
    <s v="Year 1"/>
    <d v="2012-12-31T00:00:00"/>
    <n v="13013868000"/>
    <n v="9235777000"/>
    <n v="2656530000"/>
    <s v=" $-   "/>
    <n v="98383000"/>
    <x v="1"/>
    <x v="25"/>
    <x v="0"/>
  </r>
  <r>
    <n v="705"/>
    <s v="GPC"/>
    <s v="Year 2"/>
    <d v="2013-12-31T00:00:00"/>
    <n v="14077843000"/>
    <n v="9857923000"/>
    <n v="3028028000"/>
    <s v=" $-   "/>
    <n v="133957000"/>
    <x v="1"/>
    <x v="25"/>
    <x v="1"/>
  </r>
  <r>
    <n v="706"/>
    <s v="GPC"/>
    <s v="Year 3"/>
    <d v="2014-12-31T00:00:00"/>
    <n v="15341647000"/>
    <n v="10747886000"/>
    <n v="3314030000"/>
    <s v=" $-   "/>
    <n v="148313000"/>
    <x v="1"/>
    <x v="25"/>
    <x v="2"/>
  </r>
  <r>
    <n v="707"/>
    <s v="GPC"/>
    <s v="Year 4"/>
    <d v="2015-12-31T00:00:00"/>
    <n v="15280044000"/>
    <n v="10724192000"/>
    <n v="3277390000"/>
    <s v=" $-   "/>
    <n v="141675000"/>
    <x v="1"/>
    <x v="25"/>
    <x v="3"/>
  </r>
  <r>
    <n v="708"/>
    <s v="GPN"/>
    <s v="Year 1"/>
    <d v="2013-05-31T00:00:00"/>
    <n v="2375923000"/>
    <n v="862075000"/>
    <n v="1156635000"/>
    <s v=" $-   "/>
    <s v=" $-   "/>
    <x v="2"/>
    <x v="9"/>
    <x v="1"/>
  </r>
  <r>
    <n v="709"/>
    <s v="GPN"/>
    <s v="Year 2"/>
    <d v="2014-05-31T00:00:00"/>
    <n v="2554236000"/>
    <n v="952225000"/>
    <n v="1196512000"/>
    <s v=" $-   "/>
    <s v=" $-   "/>
    <x v="2"/>
    <x v="9"/>
    <x v="2"/>
  </r>
  <r>
    <n v="710"/>
    <s v="GPN"/>
    <s v="Year 3"/>
    <d v="2015-05-31T00:00:00"/>
    <n v="2773718000"/>
    <n v="1022107000"/>
    <n v="1295014000"/>
    <s v=" $-   "/>
    <s v=" $-   "/>
    <x v="2"/>
    <x v="9"/>
    <x v="3"/>
  </r>
  <r>
    <n v="711"/>
    <s v="GPN"/>
    <s v="Year 4"/>
    <d v="2016-05-31T00:00:00"/>
    <n v="2898150000"/>
    <n v="1147639000"/>
    <n v="1325567000"/>
    <s v=" $-   "/>
    <s v=" $-   "/>
    <x v="2"/>
    <x v="9"/>
    <x v="4"/>
  </r>
  <r>
    <n v="712"/>
    <s v="GPS"/>
    <s v="Year 1"/>
    <d v="2013-02-02T00:00:00"/>
    <n v="15651000000"/>
    <n v="9480000000"/>
    <s v=" $-   "/>
    <s v=" $-   "/>
    <s v=" $-   "/>
    <x v="1"/>
    <x v="74"/>
    <x v="1"/>
  </r>
  <r>
    <n v="713"/>
    <s v="GPS"/>
    <s v="Year 2"/>
    <d v="2014-02-01T00:00:00"/>
    <n v="16148000000"/>
    <n v="9855000000"/>
    <s v=" $-   "/>
    <s v=" $-   "/>
    <s v=" $-   "/>
    <x v="1"/>
    <x v="74"/>
    <x v="2"/>
  </r>
  <r>
    <n v="714"/>
    <s v="GPS"/>
    <s v="Year 3"/>
    <d v="2015-01-31T00:00:00"/>
    <n v="16435000000"/>
    <n v="10146000000"/>
    <s v=" $-   "/>
    <s v=" $-   "/>
    <s v=" $-   "/>
    <x v="1"/>
    <x v="74"/>
    <x v="3"/>
  </r>
  <r>
    <n v="715"/>
    <s v="GPS"/>
    <s v="Year 4"/>
    <d v="2016-01-30T00:00:00"/>
    <n v="15797000000"/>
    <n v="10077000000"/>
    <s v=" $-   "/>
    <s v=" $-   "/>
    <s v=" $-   "/>
    <x v="1"/>
    <x v="74"/>
    <x v="4"/>
  </r>
  <r>
    <n v="716"/>
    <s v="GRMN"/>
    <s v="Year 1"/>
    <d v="2012-12-29T00:00:00"/>
    <n v="2715675000"/>
    <n v="1277195000"/>
    <n v="508547000"/>
    <n v="325773000"/>
    <s v=" $-   "/>
    <x v="1"/>
    <x v="78"/>
    <x v="0"/>
  </r>
  <r>
    <n v="717"/>
    <s v="GRMN"/>
    <s v="Year 2"/>
    <d v="2013-12-28T00:00:00"/>
    <n v="2631851000"/>
    <n v="1224551000"/>
    <n v="468345000"/>
    <n v="364923000"/>
    <s v=" $-   "/>
    <x v="1"/>
    <x v="78"/>
    <x v="1"/>
  </r>
  <r>
    <n v="718"/>
    <s v="GRMN"/>
    <s v="Year 3"/>
    <d v="2014-12-27T00:00:00"/>
    <n v="2870658000"/>
    <n v="1266246000"/>
    <n v="518665000"/>
    <n v="395121000"/>
    <s v=" $-   "/>
    <x v="1"/>
    <x v="78"/>
    <x v="2"/>
  </r>
  <r>
    <n v="719"/>
    <s v="GRMN"/>
    <s v="Year 4"/>
    <d v="2015-12-26T00:00:00"/>
    <n v="2820270000"/>
    <n v="1281566000"/>
    <n v="562080000"/>
    <n v="427043000"/>
    <s v=" $-   "/>
    <x v="1"/>
    <x v="78"/>
    <x v="3"/>
  </r>
  <r>
    <n v="720"/>
    <s v="GT"/>
    <s v="Year 1"/>
    <d v="2013-12-31T00:00:00"/>
    <n v="19540000000"/>
    <n v="15422000000"/>
    <n v="2816000000"/>
    <s v=" $-   "/>
    <s v=" $-   "/>
    <x v="1"/>
    <x v="79"/>
    <x v="1"/>
  </r>
  <r>
    <n v="721"/>
    <s v="GT"/>
    <s v="Year 2"/>
    <d v="2014-12-31T00:00:00"/>
    <n v="18138000000"/>
    <n v="13906000000"/>
    <n v="2815000000"/>
    <s v=" $-   "/>
    <s v=" $-   "/>
    <x v="1"/>
    <x v="79"/>
    <x v="2"/>
  </r>
  <r>
    <n v="722"/>
    <s v="GT"/>
    <s v="Year 3"/>
    <d v="2015-12-31T00:00:00"/>
    <n v="16443000000"/>
    <n v="12164000000"/>
    <n v="2728000000"/>
    <s v=" $-   "/>
    <s v=" $-   "/>
    <x v="1"/>
    <x v="79"/>
    <x v="3"/>
  </r>
  <r>
    <n v="723"/>
    <s v="GT"/>
    <s v="Year 4"/>
    <d v="2016-12-31T00:00:00"/>
    <n v="15158000000"/>
    <n v="10972000000"/>
    <n v="2617000000"/>
    <s v=" $-   "/>
    <s v=" $-   "/>
    <x v="1"/>
    <x v="79"/>
    <x v="4"/>
  </r>
  <r>
    <n v="724"/>
    <s v="GWW"/>
    <s v="Year 1"/>
    <d v="2012-12-31T00:00:00"/>
    <n v="8950045000"/>
    <n v="5033885000"/>
    <n v="2785035000"/>
    <s v=" $-   "/>
    <s v=" $-   "/>
    <x v="0"/>
    <x v="80"/>
    <x v="0"/>
  </r>
  <r>
    <n v="725"/>
    <s v="GWW"/>
    <s v="Year 2"/>
    <d v="2013-12-31T00:00:00"/>
    <n v="9437758000"/>
    <n v="5301275000"/>
    <n v="2839629000"/>
    <s v=" $-   "/>
    <s v=" $-   "/>
    <x v="0"/>
    <x v="80"/>
    <x v="1"/>
  </r>
  <r>
    <n v="726"/>
    <s v="GWW"/>
    <s v="Year 3"/>
    <d v="2014-12-31T00:00:00"/>
    <n v="9964953000"/>
    <n v="5650711000"/>
    <n v="2967125000"/>
    <s v=" $-   "/>
    <s v=" $-   "/>
    <x v="0"/>
    <x v="80"/>
    <x v="2"/>
  </r>
  <r>
    <n v="727"/>
    <s v="GWW"/>
    <s v="Year 4"/>
    <d v="2015-12-31T00:00:00"/>
    <n v="9973384000"/>
    <n v="5741956000"/>
    <n v="2931108000"/>
    <s v=" $-   "/>
    <s v=" $-   "/>
    <x v="0"/>
    <x v="80"/>
    <x v="3"/>
  </r>
  <r>
    <n v="728"/>
    <s v="HAL"/>
    <s v="Year 1"/>
    <d v="2013-12-31T00:00:00"/>
    <n v="29402000000"/>
    <n v="24931000000"/>
    <n v="1333000000"/>
    <s v=" $-   "/>
    <s v=" $-   "/>
    <x v="9"/>
    <x v="37"/>
    <x v="1"/>
  </r>
  <r>
    <n v="729"/>
    <s v="HAL"/>
    <s v="Year 2"/>
    <d v="2014-12-31T00:00:00"/>
    <n v="32870000000"/>
    <n v="27334000000"/>
    <n v="293000000"/>
    <s v=" $-   "/>
    <s v=" $-   "/>
    <x v="9"/>
    <x v="37"/>
    <x v="2"/>
  </r>
  <r>
    <n v="730"/>
    <s v="HAL"/>
    <s v="Year 3"/>
    <d v="2015-12-31T00:00:00"/>
    <n v="23633000000"/>
    <n v="21113000000"/>
    <n v="200000000"/>
    <s v=" $-   "/>
    <s v=" $-   "/>
    <x v="9"/>
    <x v="37"/>
    <x v="3"/>
  </r>
  <r>
    <n v="731"/>
    <s v="HAL"/>
    <s v="Year 4"/>
    <d v="2016-12-31T00:00:00"/>
    <n v="15887000000"/>
    <n v="15023000000"/>
    <n v="228000000"/>
    <s v=" $-   "/>
    <s v=" $-   "/>
    <x v="9"/>
    <x v="37"/>
    <x v="4"/>
  </r>
  <r>
    <n v="732"/>
    <s v="HAR"/>
    <s v="Year 1"/>
    <d v="2013-06-30T00:00:00"/>
    <n v="4297842000"/>
    <n v="3193722000"/>
    <n v="902869000"/>
    <s v=" $-   "/>
    <s v=" $-   "/>
    <x v="1"/>
    <x v="78"/>
    <x v="1"/>
  </r>
  <r>
    <n v="733"/>
    <s v="HAR"/>
    <s v="Year 2"/>
    <d v="2014-06-30T00:00:00"/>
    <n v="5348483000"/>
    <n v="3891816000"/>
    <n v="1126940000"/>
    <s v=" $-   "/>
    <s v=" $-   "/>
    <x v="1"/>
    <x v="78"/>
    <x v="2"/>
  </r>
  <r>
    <n v="734"/>
    <s v="HAR"/>
    <s v="Year 3"/>
    <d v="2015-06-30T00:00:00"/>
    <n v="6155297000"/>
    <n v="4338193000"/>
    <n v="1347510000"/>
    <s v=" $-   "/>
    <s v=" $-   "/>
    <x v="1"/>
    <x v="78"/>
    <x v="3"/>
  </r>
  <r>
    <n v="735"/>
    <s v="HAR"/>
    <s v="Year 4"/>
    <d v="2016-06-30T00:00:00"/>
    <n v="6911676000"/>
    <n v="4818585000"/>
    <n v="1513064000"/>
    <s v=" $-   "/>
    <s v=" $-   "/>
    <x v="1"/>
    <x v="78"/>
    <x v="4"/>
  </r>
  <r>
    <n v="736"/>
    <s v="HAS"/>
    <s v="Year 1"/>
    <d v="2012-12-31T00:00:00"/>
    <n v="4088983000"/>
    <n v="1671980000"/>
    <n v="1269586000"/>
    <n v="201197000"/>
    <n v="92369000"/>
    <x v="1"/>
    <x v="81"/>
    <x v="0"/>
  </r>
  <r>
    <n v="737"/>
    <s v="HAS"/>
    <s v="Year 2"/>
    <d v="2013-12-29T00:00:00"/>
    <n v="4082157000"/>
    <n v="1672901000"/>
    <n v="1269777000"/>
    <n v="207591000"/>
    <n v="125876000"/>
    <x v="1"/>
    <x v="81"/>
    <x v="1"/>
  </r>
  <r>
    <n v="738"/>
    <s v="HAS"/>
    <s v="Year 3"/>
    <d v="2014-12-28T00:00:00"/>
    <n v="4277207000"/>
    <n v="1698372000"/>
    <n v="1315793000"/>
    <n v="222556000"/>
    <n v="99794000"/>
    <x v="1"/>
    <x v="81"/>
    <x v="2"/>
  </r>
  <r>
    <n v="739"/>
    <s v="HAS"/>
    <s v="Year 4"/>
    <d v="2015-12-27T00:00:00"/>
    <n v="4447509000"/>
    <n v="1677033000"/>
    <n v="1370183000"/>
    <n v="242944000"/>
    <n v="86171000"/>
    <x v="1"/>
    <x v="81"/>
    <x v="3"/>
  </r>
  <r>
    <n v="740"/>
    <s v="HBAN"/>
    <s v="Year 1"/>
    <d v="2012-12-31T00:00:00"/>
    <n v="3036584000"/>
    <n v="162167000"/>
    <n v="1789327000"/>
    <s v=" $-   "/>
    <n v="193937000"/>
    <x v="6"/>
    <x v="35"/>
    <x v="0"/>
  </r>
  <r>
    <n v="741"/>
    <s v="HBAN"/>
    <s v="Year 2"/>
    <d v="2013-12-31T00:00:00"/>
    <n v="2872833000"/>
    <n v="116241000"/>
    <n v="1716639000"/>
    <s v=" $-   "/>
    <n v="131409000"/>
    <x v="6"/>
    <x v="35"/>
    <x v="1"/>
  </r>
  <r>
    <n v="742"/>
    <s v="HBAN"/>
    <s v="Year 3"/>
    <d v="2014-12-31T00:00:00"/>
    <n v="2955641000"/>
    <n v="86453000"/>
    <n v="1843069000"/>
    <s v=" $-   "/>
    <n v="120266000"/>
    <x v="6"/>
    <x v="35"/>
    <x v="2"/>
  </r>
  <r>
    <n v="743"/>
    <s v="HBAN"/>
    <s v="Year 4"/>
    <d v="2015-12-31T00:00:00"/>
    <n v="3153251000"/>
    <n v="82175000"/>
    <n v="1948041000"/>
    <s v=" $-   "/>
    <n v="127821000"/>
    <x v="6"/>
    <x v="35"/>
    <x v="3"/>
  </r>
  <r>
    <n v="744"/>
    <s v="HBI"/>
    <s v="Year 1"/>
    <d v="2013-12-28T00:00:00"/>
    <n v="4627802000"/>
    <n v="3016109000"/>
    <n v="1096507000"/>
    <s v=" $-   "/>
    <s v=" $-   "/>
    <x v="1"/>
    <x v="82"/>
    <x v="1"/>
  </r>
  <r>
    <n v="745"/>
    <s v="HBI"/>
    <s v="Year 2"/>
    <d v="2015-01-03T00:00:00"/>
    <n v="5324746000"/>
    <n v="3420339000"/>
    <n v="1340453000"/>
    <s v=" $-   "/>
    <s v=" $-   "/>
    <x v="1"/>
    <x v="82"/>
    <x v="3"/>
  </r>
  <r>
    <n v="746"/>
    <s v="HBI"/>
    <s v="Year 3"/>
    <d v="2016-01-02T00:00:00"/>
    <n v="5731549000"/>
    <n v="3595217000"/>
    <n v="1541214000"/>
    <s v=" $-   "/>
    <s v=" $-   "/>
    <x v="1"/>
    <x v="82"/>
    <x v="4"/>
  </r>
  <r>
    <n v="747"/>
    <s v="HBI"/>
    <s v="Year 4"/>
    <d v="2016-12-31T00:00:00"/>
    <n v="6028199000"/>
    <n v="3752151000"/>
    <n v="1500399000"/>
    <s v=" $-   "/>
    <s v=" $-   "/>
    <x v="1"/>
    <x v="82"/>
    <x v="4"/>
  </r>
  <r>
    <n v="748"/>
    <s v="HCA"/>
    <s v="Year 1"/>
    <d v="2012-12-31T00:00:00"/>
    <n v="33013000000"/>
    <n v="5717000000"/>
    <n v="20801000000"/>
    <s v=" $-   "/>
    <n v="1679000000"/>
    <x v="3"/>
    <x v="65"/>
    <x v="0"/>
  </r>
  <r>
    <n v="749"/>
    <s v="HCA"/>
    <s v="Year 2"/>
    <d v="2013-12-31T00:00:00"/>
    <n v="34182000000"/>
    <n v="5970000000"/>
    <n v="21667000000"/>
    <s v=" $-   "/>
    <n v="1753000000"/>
    <x v="3"/>
    <x v="65"/>
    <x v="1"/>
  </r>
  <r>
    <n v="750"/>
    <s v="HCA"/>
    <s v="Year 3"/>
    <d v="2014-12-31T00:00:00"/>
    <n v="36918000000"/>
    <n v="6262000000"/>
    <n v="23271000000"/>
    <s v=" $-   "/>
    <n v="1820000000"/>
    <x v="3"/>
    <x v="65"/>
    <x v="2"/>
  </r>
  <r>
    <n v="751"/>
    <s v="HCA"/>
    <s v="Year 4"/>
    <d v="2015-12-31T00:00:00"/>
    <n v="39678000000"/>
    <n v="6638000000"/>
    <n v="25171000000"/>
    <s v=" $-   "/>
    <n v="1904000000"/>
    <x v="3"/>
    <x v="65"/>
    <x v="3"/>
  </r>
  <r>
    <n v="752"/>
    <s v="HCN"/>
    <s v="Year 1"/>
    <d v="2012-12-31T00:00:00"/>
    <n v="1765979000"/>
    <n v="567989000"/>
    <n v="158950000"/>
    <s v=" $-   "/>
    <n v="506220000"/>
    <x v="7"/>
    <x v="14"/>
    <x v="0"/>
  </r>
  <r>
    <n v="753"/>
    <s v="HCN"/>
    <s v="Year 2"/>
    <d v="2013-12-31T00:00:00"/>
    <n v="2847945000"/>
    <n v="1206813000"/>
    <n v="241719000"/>
    <s v=" $-   "/>
    <n v="865800000"/>
    <x v="7"/>
    <x v="14"/>
    <x v="1"/>
  </r>
  <r>
    <n v="754"/>
    <s v="HCN"/>
    <s v="Year 3"/>
    <d v="2014-12-31T00:00:00"/>
    <n v="3305879000"/>
    <n v="1403358000"/>
    <n v="212481000"/>
    <s v=" $-   "/>
    <n v="844130000"/>
    <x v="7"/>
    <x v="14"/>
    <x v="2"/>
  </r>
  <r>
    <n v="755"/>
    <s v="HCN"/>
    <s v="Year 4"/>
    <d v="2015-12-31T00:00:00"/>
    <n v="3775685000"/>
    <n v="1622257000"/>
    <n v="258342000"/>
    <s v=" $-   "/>
    <n v="826240000"/>
    <x v="7"/>
    <x v="14"/>
    <x v="3"/>
  </r>
  <r>
    <n v="756"/>
    <s v="HCP"/>
    <s v="Year 1"/>
    <d v="2013-12-31T00:00:00"/>
    <n v="2013719000"/>
    <s v=" $-   "/>
    <n v="401324000"/>
    <s v=" $-   "/>
    <n v="423312000"/>
    <x v="7"/>
    <x v="14"/>
    <x v="1"/>
  </r>
  <r>
    <n v="757"/>
    <s v="HCP"/>
    <s v="Year 2"/>
    <d v="2014-12-31T00:00:00"/>
    <n v="1563210000"/>
    <s v=" $-   "/>
    <n v="463059000"/>
    <s v=" $-   "/>
    <n v="455016000"/>
    <x v="7"/>
    <x v="14"/>
    <x v="2"/>
  </r>
  <r>
    <n v="758"/>
    <s v="HCP"/>
    <s v="Year 3"/>
    <d v="2015-12-31T00:00:00"/>
    <n v="1828305000"/>
    <s v=" $-   "/>
    <n v="706644000"/>
    <s v=" $-   "/>
    <n v="504905000"/>
    <x v="7"/>
    <x v="14"/>
    <x v="3"/>
  </r>
  <r>
    <n v="759"/>
    <s v="HCP"/>
    <s v="Year 4"/>
    <d v="2016-12-31T00:00:00"/>
    <n v="2040486000"/>
    <s v=" $-   "/>
    <n v="842010000"/>
    <s v=" $-   "/>
    <n v="568108000"/>
    <x v="7"/>
    <x v="14"/>
    <x v="4"/>
  </r>
  <r>
    <n v="760"/>
    <s v="HD"/>
    <s v="Year 1"/>
    <d v="2013-02-03T00:00:00"/>
    <n v="74754000000"/>
    <n v="48912000000"/>
    <n v="16508000000"/>
    <s v=" $-   "/>
    <n v="1568000000"/>
    <x v="1"/>
    <x v="83"/>
    <x v="1"/>
  </r>
  <r>
    <n v="761"/>
    <s v="HD"/>
    <s v="Year 2"/>
    <d v="2014-02-02T00:00:00"/>
    <n v="78812000000"/>
    <n v="51897000000"/>
    <n v="16122000000"/>
    <s v=" $-   "/>
    <n v="1627000000"/>
    <x v="1"/>
    <x v="83"/>
    <x v="2"/>
  </r>
  <r>
    <n v="762"/>
    <s v="HD"/>
    <s v="Year 3"/>
    <d v="2015-02-01T00:00:00"/>
    <n v="83176000000"/>
    <n v="54787000000"/>
    <n v="16280000000"/>
    <s v=" $-   "/>
    <n v="1640000000"/>
    <x v="1"/>
    <x v="83"/>
    <x v="3"/>
  </r>
  <r>
    <n v="763"/>
    <s v="HD"/>
    <s v="Year 4"/>
    <d v="2016-01-31T00:00:00"/>
    <n v="88519000000"/>
    <n v="58254000000"/>
    <n v="16801000000"/>
    <s v=" $-   "/>
    <n v="1690000000"/>
    <x v="1"/>
    <x v="83"/>
    <x v="4"/>
  </r>
  <r>
    <n v="764"/>
    <s v="HES"/>
    <s v="Year 1"/>
    <d v="2012-12-31T00:00:00"/>
    <n v="12245000000"/>
    <n v="3535000000"/>
    <n v="1126000000"/>
    <s v=" $-   "/>
    <n v="2866000000"/>
    <x v="9"/>
    <x v="48"/>
    <x v="0"/>
  </r>
  <r>
    <n v="765"/>
    <s v="HES"/>
    <s v="Year 2"/>
    <d v="2013-12-31T00:00:00"/>
    <n v="11905000000"/>
    <n v="3969000000"/>
    <n v="1045000000"/>
    <s v=" $-   "/>
    <n v="2687000000"/>
    <x v="9"/>
    <x v="48"/>
    <x v="1"/>
  </r>
  <r>
    <n v="766"/>
    <s v="HES"/>
    <s v="Year 3"/>
    <d v="2014-12-31T00:00:00"/>
    <n v="10737000000"/>
    <n v="3753000000"/>
    <n v="863000000"/>
    <s v=" $-   "/>
    <n v="3224000000"/>
    <x v="9"/>
    <x v="48"/>
    <x v="2"/>
  </r>
  <r>
    <n v="767"/>
    <s v="HES"/>
    <s v="Year 4"/>
    <d v="2015-12-31T00:00:00"/>
    <n v="6636000000"/>
    <n v="3323000000"/>
    <n v="703000000"/>
    <s v=" $-   "/>
    <n v="3955000000"/>
    <x v="9"/>
    <x v="48"/>
    <x v="3"/>
  </r>
  <r>
    <n v="768"/>
    <s v="HIG"/>
    <s v="Year 1"/>
    <d v="2012-12-31T00:00:00"/>
    <n v="22086000000"/>
    <n v="13195000000"/>
    <s v=" $-   "/>
    <s v=" $-   "/>
    <n v="7080000000"/>
    <x v="6"/>
    <x v="13"/>
    <x v="0"/>
  </r>
  <r>
    <n v="769"/>
    <s v="HIG"/>
    <s v="Year 2"/>
    <d v="2013-12-31T00:00:00"/>
    <n v="20673000000"/>
    <n v="11048000000"/>
    <s v=" $-   "/>
    <s v=" $-   "/>
    <n v="5970000000"/>
    <x v="6"/>
    <x v="13"/>
    <x v="1"/>
  </r>
  <r>
    <n v="770"/>
    <s v="HIG"/>
    <s v="Year 3"/>
    <d v="2014-12-31T00:00:00"/>
    <n v="18614000000"/>
    <n v="10805000000"/>
    <s v=" $-   "/>
    <s v=" $-   "/>
    <n v="5757000000"/>
    <x v="6"/>
    <x v="13"/>
    <x v="2"/>
  </r>
  <r>
    <n v="771"/>
    <s v="HIG"/>
    <s v="Year 4"/>
    <d v="2015-12-31T00:00:00"/>
    <n v="18377000000"/>
    <n v="10775000000"/>
    <s v=" $-   "/>
    <s v=" $-   "/>
    <n v="5274000000"/>
    <x v="6"/>
    <x v="13"/>
    <x v="3"/>
  </r>
  <r>
    <n v="772"/>
    <s v="HOG"/>
    <s v="Year 1"/>
    <d v="2012-12-31T00:00:00"/>
    <n v="5580506000"/>
    <n v="3440623000"/>
    <n v="1111232000"/>
    <s v=" $-   "/>
    <s v=" $-   "/>
    <x v="1"/>
    <x v="84"/>
    <x v="0"/>
  </r>
  <r>
    <n v="773"/>
    <s v="HOG"/>
    <s v="Year 2"/>
    <d v="2013-12-31T00:00:00"/>
    <n v="5899872000"/>
    <n v="3621417000"/>
    <n v="1124753000"/>
    <s v=" $-   "/>
    <s v=" $-   "/>
    <x v="1"/>
    <x v="84"/>
    <x v="1"/>
  </r>
  <r>
    <n v="774"/>
    <s v="HOG"/>
    <s v="Year 3"/>
    <d v="2014-12-31T00:00:00"/>
    <n v="6228508000"/>
    <n v="3788023000"/>
    <n v="1159502000"/>
    <s v=" $-   "/>
    <s v=" $-   "/>
    <x v="1"/>
    <x v="84"/>
    <x v="2"/>
  </r>
  <r>
    <n v="775"/>
    <s v="HOG"/>
    <s v="Year 4"/>
    <d v="2015-12-31T00:00:00"/>
    <n v="5995402000"/>
    <n v="3619612000"/>
    <n v="1220095000"/>
    <s v=" $-   "/>
    <s v=" $-   "/>
    <x v="1"/>
    <x v="84"/>
    <x v="3"/>
  </r>
  <r>
    <n v="776"/>
    <s v="HOLX"/>
    <s v="Year 1"/>
    <d v="2013-09-28T00:00:00"/>
    <n v="2492300000"/>
    <n v="1330900000"/>
    <n v="661100000"/>
    <n v="197600000"/>
    <n v="112600000"/>
    <x v="3"/>
    <x v="5"/>
    <x v="1"/>
  </r>
  <r>
    <n v="777"/>
    <s v="HOLX"/>
    <s v="Year 2"/>
    <d v="2014-09-27T00:00:00"/>
    <n v="2530700000"/>
    <n v="1285200000"/>
    <n v="591500000"/>
    <n v="203200000"/>
    <n v="113800000"/>
    <x v="3"/>
    <x v="5"/>
    <x v="2"/>
  </r>
  <r>
    <n v="778"/>
    <s v="HOLX"/>
    <s v="Year 3"/>
    <d v="2015-09-26T00:00:00"/>
    <n v="2705000000"/>
    <n v="1272300000"/>
    <n v="624000000"/>
    <n v="214900000"/>
    <n v="110200000"/>
    <x v="3"/>
    <x v="5"/>
    <x v="3"/>
  </r>
  <r>
    <n v="779"/>
    <s v="HOLX"/>
    <s v="Year 4"/>
    <d v="2016-09-24T00:00:00"/>
    <n v="2832700000"/>
    <n v="1269400000"/>
    <n v="682400000"/>
    <n v="232100000"/>
    <n v="89700000"/>
    <x v="3"/>
    <x v="5"/>
    <x v="4"/>
  </r>
  <r>
    <n v="780"/>
    <s v="HON"/>
    <s v="Year 1"/>
    <d v="2013-12-31T00:00:00"/>
    <n v="39055000000"/>
    <n v="28364000000"/>
    <n v="5190000000"/>
    <s v=" $-   "/>
    <s v=" $-   "/>
    <x v="0"/>
    <x v="53"/>
    <x v="1"/>
  </r>
  <r>
    <n v="781"/>
    <s v="HON"/>
    <s v="Year 2"/>
    <d v="2014-12-31T00:00:00"/>
    <n v="40306000000"/>
    <n v="28957000000"/>
    <n v="5518000000"/>
    <s v=" $-   "/>
    <s v=" $-   "/>
    <x v="0"/>
    <x v="53"/>
    <x v="2"/>
  </r>
  <r>
    <n v="782"/>
    <s v="HON"/>
    <s v="Year 3"/>
    <d v="2015-12-31T00:00:00"/>
    <n v="38581000000"/>
    <n v="26747000000"/>
    <n v="5006000000"/>
    <s v=" $-   "/>
    <s v=" $-   "/>
    <x v="0"/>
    <x v="53"/>
    <x v="3"/>
  </r>
  <r>
    <n v="783"/>
    <s v="HON"/>
    <s v="Year 4"/>
    <d v="2016-12-31T00:00:00"/>
    <n v="39302000000"/>
    <n v="27150000000"/>
    <n v="5469000000"/>
    <s v=" $-   "/>
    <s v=" $-   "/>
    <x v="0"/>
    <x v="53"/>
    <x v="4"/>
  </r>
  <r>
    <n v="784"/>
    <s v="HP"/>
    <s v="Year 1"/>
    <d v="2013-09-30T00:00:00"/>
    <n v="3387614000"/>
    <n v="1852768000"/>
    <n v="126250000"/>
    <n v="15235000"/>
    <n v="455623000"/>
    <x v="9"/>
    <x v="85"/>
    <x v="1"/>
  </r>
  <r>
    <n v="785"/>
    <s v="HP"/>
    <s v="Year 2"/>
    <d v="2014-09-30T00:00:00"/>
    <n v="3715968000"/>
    <n v="2006715000"/>
    <n v="116190000"/>
    <n v="15905000"/>
    <n v="523984000"/>
    <x v="9"/>
    <x v="85"/>
    <x v="2"/>
  </r>
  <r>
    <n v="786"/>
    <s v="HP"/>
    <s v="Year 3"/>
    <d v="2015-09-30T00:00:00"/>
    <n v="3161702000"/>
    <n v="1703476000"/>
    <n v="122878000"/>
    <n v="16104000"/>
    <n v="608039000"/>
    <x v="9"/>
    <x v="85"/>
    <x v="3"/>
  </r>
  <r>
    <n v="787"/>
    <s v="HP"/>
    <s v="Year 4"/>
    <d v="2016-09-30T00:00:00"/>
    <n v="1624232000"/>
    <n v="898805000"/>
    <n v="136287000"/>
    <n v="10269000"/>
    <n v="598587000"/>
    <x v="9"/>
    <x v="85"/>
    <x v="4"/>
  </r>
  <r>
    <n v="788"/>
    <s v="HPE"/>
    <s v="Year 1"/>
    <d v="2014-10-31T00:00:00"/>
    <n v="55123000000"/>
    <n v="39486000000"/>
    <n v="8717000000"/>
    <n v="2197000000"/>
    <n v="906000000"/>
    <x v="2"/>
    <x v="86"/>
    <x v="2"/>
  </r>
  <r>
    <n v="789"/>
    <s v="HPE"/>
    <s v="Year 2"/>
    <d v="2015-10-31T00:00:00"/>
    <n v="52107000000"/>
    <n v="37168000000"/>
    <n v="9047000000"/>
    <n v="2338000000"/>
    <n v="852000000"/>
    <x v="2"/>
    <x v="86"/>
    <x v="3"/>
  </r>
  <r>
    <n v="790"/>
    <s v="HPE"/>
    <s v="Year 3"/>
    <d v="2016-10-31T00:00:00"/>
    <n v="50123000000"/>
    <n v="35507000000"/>
    <n v="8419000000"/>
    <n v="2298000000"/>
    <n v="755000000"/>
    <x v="2"/>
    <x v="86"/>
    <x v="4"/>
  </r>
  <r>
    <n v="791"/>
    <s v="HPQ"/>
    <s v="Year 1"/>
    <d v="2013-10-31T00:00:00"/>
    <n v="112298000000"/>
    <n v="86380000000"/>
    <n v="13267000000"/>
    <n v="3135000000"/>
    <n v="1373000000"/>
    <x v="2"/>
    <x v="2"/>
    <x v="1"/>
  </r>
  <r>
    <n v="792"/>
    <s v="HPQ"/>
    <s v="Year 2"/>
    <d v="2014-10-31T00:00:00"/>
    <n v="56651000000"/>
    <n v="45431000000"/>
    <n v="5361000000"/>
    <n v="1298000000"/>
    <n v="129000000"/>
    <x v="2"/>
    <x v="2"/>
    <x v="2"/>
  </r>
  <r>
    <n v="793"/>
    <s v="HPQ"/>
    <s v="Year 3"/>
    <d v="2015-10-31T00:00:00"/>
    <n v="51463000000"/>
    <n v="41524000000"/>
    <n v="4663000000"/>
    <n v="1191000000"/>
    <n v="102000000"/>
    <x v="2"/>
    <x v="2"/>
    <x v="3"/>
  </r>
  <r>
    <n v="794"/>
    <s v="HPQ"/>
    <s v="Year 4"/>
    <d v="2016-10-31T00:00:00"/>
    <n v="48238000000"/>
    <n v="39240000000"/>
    <n v="4019000000"/>
    <n v="1209000000"/>
    <n v="16000000"/>
    <x v="2"/>
    <x v="2"/>
    <x v="4"/>
  </r>
  <r>
    <n v="795"/>
    <s v="HRB"/>
    <s v="Year 1"/>
    <d v="2013-04-30T00:00:00"/>
    <n v="2807114000"/>
    <n v="1123773000"/>
    <n v="828095000"/>
    <s v=" $-   "/>
    <n v="92407000"/>
    <x v="6"/>
    <x v="34"/>
    <x v="1"/>
  </r>
  <r>
    <n v="796"/>
    <s v="HRB"/>
    <s v="Year 2"/>
    <d v="2014-04-30T00:00:00"/>
    <n v="3024295000"/>
    <n v="1179405000"/>
    <n v="830789000"/>
    <s v=" $-   "/>
    <n v="115604000"/>
    <x v="6"/>
    <x v="34"/>
    <x v="2"/>
  </r>
  <r>
    <n v="797"/>
    <s v="HRB"/>
    <s v="Year 3"/>
    <d v="2015-04-30T00:00:00"/>
    <n v="3078658000"/>
    <n v="1231104000"/>
    <n v="818091000"/>
    <s v=" $-   "/>
    <n v="159804000"/>
    <x v="6"/>
    <x v="34"/>
    <x v="3"/>
  </r>
  <r>
    <n v="798"/>
    <s v="HRB"/>
    <s v="Year 4"/>
    <d v="2016-04-30T00:00:00"/>
    <n v="3038153000"/>
    <n v="1250320000"/>
    <n v="905648000"/>
    <s v=" $-   "/>
    <n v="173598000"/>
    <x v="6"/>
    <x v="34"/>
    <x v="4"/>
  </r>
  <r>
    <n v="799"/>
    <s v="HRL"/>
    <s v="Year 1"/>
    <d v="2013-10-27T00:00:00"/>
    <n v="8751654000"/>
    <n v="7338838000"/>
    <n v="627340000"/>
    <s v=" $-   "/>
    <s v=" $-   "/>
    <x v="4"/>
    <x v="40"/>
    <x v="1"/>
  </r>
  <r>
    <n v="800"/>
    <s v="HRL"/>
    <s v="Year 2"/>
    <d v="2014-10-26T00:00:00"/>
    <n v="9316256000"/>
    <n v="7751273000"/>
    <n v="650948000"/>
    <s v=" $-   "/>
    <s v=" $-   "/>
    <x v="4"/>
    <x v="40"/>
    <x v="2"/>
  </r>
  <r>
    <n v="801"/>
    <s v="HRL"/>
    <s v="Year 3"/>
    <d v="2015-10-31T00:00:00"/>
    <n v="9263863000"/>
    <n v="7455282000"/>
    <n v="743611000"/>
    <s v=" $-   "/>
    <s v=" $-   "/>
    <x v="4"/>
    <x v="40"/>
    <x v="3"/>
  </r>
  <r>
    <n v="802"/>
    <s v="HRL"/>
    <s v="Year 4"/>
    <d v="2016-10-30T00:00:00"/>
    <n v="9523224000"/>
    <n v="7365049000"/>
    <n v="871974000"/>
    <s v=" $-   "/>
    <s v=" $-   "/>
    <x v="4"/>
    <x v="40"/>
    <x v="4"/>
  </r>
  <r>
    <n v="803"/>
    <s v="HRS"/>
    <s v="Year 1"/>
    <d v="2013-06-28T00:00:00"/>
    <n v="5112000000"/>
    <n v="3385000000"/>
    <n v="914000000"/>
    <s v=" $-   "/>
    <s v=" $-   "/>
    <x v="2"/>
    <x v="87"/>
    <x v="1"/>
  </r>
  <r>
    <n v="804"/>
    <s v="HRS"/>
    <s v="Year 2"/>
    <d v="2014-06-27T00:00:00"/>
    <n v="5012000000"/>
    <n v="3310000000"/>
    <n v="820000000"/>
    <s v=" $-   "/>
    <s v=" $-   "/>
    <x v="2"/>
    <x v="87"/>
    <x v="2"/>
  </r>
  <r>
    <n v="805"/>
    <s v="HRS"/>
    <s v="Year 3"/>
    <d v="2015-07-03T00:00:00"/>
    <n v="5083000000"/>
    <n v="3348000000"/>
    <n v="976000000"/>
    <s v=" $-   "/>
    <s v=" $-   "/>
    <x v="2"/>
    <x v="87"/>
    <x v="3"/>
  </r>
  <r>
    <n v="806"/>
    <s v="HRS"/>
    <s v="Year 4"/>
    <d v="2016-07-01T00:00:00"/>
    <n v="7467000000"/>
    <n v="5132000000"/>
    <n v="1186000000"/>
    <s v=" $-   "/>
    <s v=" $-   "/>
    <x v="2"/>
    <x v="87"/>
    <x v="4"/>
  </r>
  <r>
    <n v="807"/>
    <s v="HSIC"/>
    <s v="Year 1"/>
    <d v="2012-12-29T00:00:00"/>
    <n v="8939967000"/>
    <n v="6432454000"/>
    <n v="1873360000"/>
    <s v=" $-   "/>
    <s v=" $-   "/>
    <x v="3"/>
    <x v="4"/>
    <x v="0"/>
  </r>
  <r>
    <n v="808"/>
    <s v="HSIC"/>
    <s v="Year 2"/>
    <d v="2013-12-28T00:00:00"/>
    <n v="9560647000"/>
    <n v="6904633000"/>
    <n v="1978960000"/>
    <s v=" $-   "/>
    <s v=" $-   "/>
    <x v="3"/>
    <x v="4"/>
    <x v="1"/>
  </r>
  <r>
    <n v="809"/>
    <s v="HSIC"/>
    <s v="Year 3"/>
    <d v="2014-12-27T00:00:00"/>
    <n v="10371390000"/>
    <n v="7460075000"/>
    <n v="2196173000"/>
    <s v=" $-   "/>
    <s v=" $-   "/>
    <x v="3"/>
    <x v="4"/>
    <x v="2"/>
  </r>
  <r>
    <n v="810"/>
    <s v="HSIC"/>
    <s v="Year 4"/>
    <d v="2015-12-26T00:00:00"/>
    <n v="10629719000"/>
    <n v="7617460000"/>
    <n v="2243356000"/>
    <s v=" $-   "/>
    <s v=" $-   "/>
    <x v="3"/>
    <x v="4"/>
    <x v="3"/>
  </r>
  <r>
    <n v="811"/>
    <s v="HST"/>
    <s v="Year 1"/>
    <d v="2012-12-31T00:00:00"/>
    <n v="5059000000"/>
    <n v="1885000000"/>
    <n v="2101000000"/>
    <s v=" $-   "/>
    <n v="722000000"/>
    <x v="7"/>
    <x v="14"/>
    <x v="0"/>
  </r>
  <r>
    <n v="812"/>
    <s v="HST"/>
    <s v="Year 2"/>
    <d v="2013-12-31T00:00:00"/>
    <n v="5166000000"/>
    <n v="1989000000"/>
    <n v="1968000000"/>
    <s v=" $-   "/>
    <n v="697000000"/>
    <x v="7"/>
    <x v="14"/>
    <x v="1"/>
  </r>
  <r>
    <n v="813"/>
    <s v="HST"/>
    <s v="Year 3"/>
    <d v="2014-12-31T00:00:00"/>
    <n v="5354000000"/>
    <n v="2033000000"/>
    <n v="1920000000"/>
    <s v=" $-   "/>
    <n v="701000000"/>
    <x v="7"/>
    <x v="14"/>
    <x v="2"/>
  </r>
  <r>
    <n v="814"/>
    <s v="HST"/>
    <s v="Year 4"/>
    <d v="2015-12-31T00:00:00"/>
    <n v="5387000000"/>
    <n v="2012000000"/>
    <n v="2011000000"/>
    <s v=" $-   "/>
    <n v="716000000"/>
    <x v="7"/>
    <x v="14"/>
    <x v="3"/>
  </r>
  <r>
    <n v="815"/>
    <s v="HSY"/>
    <s v="Year 1"/>
    <d v="2012-12-31T00:00:00"/>
    <n v="6644252000"/>
    <n v="3784370000"/>
    <n v="1703796000"/>
    <s v=" $-   "/>
    <s v=" $-   "/>
    <x v="4"/>
    <x v="40"/>
    <x v="0"/>
  </r>
  <r>
    <n v="816"/>
    <s v="HSY"/>
    <s v="Year 2"/>
    <d v="2013-12-31T00:00:00"/>
    <n v="7146079000"/>
    <n v="3865231000"/>
    <n v="1924132000"/>
    <s v=" $-   "/>
    <s v=" $-   "/>
    <x v="4"/>
    <x v="40"/>
    <x v="1"/>
  </r>
  <r>
    <n v="817"/>
    <s v="HSY"/>
    <s v="Year 3"/>
    <d v="2014-12-31T00:00:00"/>
    <n v="7421768000"/>
    <n v="4085602000"/>
    <n v="1898284000"/>
    <s v=" $-   "/>
    <s v=" $-   "/>
    <x v="4"/>
    <x v="40"/>
    <x v="2"/>
  </r>
  <r>
    <n v="818"/>
    <s v="HSY"/>
    <s v="Year 4"/>
    <d v="2015-12-31T00:00:00"/>
    <n v="7386626000"/>
    <n v="4003951000"/>
    <n v="1969308000"/>
    <s v=" $-   "/>
    <s v=" $-   "/>
    <x v="4"/>
    <x v="40"/>
    <x v="3"/>
  </r>
  <r>
    <n v="819"/>
    <s v="HUM"/>
    <s v="Year 1"/>
    <d v="2013-12-31T00:00:00"/>
    <n v="41313000000"/>
    <n v="32564000000"/>
    <s v=" $-   "/>
    <s v=" $-   "/>
    <n v="6688000000"/>
    <x v="3"/>
    <x v="26"/>
    <x v="1"/>
  </r>
  <r>
    <n v="820"/>
    <s v="HUM"/>
    <s v="Year 2"/>
    <d v="2014-12-31T00:00:00"/>
    <n v="48500000000"/>
    <n v="38166000000"/>
    <s v=" $-   "/>
    <s v=" $-   "/>
    <n v="7972000000"/>
    <x v="3"/>
    <x v="26"/>
    <x v="2"/>
  </r>
  <r>
    <n v="821"/>
    <s v="HUM"/>
    <s v="Year 3"/>
    <d v="2015-12-31T00:00:00"/>
    <n v="54289000000"/>
    <n v="44269000000"/>
    <s v=" $-   "/>
    <s v=" $-   "/>
    <n v="7673000000"/>
    <x v="3"/>
    <x v="26"/>
    <x v="3"/>
  </r>
  <r>
    <n v="822"/>
    <s v="HUM"/>
    <s v="Year 4"/>
    <d v="2016-12-31T00:00:00"/>
    <n v="54379000000"/>
    <n v="45007000000"/>
    <s v=" $-   "/>
    <s v=" $-   "/>
    <n v="7631000000"/>
    <x v="3"/>
    <x v="26"/>
    <x v="4"/>
  </r>
  <r>
    <n v="823"/>
    <s v="IBM"/>
    <s v="Year 1"/>
    <d v="2012-12-31T00:00:00"/>
    <n v="102874000000"/>
    <n v="52513000000"/>
    <n v="22389000000"/>
    <n v="5816000000"/>
    <s v=" $-   "/>
    <x v="2"/>
    <x v="58"/>
    <x v="0"/>
  </r>
  <r>
    <n v="824"/>
    <s v="IBM"/>
    <s v="Year 2"/>
    <d v="2013-12-31T00:00:00"/>
    <n v="98367000000"/>
    <n v="49683000000"/>
    <n v="22629000000"/>
    <n v="5743000000"/>
    <s v=" $-   "/>
    <x v="2"/>
    <x v="58"/>
    <x v="1"/>
  </r>
  <r>
    <n v="825"/>
    <s v="IBM"/>
    <s v="Year 3"/>
    <d v="2014-12-31T00:00:00"/>
    <n v="92793000000"/>
    <n v="46386000000"/>
    <n v="22438000000"/>
    <n v="5437000000"/>
    <s v=" $-   "/>
    <x v="2"/>
    <x v="58"/>
    <x v="2"/>
  </r>
  <r>
    <n v="826"/>
    <s v="IBM"/>
    <s v="Year 4"/>
    <d v="2015-12-31T00:00:00"/>
    <n v="81741000000"/>
    <n v="41057000000"/>
    <n v="19748000000"/>
    <n v="5247000000"/>
    <s v=" $-   "/>
    <x v="2"/>
    <x v="58"/>
    <x v="3"/>
  </r>
  <r>
    <n v="827"/>
    <s v="IDXX"/>
    <s v="Year 1"/>
    <d v="2012-12-31T00:00:00"/>
    <n v="1293338000"/>
    <n v="594190000"/>
    <n v="354571000"/>
    <n v="82014000"/>
    <s v=" $-   "/>
    <x v="3"/>
    <x v="5"/>
    <x v="0"/>
  </r>
  <r>
    <n v="828"/>
    <s v="IDXX"/>
    <s v="Year 2"/>
    <d v="2013-12-31T00:00:00"/>
    <n v="1377058000"/>
    <n v="620940000"/>
    <n v="401353000"/>
    <n v="88003000"/>
    <s v=" $-   "/>
    <x v="3"/>
    <x v="5"/>
    <x v="1"/>
  </r>
  <r>
    <n v="829"/>
    <s v="IDXX"/>
    <s v="Year 3"/>
    <d v="2014-12-31T00:00:00"/>
    <n v="1485807000"/>
    <n v="669691000"/>
    <n v="457598000"/>
    <n v="98263000"/>
    <s v=" $-   "/>
    <x v="3"/>
    <x v="5"/>
    <x v="2"/>
  </r>
  <r>
    <n v="830"/>
    <s v="IDXX"/>
    <s v="Year 4"/>
    <d v="2015-12-31T00:00:00"/>
    <n v="1601892000"/>
    <n v="711622000"/>
    <n v="482465000"/>
    <n v="99681000"/>
    <s v=" $-   "/>
    <x v="3"/>
    <x v="5"/>
    <x v="3"/>
  </r>
  <r>
    <n v="831"/>
    <s v="IFF"/>
    <s v="Year 1"/>
    <d v="2012-12-31T00:00:00"/>
    <n v="2821446000"/>
    <n v="1645912000"/>
    <n v="453535000"/>
    <n v="233713000"/>
    <s v=" $-   "/>
    <x v="8"/>
    <x v="17"/>
    <x v="0"/>
  </r>
  <r>
    <n v="832"/>
    <s v="IFF"/>
    <s v="Year 2"/>
    <d v="2013-12-31T00:00:00"/>
    <n v="2952896000"/>
    <n v="1668691000"/>
    <n v="505877000"/>
    <n v="259838000"/>
    <s v=" $-   "/>
    <x v="8"/>
    <x v="17"/>
    <x v="1"/>
  </r>
  <r>
    <n v="833"/>
    <s v="IFF"/>
    <s v="Year 3"/>
    <d v="2014-12-31T00:00:00"/>
    <n v="3088533000"/>
    <n v="1726383000"/>
    <n v="514891000"/>
    <n v="253640000"/>
    <s v=" $-   "/>
    <x v="8"/>
    <x v="17"/>
    <x v="2"/>
  </r>
  <r>
    <n v="834"/>
    <s v="IFF"/>
    <s v="Year 4"/>
    <d v="2015-12-31T00:00:00"/>
    <n v="3023189000"/>
    <n v="1671590000"/>
    <n v="509557000"/>
    <n v="246101000"/>
    <s v=" $-   "/>
    <x v="8"/>
    <x v="17"/>
    <x v="3"/>
  </r>
  <r>
    <n v="835"/>
    <s v="ILMN"/>
    <s v="Year 1"/>
    <d v="2013-12-29T00:00:00"/>
    <n v="1421178000"/>
    <n v="509291000"/>
    <n v="397285000"/>
    <n v="276743000"/>
    <s v=" $-   "/>
    <x v="3"/>
    <x v="88"/>
    <x v="1"/>
  </r>
  <r>
    <n v="836"/>
    <s v="ILMN"/>
    <s v="Year 2"/>
    <d v="2014-12-28T00:00:00"/>
    <n v="1861358000"/>
    <n v="563648000"/>
    <n v="471921000"/>
    <n v="388055000"/>
    <s v=" $-   "/>
    <x v="3"/>
    <x v="88"/>
    <x v="2"/>
  </r>
  <r>
    <n v="837"/>
    <s v="ILMN"/>
    <s v="Year 3"/>
    <d v="2016-01-03T00:00:00"/>
    <n v="2219762000"/>
    <n v="670472000"/>
    <n v="522046000"/>
    <n v="401527000"/>
    <s v=" $-   "/>
    <x v="3"/>
    <x v="88"/>
    <x v="4"/>
  </r>
  <r>
    <n v="838"/>
    <s v="ILMN"/>
    <s v="Year 4"/>
    <d v="2017-01-01T00:00:00"/>
    <n v="2398373000"/>
    <n v="731925000"/>
    <n v="584491000"/>
    <n v="504415000"/>
    <s v=" $-   "/>
    <x v="3"/>
    <x v="88"/>
    <x v="9"/>
  </r>
  <r>
    <n v="839"/>
    <s v="INTC"/>
    <s v="Year 1"/>
    <d v="2013-12-28T00:00:00"/>
    <n v="52708000000"/>
    <n v="21187000000"/>
    <n v="8088000000"/>
    <n v="10611000000"/>
    <n v="291000000"/>
    <x v="2"/>
    <x v="7"/>
    <x v="1"/>
  </r>
  <r>
    <n v="840"/>
    <s v="INTC"/>
    <s v="Year 2"/>
    <d v="2014-12-27T00:00:00"/>
    <n v="55870000000"/>
    <n v="20261000000"/>
    <n v="8136000000"/>
    <n v="11537000000"/>
    <n v="294000000"/>
    <x v="2"/>
    <x v="7"/>
    <x v="2"/>
  </r>
  <r>
    <n v="841"/>
    <s v="INTC"/>
    <s v="Year 3"/>
    <d v="2015-12-26T00:00:00"/>
    <n v="55355000000"/>
    <n v="20676000000"/>
    <n v="7930000000"/>
    <n v="12128000000"/>
    <n v="265000000"/>
    <x v="2"/>
    <x v="7"/>
    <x v="3"/>
  </r>
  <r>
    <n v="842"/>
    <s v="INTC"/>
    <s v="Year 4"/>
    <d v="2016-12-31T00:00:00"/>
    <n v="59387000000"/>
    <n v="23196000000"/>
    <n v="8397000000"/>
    <n v="12740000000"/>
    <n v="294000000"/>
    <x v="2"/>
    <x v="7"/>
    <x v="4"/>
  </r>
  <r>
    <n v="843"/>
    <s v="INTU"/>
    <s v="Year 1"/>
    <d v="2013-07-31T00:00:00"/>
    <n v="3946000000"/>
    <n v="527000000"/>
    <n v="1534000000"/>
    <n v="647000000"/>
    <n v="30000000"/>
    <x v="2"/>
    <x v="16"/>
    <x v="1"/>
  </r>
  <r>
    <n v="844"/>
    <s v="INTU"/>
    <s v="Year 2"/>
    <d v="2014-07-31T00:00:00"/>
    <n v="4243000000"/>
    <n v="603000000"/>
    <n v="1601000000"/>
    <n v="714000000"/>
    <n v="25000000"/>
    <x v="2"/>
    <x v="16"/>
    <x v="2"/>
  </r>
  <r>
    <n v="845"/>
    <s v="INTU"/>
    <s v="Year 3"/>
    <d v="2015-07-31T00:00:00"/>
    <n v="4192000000"/>
    <n v="695000000"/>
    <n v="1771000000"/>
    <n v="798000000"/>
    <n v="42000000"/>
    <x v="2"/>
    <x v="16"/>
    <x v="3"/>
  </r>
  <r>
    <n v="846"/>
    <s v="INTU"/>
    <s v="Year 4"/>
    <d v="2016-07-31T00:00:00"/>
    <n v="4694000000"/>
    <n v="730000000"/>
    <n v="1807000000"/>
    <n v="881000000"/>
    <n v="34000000"/>
    <x v="2"/>
    <x v="16"/>
    <x v="4"/>
  </r>
  <r>
    <n v="847"/>
    <s v="IP"/>
    <s v="Year 1"/>
    <d v="2012-12-31T00:00:00"/>
    <n v="21852000000"/>
    <n v="15287000000"/>
    <n v="3303000000"/>
    <s v=" $-   "/>
    <n v="1473000000"/>
    <x v="8"/>
    <x v="32"/>
    <x v="0"/>
  </r>
  <r>
    <n v="848"/>
    <s v="IP"/>
    <s v="Year 2"/>
    <d v="2013-12-31T00:00:00"/>
    <n v="23483000000"/>
    <n v="16282000000"/>
    <n v="3557000000"/>
    <s v=" $-   "/>
    <n v="1531000000"/>
    <x v="8"/>
    <x v="32"/>
    <x v="1"/>
  </r>
  <r>
    <n v="849"/>
    <s v="IP"/>
    <s v="Year 3"/>
    <d v="2014-12-31T00:00:00"/>
    <n v="23617000000"/>
    <n v="16254000000"/>
    <n v="3494000000"/>
    <s v=" $-   "/>
    <n v="1406000000"/>
    <x v="8"/>
    <x v="32"/>
    <x v="2"/>
  </r>
  <r>
    <n v="850"/>
    <s v="IP"/>
    <s v="Year 4"/>
    <d v="2015-12-31T00:00:00"/>
    <n v="22365000000"/>
    <n v="15468000000"/>
    <n v="3219000000"/>
    <s v=" $-   "/>
    <n v="1294000000"/>
    <x v="8"/>
    <x v="32"/>
    <x v="3"/>
  </r>
  <r>
    <n v="851"/>
    <s v="IPG"/>
    <s v="Year 1"/>
    <d v="2012-12-31T00:00:00"/>
    <n v="6956200000"/>
    <s v=" $-   "/>
    <n v="6279100000"/>
    <s v=" $-   "/>
    <s v=" $-   "/>
    <x v="1"/>
    <x v="89"/>
    <x v="0"/>
  </r>
  <r>
    <n v="852"/>
    <s v="IPG"/>
    <s v="Year 2"/>
    <d v="2013-12-31T00:00:00"/>
    <n v="7122300000"/>
    <s v=" $-   "/>
    <n v="6463400000"/>
    <s v=" $-   "/>
    <s v=" $-   "/>
    <x v="1"/>
    <x v="89"/>
    <x v="1"/>
  </r>
  <r>
    <n v="853"/>
    <s v="IPG"/>
    <s v="Year 3"/>
    <d v="2014-12-31T00:00:00"/>
    <n v="7537100000"/>
    <s v=" $-   "/>
    <n v="6748500000"/>
    <s v=" $-   "/>
    <s v=" $-   "/>
    <x v="1"/>
    <x v="89"/>
    <x v="2"/>
  </r>
  <r>
    <n v="854"/>
    <s v="IPG"/>
    <s v="Year 4"/>
    <d v="2015-12-31T00:00:00"/>
    <n v="7613800000"/>
    <s v=" $-   "/>
    <n v="6742700000"/>
    <s v=" $-   "/>
    <s v=" $-   "/>
    <x v="1"/>
    <x v="89"/>
    <x v="3"/>
  </r>
  <r>
    <n v="855"/>
    <s v="IRM"/>
    <s v="Year 1"/>
    <d v="2012-12-31T00:00:00"/>
    <n v="3003955000"/>
    <n v="1277113000"/>
    <n v="850371000"/>
    <s v=" $-   "/>
    <n v="316344000"/>
    <x v="7"/>
    <x v="14"/>
    <x v="0"/>
  </r>
  <r>
    <n v="856"/>
    <s v="IRM"/>
    <s v="Year 2"/>
    <d v="2013-12-31T00:00:00"/>
    <n v="3024623000"/>
    <n v="1288878000"/>
    <n v="924031000"/>
    <s v=" $-   "/>
    <n v="322037000"/>
    <x v="7"/>
    <x v="14"/>
    <x v="1"/>
  </r>
  <r>
    <n v="857"/>
    <s v="IRM"/>
    <s v="Year 3"/>
    <d v="2014-12-31T00:00:00"/>
    <n v="3117693000"/>
    <n v="1344636000"/>
    <n v="869572000"/>
    <s v=" $-   "/>
    <n v="353143000"/>
    <x v="7"/>
    <x v="14"/>
    <x v="2"/>
  </r>
  <r>
    <n v="858"/>
    <s v="IRM"/>
    <s v="Year 4"/>
    <d v="2015-12-31T00:00:00"/>
    <n v="3007976000"/>
    <n v="1290025000"/>
    <n v="844960000"/>
    <s v=" $-   "/>
    <n v="345464000"/>
    <x v="7"/>
    <x v="14"/>
    <x v="3"/>
  </r>
  <r>
    <n v="859"/>
    <s v="ISRG"/>
    <s v="Year 1"/>
    <d v="2013-12-31T00:00:00"/>
    <n v="2265100000"/>
    <n v="670900000"/>
    <n v="574000000"/>
    <n v="167700000"/>
    <s v=" $-   "/>
    <x v="3"/>
    <x v="5"/>
    <x v="1"/>
  </r>
  <r>
    <n v="860"/>
    <s v="ISRG"/>
    <s v="Year 2"/>
    <d v="2014-12-31T00:00:00"/>
    <n v="2131700000"/>
    <n v="717900000"/>
    <n v="691000000"/>
    <n v="178000000"/>
    <s v=" $-   "/>
    <x v="3"/>
    <x v="5"/>
    <x v="2"/>
  </r>
  <r>
    <n v="861"/>
    <s v="ISRG"/>
    <s v="Year 3"/>
    <d v="2015-12-31T00:00:00"/>
    <n v="2384400000"/>
    <n v="806500000"/>
    <n v="640500000"/>
    <n v="197400000"/>
    <s v=" $-   "/>
    <x v="3"/>
    <x v="5"/>
    <x v="3"/>
  </r>
  <r>
    <n v="862"/>
    <s v="ISRG"/>
    <s v="Year 4"/>
    <d v="2016-12-31T00:00:00"/>
    <n v="2704400000"/>
    <n v="814300000"/>
    <n v="705300000"/>
    <n v="239600000"/>
    <s v=" $-   "/>
    <x v="3"/>
    <x v="5"/>
    <x v="4"/>
  </r>
  <r>
    <n v="863"/>
    <s v="ITW"/>
    <s v="Year 1"/>
    <d v="2013-12-31T00:00:00"/>
    <n v="14135000000"/>
    <n v="8554000000"/>
    <n v="2815000000"/>
    <s v=" $-   "/>
    <n v="250000000"/>
    <x v="0"/>
    <x v="52"/>
    <x v="1"/>
  </r>
  <r>
    <n v="864"/>
    <s v="ITW"/>
    <s v="Year 2"/>
    <d v="2014-12-31T00:00:00"/>
    <n v="14484000000"/>
    <n v="8673000000"/>
    <n v="2678000000"/>
    <s v=" $-   "/>
    <n v="245000000"/>
    <x v="0"/>
    <x v="52"/>
    <x v="2"/>
  </r>
  <r>
    <n v="865"/>
    <s v="ITW"/>
    <s v="Year 3"/>
    <d v="2015-12-31T00:00:00"/>
    <n v="13405000000"/>
    <n v="7888000000"/>
    <n v="2417000000"/>
    <s v=" $-   "/>
    <n v="233000000"/>
    <x v="0"/>
    <x v="52"/>
    <x v="3"/>
  </r>
  <r>
    <n v="866"/>
    <s v="ITW"/>
    <s v="Year 4"/>
    <d v="2016-12-31T00:00:00"/>
    <n v="13599000000"/>
    <n v="7896000000"/>
    <n v="2415000000"/>
    <s v=" $-   "/>
    <n v="224000000"/>
    <x v="0"/>
    <x v="52"/>
    <x v="4"/>
  </r>
  <r>
    <n v="867"/>
    <s v="IVZ"/>
    <s v="Year 1"/>
    <d v="2012-12-31T00:00:00"/>
    <n v="4050400000"/>
    <s v=" $-   "/>
    <n v="3207800000"/>
    <s v=" $-   "/>
    <s v=" $-   "/>
    <x v="6"/>
    <x v="22"/>
    <x v="0"/>
  </r>
  <r>
    <n v="868"/>
    <s v="IVZ"/>
    <s v="Year 2"/>
    <d v="2013-12-31T00:00:00"/>
    <n v="4644600000"/>
    <s v=" $-   "/>
    <n v="3524400000"/>
    <s v=" $-   "/>
    <s v=" $-   "/>
    <x v="6"/>
    <x v="22"/>
    <x v="1"/>
  </r>
  <r>
    <n v="869"/>
    <s v="IVZ"/>
    <s v="Year 3"/>
    <d v="2014-12-31T00:00:00"/>
    <n v="5147100000"/>
    <s v=" $-   "/>
    <n v="3870200000"/>
    <s v=" $-   "/>
    <s v=" $-   "/>
    <x v="6"/>
    <x v="22"/>
    <x v="2"/>
  </r>
  <r>
    <n v="870"/>
    <s v="IVZ"/>
    <s v="Year 4"/>
    <d v="2015-12-31T00:00:00"/>
    <n v="5122900000"/>
    <s v=" $-   "/>
    <n v="3764500000"/>
    <s v=" $-   "/>
    <s v=" $-   "/>
    <x v="6"/>
    <x v="22"/>
    <x v="3"/>
  </r>
  <r>
    <n v="871"/>
    <s v="JBHT"/>
    <s v="Year 1"/>
    <d v="2012-12-31T00:00:00"/>
    <n v="5054980000"/>
    <n v="3230857000"/>
    <n v="1064757000"/>
    <s v=" $-   "/>
    <n v="229166000"/>
    <x v="0"/>
    <x v="90"/>
    <x v="0"/>
  </r>
  <r>
    <n v="872"/>
    <s v="JBHT"/>
    <s v="Year 2"/>
    <d v="2013-12-31T00:00:00"/>
    <n v="5584571000"/>
    <n v="3570801000"/>
    <n v="1183682000"/>
    <s v=" $-   "/>
    <n v="253380000"/>
    <x v="0"/>
    <x v="90"/>
    <x v="1"/>
  </r>
  <r>
    <n v="873"/>
    <s v="JBHT"/>
    <s v="Year 3"/>
    <d v="2014-12-31T00:00:00"/>
    <n v="6165441000"/>
    <n v="3898403000"/>
    <n v="1341000000"/>
    <s v=" $-   "/>
    <n v="294496000"/>
    <x v="0"/>
    <x v="90"/>
    <x v="2"/>
  </r>
  <r>
    <n v="874"/>
    <s v="JBHT"/>
    <s v="Year 4"/>
    <d v="2015-12-31T00:00:00"/>
    <n v="6187646000"/>
    <n v="3665578000"/>
    <n v="1466761000"/>
    <s v=" $-   "/>
    <n v="339613000"/>
    <x v="0"/>
    <x v="90"/>
    <x v="3"/>
  </r>
  <r>
    <n v="875"/>
    <s v="JEC"/>
    <s v="Year 1"/>
    <d v="2013-09-27T00:00:00"/>
    <n v="11818376000"/>
    <n v="9976057000"/>
    <n v="1173340000"/>
    <s v=" $-   "/>
    <s v=" $-   "/>
    <x v="0"/>
    <x v="53"/>
    <x v="1"/>
  </r>
  <r>
    <n v="876"/>
    <s v="JEC"/>
    <s v="Year 2"/>
    <d v="2014-09-26T00:00:00"/>
    <n v="12695157000"/>
    <n v="10621373000"/>
    <n v="1545716000"/>
    <s v=" $-   "/>
    <s v=" $-   "/>
    <x v="0"/>
    <x v="53"/>
    <x v="2"/>
  </r>
  <r>
    <n v="877"/>
    <s v="JEC"/>
    <s v="Year 3"/>
    <d v="2015-10-02T00:00:00"/>
    <n v="12114832000"/>
    <n v="10146494000"/>
    <n v="1522811000"/>
    <s v=" $-   "/>
    <s v=" $-   "/>
    <x v="0"/>
    <x v="53"/>
    <x v="3"/>
  </r>
  <r>
    <n v="878"/>
    <s v="JEC"/>
    <s v="Year 4"/>
    <d v="2016-09-30T00:00:00"/>
    <n v="10964157000"/>
    <n v="9196326000"/>
    <n v="1429233000"/>
    <s v=" $-   "/>
    <s v=" $-   "/>
    <x v="0"/>
    <x v="53"/>
    <x v="4"/>
  </r>
  <r>
    <n v="879"/>
    <s v="JNPR"/>
    <s v="Year 1"/>
    <d v="2012-12-31T00:00:00"/>
    <n v="4365400000"/>
    <n v="1656600000"/>
    <n v="1252300000"/>
    <n v="1101600000"/>
    <s v=" $-   "/>
    <x v="2"/>
    <x v="57"/>
    <x v="0"/>
  </r>
  <r>
    <n v="880"/>
    <s v="JNPR"/>
    <s v="Year 2"/>
    <d v="2013-12-31T00:00:00"/>
    <n v="4669100000"/>
    <n v="1727700000"/>
    <n v="1293200000"/>
    <n v="1043200000"/>
    <s v=" $-   "/>
    <x v="2"/>
    <x v="57"/>
    <x v="1"/>
  </r>
  <r>
    <n v="881"/>
    <s v="JNPR"/>
    <s v="Year 3"/>
    <d v="2014-12-31T00:00:00"/>
    <n v="4627100000"/>
    <n v="1768900000"/>
    <n v="1254700000"/>
    <n v="1006200000"/>
    <s v=" $-   "/>
    <x v="2"/>
    <x v="57"/>
    <x v="2"/>
  </r>
  <r>
    <n v="882"/>
    <s v="JNPR"/>
    <s v="Year 4"/>
    <d v="2015-12-31T00:00:00"/>
    <n v="4857800000"/>
    <n v="1779200000"/>
    <n v="1172700000"/>
    <n v="994500000"/>
    <s v=" $-   "/>
    <x v="2"/>
    <x v="57"/>
    <x v="3"/>
  </r>
  <r>
    <n v="883"/>
    <s v="JPM"/>
    <s v="Year 1"/>
    <d v="2012-12-31T00:00:00"/>
    <n v="93646000000"/>
    <s v=" $-   "/>
    <n v="64729000000"/>
    <s v=" $-   "/>
    <n v="3385000000"/>
    <x v="6"/>
    <x v="35"/>
    <x v="0"/>
  </r>
  <r>
    <n v="884"/>
    <s v="JPM"/>
    <s v="Year 2"/>
    <d v="2013-12-31T00:00:00"/>
    <n v="97142000000"/>
    <s v=" $-   "/>
    <n v="70467000000"/>
    <s v=" $-   "/>
    <n v="225000000"/>
    <x v="6"/>
    <x v="35"/>
    <x v="1"/>
  </r>
  <r>
    <n v="885"/>
    <s v="JPM"/>
    <s v="Year 3"/>
    <d v="2014-12-31T00:00:00"/>
    <n v="91973000000"/>
    <s v=" $-   "/>
    <n v="61274000000"/>
    <s v=" $-   "/>
    <n v="3139000000"/>
    <x v="6"/>
    <x v="35"/>
    <x v="2"/>
  </r>
  <r>
    <n v="886"/>
    <s v="JPM"/>
    <s v="Year 4"/>
    <d v="2015-12-31T00:00:00"/>
    <n v="89716000000"/>
    <s v=" $-   "/>
    <n v="59014000000"/>
    <s v=" $-   "/>
    <n v="3827000000"/>
    <x v="6"/>
    <x v="35"/>
    <x v="3"/>
  </r>
  <r>
    <n v="887"/>
    <s v="JWN"/>
    <s v="Year 1"/>
    <d v="2013-02-02T00:00:00"/>
    <n v="12134000000"/>
    <n v="7432000000"/>
    <n v="3357000000"/>
    <s v=" $-   "/>
    <s v=" $-   "/>
    <x v="1"/>
    <x v="91"/>
    <x v="1"/>
  </r>
  <r>
    <n v="888"/>
    <s v="JWN"/>
    <s v="Year 2"/>
    <d v="2014-02-01T00:00:00"/>
    <n v="12540000000"/>
    <n v="7737000000"/>
    <n v="3453000000"/>
    <s v=" $-   "/>
    <s v=" $-   "/>
    <x v="1"/>
    <x v="91"/>
    <x v="2"/>
  </r>
  <r>
    <n v="889"/>
    <s v="JWN"/>
    <s v="Year 3"/>
    <d v="2015-01-31T00:00:00"/>
    <n v="13506000000"/>
    <n v="8406000000"/>
    <n v="3777000000"/>
    <s v=" $-   "/>
    <s v=" $-   "/>
    <x v="1"/>
    <x v="91"/>
    <x v="3"/>
  </r>
  <r>
    <n v="890"/>
    <s v="JWN"/>
    <s v="Year 4"/>
    <d v="2016-01-30T00:00:00"/>
    <n v="14437000000"/>
    <n v="9168000000"/>
    <n v="4168000000"/>
    <s v=" $-   "/>
    <s v=" $-   "/>
    <x v="1"/>
    <x v="91"/>
    <x v="4"/>
  </r>
  <r>
    <n v="891"/>
    <s v="K"/>
    <s v="Year 1"/>
    <d v="2012-12-29T00:00:00"/>
    <n v="14197000000"/>
    <n v="8763000000"/>
    <n v="3872000000"/>
    <s v=" $-   "/>
    <s v=" $-   "/>
    <x v="4"/>
    <x v="40"/>
    <x v="0"/>
  </r>
  <r>
    <n v="892"/>
    <s v="K"/>
    <s v="Year 2"/>
    <d v="2013-12-28T00:00:00"/>
    <n v="14792000000"/>
    <n v="8689000000"/>
    <n v="3266000000"/>
    <s v=" $-   "/>
    <s v=" $-   "/>
    <x v="4"/>
    <x v="40"/>
    <x v="1"/>
  </r>
  <r>
    <n v="893"/>
    <s v="K"/>
    <s v="Year 3"/>
    <d v="2015-01-03T00:00:00"/>
    <n v="14580000000"/>
    <n v="9517000000"/>
    <n v="4039000000"/>
    <s v=" $-   "/>
    <s v=" $-   "/>
    <x v="4"/>
    <x v="40"/>
    <x v="3"/>
  </r>
  <r>
    <n v="894"/>
    <s v="K"/>
    <s v="Year 4"/>
    <d v="2016-01-02T00:00:00"/>
    <n v="13525000000"/>
    <n v="8844000000"/>
    <n v="3590000000"/>
    <s v=" $-   "/>
    <s v=" $-   "/>
    <x v="4"/>
    <x v="40"/>
    <x v="4"/>
  </r>
  <r>
    <n v="895"/>
    <s v="KEY"/>
    <s v="Year 1"/>
    <d v="2013-09-30T00:00:00"/>
    <n v="1287577000"/>
    <n v="1073447000"/>
    <n v="174085000"/>
    <s v=" $-   "/>
    <n v="12784000"/>
    <x v="6"/>
    <x v="35"/>
    <x v="1"/>
  </r>
  <r>
    <n v="896"/>
    <s v="KEY"/>
    <s v="Year 2"/>
    <d v="2014-09-30T00:00:00"/>
    <n v="1463767000"/>
    <n v="1200308000"/>
    <n v="194491000"/>
    <s v=" $-   "/>
    <n v="13279000"/>
    <x v="6"/>
    <x v="35"/>
    <x v="2"/>
  </r>
  <r>
    <n v="897"/>
    <s v="KEY"/>
    <s v="Year 3"/>
    <d v="2015-09-30T00:00:00"/>
    <n v="1627413000"/>
    <n v="1354969000"/>
    <n v="207519000"/>
    <s v=" $-   "/>
    <n v="13338000"/>
    <x v="6"/>
    <x v="35"/>
    <x v="3"/>
  </r>
  <r>
    <n v="898"/>
    <s v="KEY"/>
    <s v="Year 4"/>
    <d v="2016-09-30T00:00:00"/>
    <n v="1822114000"/>
    <n v="1524907000"/>
    <n v="224088000"/>
    <s v=" $-   "/>
    <n v="13794000"/>
    <x v="6"/>
    <x v="35"/>
    <x v="4"/>
  </r>
  <r>
    <n v="899"/>
    <s v="KIM"/>
    <s v="Year 1"/>
    <d v="2012-12-31T00:00:00"/>
    <n v="793373000"/>
    <n v="206974000"/>
    <n v="123524000"/>
    <s v=" $-   "/>
    <n v="214827000"/>
    <x v="7"/>
    <x v="14"/>
    <x v="0"/>
  </r>
  <r>
    <n v="900"/>
    <s v="KIM"/>
    <s v="Year 2"/>
    <d v="2013-12-31T00:00:00"/>
    <n v="861527000"/>
    <n v="221498000"/>
    <n v="127470000"/>
    <s v=" $-   "/>
    <n v="224713000"/>
    <x v="7"/>
    <x v="14"/>
    <x v="1"/>
  </r>
  <r>
    <n v="901"/>
    <s v="KIM"/>
    <s v="Year 3"/>
    <d v="2014-12-31T00:00:00"/>
    <n v="993897000"/>
    <n v="258617000"/>
    <n v="122201000"/>
    <s v=" $-   "/>
    <n v="258074000"/>
    <x v="7"/>
    <x v="14"/>
    <x v="2"/>
  </r>
  <r>
    <n v="902"/>
    <s v="KIM"/>
    <s v="Year 4"/>
    <d v="2015-12-31T00:00:00"/>
    <n v="1166769000"/>
    <n v="304477000"/>
    <n v="122735000"/>
    <s v=" $-   "/>
    <n v="344527000"/>
    <x v="7"/>
    <x v="14"/>
    <x v="3"/>
  </r>
  <r>
    <n v="903"/>
    <s v="KLAC"/>
    <s v="Year 1"/>
    <d v="2013-06-30T00:00:00"/>
    <n v="2842781000"/>
    <n v="1237452000"/>
    <n v="387812000"/>
    <n v="487832000"/>
    <s v=" $-   "/>
    <x v="2"/>
    <x v="20"/>
    <x v="1"/>
  </r>
  <r>
    <n v="904"/>
    <s v="KLAC"/>
    <s v="Year 2"/>
    <d v="2014-06-30T00:00:00"/>
    <n v="2929408000"/>
    <n v="1232962000"/>
    <n v="384907000"/>
    <n v="539469000"/>
    <s v=" $-   "/>
    <x v="2"/>
    <x v="20"/>
    <x v="2"/>
  </r>
  <r>
    <n v="905"/>
    <s v="KLAC"/>
    <s v="Year 3"/>
    <d v="2015-06-30T00:00:00"/>
    <n v="2814049000"/>
    <n v="1215229000"/>
    <n v="406864000"/>
    <n v="530616000"/>
    <s v=" $-   "/>
    <x v="2"/>
    <x v="20"/>
    <x v="3"/>
  </r>
  <r>
    <n v="906"/>
    <s v="KLAC"/>
    <s v="Year 4"/>
    <d v="2016-06-30T00:00:00"/>
    <n v="2984493000"/>
    <n v="1163391000"/>
    <n v="379399000"/>
    <n v="481258000"/>
    <s v=" $-   "/>
    <x v="2"/>
    <x v="20"/>
    <x v="4"/>
  </r>
  <r>
    <n v="907"/>
    <s v="KMB"/>
    <s v="Year 1"/>
    <d v="2013-12-31T00:00:00"/>
    <n v="19561000000"/>
    <n v="12952000000"/>
    <n v="3706000000"/>
    <s v=" $-   "/>
    <s v=" $-   "/>
    <x v="4"/>
    <x v="47"/>
    <x v="1"/>
  </r>
  <r>
    <n v="908"/>
    <s v="KMB"/>
    <s v="Year 2"/>
    <d v="2014-12-31T00:00:00"/>
    <n v="19724000000"/>
    <n v="13041000000"/>
    <n v="4162000000"/>
    <s v=" $-   "/>
    <s v=" $-   "/>
    <x v="4"/>
    <x v="47"/>
    <x v="2"/>
  </r>
  <r>
    <n v="909"/>
    <s v="KMB"/>
    <s v="Year 3"/>
    <d v="2015-12-31T00:00:00"/>
    <n v="18591000000"/>
    <n v="11967000000"/>
    <n v="5011000000"/>
    <s v=" $-   "/>
    <s v=" $-   "/>
    <x v="4"/>
    <x v="47"/>
    <x v="3"/>
  </r>
  <r>
    <n v="910"/>
    <s v="KMB"/>
    <s v="Year 4"/>
    <d v="2016-12-31T00:00:00"/>
    <n v="18202000000"/>
    <n v="11551000000"/>
    <n v="3334000000"/>
    <s v=" $-   "/>
    <s v=" $-   "/>
    <x v="4"/>
    <x v="47"/>
    <x v="4"/>
  </r>
  <r>
    <n v="911"/>
    <s v="KMI"/>
    <s v="Year 1"/>
    <d v="2013-12-31T00:00:00"/>
    <n v="14070000000"/>
    <n v="7365000000"/>
    <n v="1007000000"/>
    <s v=" $-   "/>
    <n v="1806000000"/>
    <x v="9"/>
    <x v="92"/>
    <x v="1"/>
  </r>
  <r>
    <n v="912"/>
    <s v="KMI"/>
    <s v="Year 2"/>
    <d v="2014-12-31T00:00:00"/>
    <n v="16226000000"/>
    <n v="8435000000"/>
    <n v="1029000000"/>
    <s v=" $-   "/>
    <n v="2040000000"/>
    <x v="9"/>
    <x v="92"/>
    <x v="2"/>
  </r>
  <r>
    <n v="913"/>
    <s v="KMI"/>
    <s v="Year 3"/>
    <d v="2015-12-31T00:00:00"/>
    <n v="14403000000"/>
    <n v="6452000000"/>
    <n v="1126000000"/>
    <s v=" $-   "/>
    <n v="2309000000"/>
    <x v="9"/>
    <x v="92"/>
    <x v="3"/>
  </r>
  <r>
    <n v="914"/>
    <s v="KMI"/>
    <s v="Year 4"/>
    <d v="2016-12-31T00:00:00"/>
    <n v="13058000000"/>
    <n v="5801000000"/>
    <n v="1089000000"/>
    <s v=" $-   "/>
    <n v="2209000000"/>
    <x v="9"/>
    <x v="92"/>
    <x v="4"/>
  </r>
  <r>
    <n v="915"/>
    <s v="KMX"/>
    <s v="Year 1"/>
    <d v="2013-02-28T00:00:00"/>
    <n v="10962818000"/>
    <n v="9498456000"/>
    <n v="731767000"/>
    <s v=" $-   "/>
    <s v=" $-   "/>
    <x v="1"/>
    <x v="25"/>
    <x v="1"/>
  </r>
  <r>
    <n v="916"/>
    <s v="KMX"/>
    <s v="Year 2"/>
    <d v="2014-02-28T00:00:00"/>
    <n v="12574299000"/>
    <n v="10925598000"/>
    <n v="819048000"/>
    <s v=" $-   "/>
    <s v=" $-   "/>
    <x v="1"/>
    <x v="25"/>
    <x v="2"/>
  </r>
  <r>
    <n v="917"/>
    <s v="KMX"/>
    <s v="Year 3"/>
    <d v="2015-02-28T00:00:00"/>
    <n v="14268716000"/>
    <n v="12381189000"/>
    <n v="890431000"/>
    <s v=" $-   "/>
    <s v=" $-   "/>
    <x v="1"/>
    <x v="25"/>
    <x v="3"/>
  </r>
  <r>
    <n v="918"/>
    <s v="KMX"/>
    <s v="Year 4"/>
    <d v="2016-02-29T00:00:00"/>
    <n v="15149675000"/>
    <n v="13130915000"/>
    <n v="959899000"/>
    <s v=" $-   "/>
    <s v=" $-   "/>
    <x v="1"/>
    <x v="25"/>
    <x v="4"/>
  </r>
  <r>
    <n v="919"/>
    <s v="KO"/>
    <s v="Year 1"/>
    <d v="2012-12-31T00:00:00"/>
    <n v="48017000000"/>
    <n v="19053000000"/>
    <n v="18185000000"/>
    <s v=" $-   "/>
    <s v=" $-   "/>
    <x v="4"/>
    <x v="69"/>
    <x v="0"/>
  </r>
  <r>
    <n v="920"/>
    <s v="KO"/>
    <s v="Year 2"/>
    <d v="2013-12-31T00:00:00"/>
    <n v="46854000000"/>
    <n v="18421000000"/>
    <n v="18205000000"/>
    <s v=" $-   "/>
    <s v=" $-   "/>
    <x v="4"/>
    <x v="69"/>
    <x v="1"/>
  </r>
  <r>
    <n v="921"/>
    <s v="KO"/>
    <s v="Year 3"/>
    <d v="2014-12-31T00:00:00"/>
    <n v="45998000000"/>
    <n v="17889000000"/>
    <n v="18401000000"/>
    <s v=" $-   "/>
    <s v=" $-   "/>
    <x v="4"/>
    <x v="69"/>
    <x v="2"/>
  </r>
  <r>
    <n v="922"/>
    <s v="KO"/>
    <s v="Year 4"/>
    <d v="2015-12-31T00:00:00"/>
    <n v="44294000000"/>
    <n v="17482000000"/>
    <n v="18084000000"/>
    <s v=" $-   "/>
    <s v=" $-   "/>
    <x v="4"/>
    <x v="69"/>
    <x v="3"/>
  </r>
  <r>
    <n v="923"/>
    <s v="KORS"/>
    <s v="Year 1"/>
    <d v="2013-03-30T00:00:00"/>
    <n v="2181732000"/>
    <n v="875166000"/>
    <n v="621536000"/>
    <s v=" $-   "/>
    <n v="54291000"/>
    <x v="1"/>
    <x v="82"/>
    <x v="1"/>
  </r>
  <r>
    <n v="924"/>
    <s v="KORS"/>
    <s v="Year 2"/>
    <d v="2014-03-29T00:00:00"/>
    <n v="3310800000"/>
    <n v="1294700000"/>
    <n v="926900000"/>
    <s v=" $-   "/>
    <n v="79700000"/>
    <x v="1"/>
    <x v="82"/>
    <x v="2"/>
  </r>
  <r>
    <n v="925"/>
    <s v="KORS"/>
    <s v="Year 3"/>
    <d v="2015-03-28T00:00:00"/>
    <n v="4371500000"/>
    <n v="1723800000"/>
    <n v="1251500000"/>
    <s v=" $-   "/>
    <n v="138400000"/>
    <x v="1"/>
    <x v="82"/>
    <x v="3"/>
  </r>
  <r>
    <n v="926"/>
    <s v="KORS"/>
    <s v="Year 4"/>
    <d v="2016-04-02T00:00:00"/>
    <n v="4712100000"/>
    <n v="1914900000"/>
    <n v="1428000000"/>
    <s v=" $-   "/>
    <n v="183200000"/>
    <x v="1"/>
    <x v="82"/>
    <x v="4"/>
  </r>
  <r>
    <n v="927"/>
    <s v="KR"/>
    <s v="Year 1"/>
    <d v="2013-02-02T00:00:00"/>
    <n v="96619000000"/>
    <n v="76726000000"/>
    <n v="15477000000"/>
    <s v=" $-   "/>
    <n v="1652000000"/>
    <x v="4"/>
    <x v="93"/>
    <x v="1"/>
  </r>
  <r>
    <n v="928"/>
    <s v="KR"/>
    <s v="Year 2"/>
    <d v="2014-02-01T00:00:00"/>
    <n v="98375000000"/>
    <n v="78138000000"/>
    <n v="15809000000"/>
    <s v=" $-   "/>
    <n v="1703000000"/>
    <x v="4"/>
    <x v="93"/>
    <x v="2"/>
  </r>
  <r>
    <n v="929"/>
    <s v="KR"/>
    <s v="Year 3"/>
    <d v="2015-01-31T00:00:00"/>
    <n v="108465000000"/>
    <n v="85512000000"/>
    <n v="17868000000"/>
    <s v=" $-   "/>
    <n v="1948000000"/>
    <x v="4"/>
    <x v="93"/>
    <x v="3"/>
  </r>
  <r>
    <n v="930"/>
    <s v="KR"/>
    <s v="Year 4"/>
    <d v="2016-01-30T00:00:00"/>
    <n v="109830000000"/>
    <n v="85496000000"/>
    <n v="18669000000"/>
    <s v=" $-   "/>
    <n v="2089000000"/>
    <x v="4"/>
    <x v="93"/>
    <x v="4"/>
  </r>
  <r>
    <n v="931"/>
    <s v="KSS"/>
    <s v="Year 1"/>
    <d v="2013-02-02T00:00:00"/>
    <n v="19279000000"/>
    <n v="12289000000"/>
    <n v="4267000000"/>
    <s v=" $-   "/>
    <n v="833000000"/>
    <x v="1"/>
    <x v="64"/>
    <x v="1"/>
  </r>
  <r>
    <n v="932"/>
    <s v="KSS"/>
    <s v="Year 2"/>
    <d v="2014-02-01T00:00:00"/>
    <n v="19031000000"/>
    <n v="12087000000"/>
    <n v="4313000000"/>
    <s v=" $-   "/>
    <n v="889000000"/>
    <x v="1"/>
    <x v="64"/>
    <x v="2"/>
  </r>
  <r>
    <n v="933"/>
    <s v="KSS"/>
    <s v="Year 3"/>
    <d v="2015-01-31T00:00:00"/>
    <n v="19023000000"/>
    <n v="12098000000"/>
    <n v="4350000000"/>
    <s v=" $-   "/>
    <n v="886000000"/>
    <x v="1"/>
    <x v="64"/>
    <x v="3"/>
  </r>
  <r>
    <n v="934"/>
    <s v="KSS"/>
    <s v="Year 4"/>
    <d v="2016-01-30T00:00:00"/>
    <n v="19204000000"/>
    <n v="12265000000"/>
    <n v="4452000000"/>
    <s v=" $-   "/>
    <n v="934000000"/>
    <x v="1"/>
    <x v="64"/>
    <x v="4"/>
  </r>
  <r>
    <n v="935"/>
    <s v="KSU"/>
    <s v="Year 1"/>
    <d v="2013-12-31T00:00:00"/>
    <n v="2369300000"/>
    <n v="805300000"/>
    <n v="602100000"/>
    <s v=" $-   "/>
    <n v="223300000"/>
    <x v="0"/>
    <x v="59"/>
    <x v="1"/>
  </r>
  <r>
    <n v="936"/>
    <s v="KSU"/>
    <s v="Year 2"/>
    <d v="2014-12-31T00:00:00"/>
    <n v="2577100000"/>
    <n v="877900000"/>
    <n v="632000000"/>
    <s v=" $-   "/>
    <n v="258100000"/>
    <x v="0"/>
    <x v="59"/>
    <x v="2"/>
  </r>
  <r>
    <n v="937"/>
    <s v="KSU"/>
    <s v="Year 3"/>
    <d v="2015-12-31T00:00:00"/>
    <n v="2418800000"/>
    <n v="759200000"/>
    <n v="571200000"/>
    <s v=" $-   "/>
    <n v="284600000"/>
    <x v="0"/>
    <x v="59"/>
    <x v="3"/>
  </r>
  <r>
    <n v="938"/>
    <s v="KSU"/>
    <s v="Year 4"/>
    <d v="2016-12-31T00:00:00"/>
    <n v="2334200000"/>
    <n v="691100000"/>
    <n v="519600000"/>
    <s v=" $-   "/>
    <n v="305000000"/>
    <x v="0"/>
    <x v="59"/>
    <x v="4"/>
  </r>
  <r>
    <n v="939"/>
    <s v="LB"/>
    <s v="Year 1"/>
    <d v="2013-02-02T00:00:00"/>
    <n v="10459000000"/>
    <n v="6073000000"/>
    <n v="2720000000"/>
    <s v=" $-   "/>
    <s v=" $-   "/>
    <x v="1"/>
    <x v="74"/>
    <x v="1"/>
  </r>
  <r>
    <n v="940"/>
    <s v="LB"/>
    <s v="Year 2"/>
    <d v="2014-02-01T00:00:00"/>
    <n v="10773000000"/>
    <n v="6344000000"/>
    <n v="2686000000"/>
    <s v=" $-   "/>
    <s v=" $-   "/>
    <x v="1"/>
    <x v="74"/>
    <x v="2"/>
  </r>
  <r>
    <n v="941"/>
    <s v="LB"/>
    <s v="Year 3"/>
    <d v="2015-01-31T00:00:00"/>
    <n v="11454000000"/>
    <n v="6646000000"/>
    <n v="2855000000"/>
    <s v=" $-   "/>
    <s v=" $-   "/>
    <x v="1"/>
    <x v="74"/>
    <x v="3"/>
  </r>
  <r>
    <n v="942"/>
    <s v="LB"/>
    <s v="Year 4"/>
    <d v="2016-01-30T00:00:00"/>
    <n v="12154000000"/>
    <n v="6950000000"/>
    <n v="3012000000"/>
    <s v=" $-   "/>
    <s v=" $-   "/>
    <x v="1"/>
    <x v="74"/>
    <x v="4"/>
  </r>
  <r>
    <n v="943"/>
    <s v="LEG"/>
    <s v="Year 1"/>
    <d v="2012-12-31T00:00:00"/>
    <n v="3414500000"/>
    <n v="2718900000"/>
    <n v="346100000"/>
    <s v=" $-   "/>
    <n v="25100000"/>
    <x v="0"/>
    <x v="53"/>
    <x v="0"/>
  </r>
  <r>
    <n v="944"/>
    <s v="LEG"/>
    <s v="Year 2"/>
    <d v="2013-12-31T00:00:00"/>
    <n v="3477200000"/>
    <n v="2767300000"/>
    <n v="346900000"/>
    <s v=" $-   "/>
    <n v="25400000"/>
    <x v="0"/>
    <x v="53"/>
    <x v="1"/>
  </r>
  <r>
    <n v="945"/>
    <s v="LEG"/>
    <s v="Year 3"/>
    <d v="2014-12-31T00:00:00"/>
    <n v="3782300000"/>
    <n v="2991900000"/>
    <n v="439200000"/>
    <s v=" $-   "/>
    <n v="19700000"/>
    <x v="0"/>
    <x v="53"/>
    <x v="2"/>
  </r>
  <r>
    <n v="946"/>
    <s v="LEG"/>
    <s v="Year 4"/>
    <d v="2015-12-31T00:00:00"/>
    <n v="3917200000"/>
    <n v="2994000000"/>
    <n v="411800000"/>
    <s v=" $-   "/>
    <n v="20800000"/>
    <x v="0"/>
    <x v="53"/>
    <x v="3"/>
  </r>
  <r>
    <n v="947"/>
    <s v="LEN"/>
    <s v="Year 1"/>
    <d v="2013-11-30T00:00:00"/>
    <n v="5935095000"/>
    <n v="4920664000"/>
    <n v="328595000"/>
    <s v=" $-   "/>
    <s v=" $-   "/>
    <x v="1"/>
    <x v="66"/>
    <x v="1"/>
  </r>
  <r>
    <n v="948"/>
    <s v="LEN"/>
    <s v="Year 2"/>
    <d v="2014-11-30T00:00:00"/>
    <n v="7779812000"/>
    <n v="6336272000"/>
    <n v="521502000"/>
    <s v=" $-   "/>
    <s v=" $-   "/>
    <x v="1"/>
    <x v="66"/>
    <x v="2"/>
  </r>
  <r>
    <n v="949"/>
    <s v="LEN"/>
    <s v="Year 3"/>
    <d v="2015-11-30T00:00:00"/>
    <n v="9474008000"/>
    <n v="7757571000"/>
    <n v="630421000"/>
    <s v=" $-   "/>
    <s v=" $-   "/>
    <x v="1"/>
    <x v="66"/>
    <x v="3"/>
  </r>
  <r>
    <n v="950"/>
    <s v="LEN"/>
    <s v="Year 4"/>
    <d v="2016-11-30T00:00:00"/>
    <n v="10949999000"/>
    <n v="8923519000"/>
    <n v="764117000"/>
    <s v=" $-   "/>
    <s v=" $-   "/>
    <x v="1"/>
    <x v="66"/>
    <x v="4"/>
  </r>
  <r>
    <n v="951"/>
    <s v="LH"/>
    <s v="Year 1"/>
    <d v="2012-12-31T00:00:00"/>
    <n v="5671400000"/>
    <n v="3421700000"/>
    <n v="1114600000"/>
    <s v=" $-   "/>
    <n v="86300000"/>
    <x v="3"/>
    <x v="65"/>
    <x v="0"/>
  </r>
  <r>
    <n v="952"/>
    <s v="LH"/>
    <s v="Year 2"/>
    <d v="2013-12-31T00:00:00"/>
    <n v="5808300000"/>
    <n v="3585100000"/>
    <n v="1128800000"/>
    <s v=" $-   "/>
    <n v="81700000"/>
    <x v="3"/>
    <x v="65"/>
    <x v="1"/>
  </r>
  <r>
    <n v="953"/>
    <s v="LH"/>
    <s v="Year 3"/>
    <d v="2014-12-31T00:00:00"/>
    <n v="6011600000"/>
    <n v="3808500000"/>
    <n v="1198200000"/>
    <s v=" $-   "/>
    <n v="76700000"/>
    <x v="3"/>
    <x v="65"/>
    <x v="2"/>
  </r>
  <r>
    <n v="954"/>
    <s v="LH"/>
    <s v="Year 4"/>
    <d v="2015-12-31T00:00:00"/>
    <n v="8680100000"/>
    <n v="5776800000"/>
    <n v="1622000000"/>
    <s v=" $-   "/>
    <n v="164500000"/>
    <x v="3"/>
    <x v="65"/>
    <x v="3"/>
  </r>
  <r>
    <n v="955"/>
    <s v="LKQ"/>
    <s v="Year 1"/>
    <d v="2012-12-31T00:00:00"/>
    <n v="4122930000"/>
    <n v="2398790000"/>
    <n v="1219343000"/>
    <s v=" $-   "/>
    <n v="64093000"/>
    <x v="1"/>
    <x v="94"/>
    <x v="0"/>
  </r>
  <r>
    <n v="956"/>
    <s v="LKQ"/>
    <s v="Year 2"/>
    <d v="2013-12-31T00:00:00"/>
    <n v="5062528000"/>
    <n v="2987126000"/>
    <n v="1454080000"/>
    <s v=" $-   "/>
    <n v="80969000"/>
    <x v="1"/>
    <x v="94"/>
    <x v="1"/>
  </r>
  <r>
    <n v="957"/>
    <s v="LKQ"/>
    <s v="Year 3"/>
    <d v="2014-12-31T00:00:00"/>
    <n v="6740064000"/>
    <n v="4088151000"/>
    <n v="1866520000"/>
    <s v=" $-   "/>
    <n v="120719000"/>
    <x v="1"/>
    <x v="94"/>
    <x v="2"/>
  </r>
  <r>
    <n v="958"/>
    <s v="LKQ"/>
    <s v="Year 4"/>
    <d v="2015-12-31T00:00:00"/>
    <n v="7192633000"/>
    <n v="4359104000"/>
    <n v="1987271000"/>
    <s v=" $-   "/>
    <n v="122120000"/>
    <x v="1"/>
    <x v="94"/>
    <x v="3"/>
  </r>
  <r>
    <n v="959"/>
    <s v="LLL"/>
    <s v="Year 1"/>
    <d v="2012-12-31T00:00:00"/>
    <n v="13107000000"/>
    <n v="11799000000"/>
    <s v=" $-   "/>
    <s v=" $-   "/>
    <s v=" $-   "/>
    <x v="0"/>
    <x v="53"/>
    <x v="0"/>
  </r>
  <r>
    <n v="960"/>
    <s v="LLL"/>
    <s v="Year 2"/>
    <d v="2013-12-31T00:00:00"/>
    <n v="11420000000"/>
    <n v="10303000000"/>
    <s v=" $-   "/>
    <s v=" $-   "/>
    <s v=" $-   "/>
    <x v="0"/>
    <x v="53"/>
    <x v="1"/>
  </r>
  <r>
    <n v="961"/>
    <s v="LLL"/>
    <s v="Year 3"/>
    <d v="2014-12-31T00:00:00"/>
    <n v="10986000000"/>
    <n v="9974000000"/>
    <s v=" $-   "/>
    <s v=" $-   "/>
    <s v=" $-   "/>
    <x v="0"/>
    <x v="53"/>
    <x v="2"/>
  </r>
  <r>
    <n v="962"/>
    <s v="LLL"/>
    <s v="Year 4"/>
    <d v="2015-12-31T00:00:00"/>
    <n v="10466000000"/>
    <n v="9576000000"/>
    <s v=" $-   "/>
    <s v=" $-   "/>
    <s v=" $-   "/>
    <x v="0"/>
    <x v="53"/>
    <x v="3"/>
  </r>
  <r>
    <n v="963"/>
    <s v="LLTC"/>
    <s v="Year 1"/>
    <d v="2013-06-30T00:00:00"/>
    <n v="1282236000"/>
    <n v="322516000"/>
    <n v="151382000"/>
    <n v="235184000"/>
    <s v=" $-   "/>
    <x v="2"/>
    <x v="7"/>
    <x v="1"/>
  </r>
  <r>
    <n v="964"/>
    <s v="LLTC"/>
    <s v="Year 2"/>
    <d v="2014-06-29T00:00:00"/>
    <n v="1388386000"/>
    <n v="338580000"/>
    <n v="159642000"/>
    <n v="250434000"/>
    <s v=" $-   "/>
    <x v="2"/>
    <x v="7"/>
    <x v="2"/>
  </r>
  <r>
    <n v="965"/>
    <s v="LLTC"/>
    <s v="Year 3"/>
    <d v="2015-06-28T00:00:00"/>
    <n v="1475139000"/>
    <n v="355727000"/>
    <n v="169952000"/>
    <n v="266761000"/>
    <s v=" $-   "/>
    <x v="2"/>
    <x v="7"/>
    <x v="3"/>
  </r>
  <r>
    <n v="966"/>
    <s v="LLTC"/>
    <s v="Year 4"/>
    <d v="2016-07-03T00:00:00"/>
    <n v="1423936000"/>
    <n v="343801000"/>
    <n v="170120000"/>
    <n v="276462000"/>
    <s v=" $-   "/>
    <x v="2"/>
    <x v="7"/>
    <x v="4"/>
  </r>
  <r>
    <n v="967"/>
    <s v="LLY"/>
    <s v="Year 1"/>
    <d v="2012-12-31T00:00:00"/>
    <n v="22603400000"/>
    <n v="4796500000"/>
    <n v="6839500000"/>
    <n v="5278100000"/>
    <s v=" $-   "/>
    <x v="3"/>
    <x v="3"/>
    <x v="0"/>
  </r>
  <r>
    <n v="968"/>
    <s v="LLY"/>
    <s v="Year 2"/>
    <d v="2013-12-31T00:00:00"/>
    <n v="23113100000"/>
    <n v="4908100000"/>
    <n v="6606700000"/>
    <n v="5531300000"/>
    <s v=" $-   "/>
    <x v="3"/>
    <x v="3"/>
    <x v="1"/>
  </r>
  <r>
    <n v="969"/>
    <s v="LLY"/>
    <s v="Year 3"/>
    <d v="2014-12-31T00:00:00"/>
    <n v="19615600000"/>
    <n v="4932500000"/>
    <n v="6280300000"/>
    <n v="4733600000"/>
    <s v=" $-   "/>
    <x v="3"/>
    <x v="3"/>
    <x v="2"/>
  </r>
  <r>
    <n v="970"/>
    <s v="LLY"/>
    <s v="Year 4"/>
    <d v="2015-12-31T00:00:00"/>
    <n v="19958700000"/>
    <n v="5037200000"/>
    <n v="6432400000"/>
    <n v="4796400000"/>
    <s v=" $-   "/>
    <x v="3"/>
    <x v="3"/>
    <x v="3"/>
  </r>
  <r>
    <n v="971"/>
    <s v="LMT"/>
    <s v="Year 1"/>
    <d v="2013-12-31T00:00:00"/>
    <n v="45358000000"/>
    <n v="41171000000"/>
    <n v="-318000000"/>
    <s v=" $-   "/>
    <s v=" $-   "/>
    <x v="0"/>
    <x v="30"/>
    <x v="1"/>
  </r>
  <r>
    <n v="972"/>
    <s v="LMT"/>
    <s v="Year 2"/>
    <d v="2014-12-31T00:00:00"/>
    <n v="39946000000"/>
    <n v="35263000000"/>
    <n v="-329000000"/>
    <s v=" $-   "/>
    <s v=" $-   "/>
    <x v="0"/>
    <x v="30"/>
    <x v="2"/>
  </r>
  <r>
    <n v="973"/>
    <s v="LMT"/>
    <s v="Year 3"/>
    <d v="2015-12-31T00:00:00"/>
    <n v="40536000000"/>
    <n v="36044000000"/>
    <n v="-220000000"/>
    <s v=" $-   "/>
    <s v=" $-   "/>
    <x v="0"/>
    <x v="30"/>
    <x v="3"/>
  </r>
  <r>
    <n v="974"/>
    <s v="LMT"/>
    <s v="Year 4"/>
    <d v="2016-12-31T00:00:00"/>
    <n v="47248000000"/>
    <n v="42186000000"/>
    <n v="-487000000"/>
    <s v=" $-   "/>
    <s v=" $-   "/>
    <x v="0"/>
    <x v="30"/>
    <x v="4"/>
  </r>
  <r>
    <n v="975"/>
    <s v="LNT"/>
    <s v="Year 1"/>
    <d v="2012-12-31T00:00:00"/>
    <n v="3094500000"/>
    <n v="2144200000"/>
    <n v="98200000"/>
    <s v=" $-   "/>
    <n v="332400000"/>
    <x v="5"/>
    <x v="11"/>
    <x v="0"/>
  </r>
  <r>
    <n v="976"/>
    <s v="LNT"/>
    <s v="Year 2"/>
    <d v="2013-12-31T00:00:00"/>
    <n v="3276800000"/>
    <n v="2272400000"/>
    <n v="99600000"/>
    <s v=" $-   "/>
    <n v="370900000"/>
    <x v="5"/>
    <x v="11"/>
    <x v="1"/>
  </r>
  <r>
    <n v="977"/>
    <s v="LNT"/>
    <s v="Year 3"/>
    <d v="2014-12-31T00:00:00"/>
    <n v="3350300000"/>
    <n v="2317500000"/>
    <n v="101100000"/>
    <s v=" $-   "/>
    <n v="388100000"/>
    <x v="5"/>
    <x v="11"/>
    <x v="2"/>
  </r>
  <r>
    <n v="978"/>
    <s v="LNT"/>
    <s v="Year 4"/>
    <d v="2015-12-31T00:00:00"/>
    <n v="3253600000"/>
    <n v="2171600000"/>
    <n v="103700000"/>
    <s v=" $-   "/>
    <n v="401300000"/>
    <x v="5"/>
    <x v="11"/>
    <x v="3"/>
  </r>
  <r>
    <n v="979"/>
    <s v="LOW"/>
    <s v="Year 1"/>
    <d v="2013-02-01T00:00:00"/>
    <n v="50521000000"/>
    <n v="33194000000"/>
    <n v="12244000000"/>
    <s v=" $-   "/>
    <n v="1523000000"/>
    <x v="1"/>
    <x v="83"/>
    <x v="1"/>
  </r>
  <r>
    <n v="980"/>
    <s v="LOW"/>
    <s v="Year 2"/>
    <d v="2014-01-31T00:00:00"/>
    <n v="53417000000"/>
    <n v="34941000000"/>
    <n v="12865000000"/>
    <s v=" $-   "/>
    <n v="1462000000"/>
    <x v="1"/>
    <x v="83"/>
    <x v="2"/>
  </r>
  <r>
    <n v="981"/>
    <s v="LOW"/>
    <s v="Year 3"/>
    <d v="2015-01-30T00:00:00"/>
    <n v="56223000000"/>
    <n v="36665000000"/>
    <n v="13281000000"/>
    <s v=" $-   "/>
    <n v="1485000000"/>
    <x v="1"/>
    <x v="83"/>
    <x v="3"/>
  </r>
  <r>
    <n v="982"/>
    <s v="LOW"/>
    <s v="Year 4"/>
    <d v="2016-01-29T00:00:00"/>
    <n v="59074000000"/>
    <n v="38504000000"/>
    <n v="14115000000"/>
    <s v=" $-   "/>
    <n v="1484000000"/>
    <x v="1"/>
    <x v="83"/>
    <x v="4"/>
  </r>
  <r>
    <n v="983"/>
    <s v="LRCX"/>
    <s v="Year 1"/>
    <d v="2013-06-30T00:00:00"/>
    <n v="3598916000"/>
    <n v="2195857000"/>
    <n v="601300000"/>
    <n v="683688000"/>
    <s v=" $-   "/>
    <x v="2"/>
    <x v="20"/>
    <x v="1"/>
  </r>
  <r>
    <n v="984"/>
    <s v="LRCX"/>
    <s v="Year 2"/>
    <d v="2014-06-29T00:00:00"/>
    <n v="4607309000"/>
    <n v="2599828000"/>
    <n v="613341000"/>
    <n v="716471000"/>
    <s v=" $-   "/>
    <x v="2"/>
    <x v="20"/>
    <x v="2"/>
  </r>
  <r>
    <n v="985"/>
    <s v="LRCX"/>
    <s v="Year 3"/>
    <d v="2015-06-28T00:00:00"/>
    <n v="5259312000"/>
    <n v="2974976000"/>
    <n v="591611000"/>
    <n v="825242000"/>
    <s v=" $-   "/>
    <x v="2"/>
    <x v="20"/>
    <x v="3"/>
  </r>
  <r>
    <n v="986"/>
    <s v="LRCX"/>
    <s v="Year 4"/>
    <d v="2016-06-26T00:00:00"/>
    <n v="5885893000"/>
    <n v="3266971000"/>
    <n v="630954000"/>
    <n v="913712000"/>
    <s v=" $-   "/>
    <x v="2"/>
    <x v="20"/>
    <x v="4"/>
  </r>
  <r>
    <n v="987"/>
    <s v="LUK"/>
    <s v="Year 1"/>
    <d v="2012-12-31T00:00:00"/>
    <n v="7810610000"/>
    <n v="7479746000"/>
    <n v="360586000"/>
    <s v=" $-   "/>
    <n v="116388000"/>
    <x v="6"/>
    <x v="95"/>
    <x v="0"/>
  </r>
  <r>
    <n v="988"/>
    <s v="LUK"/>
    <s v="Year 2"/>
    <d v="2013-12-31T00:00:00"/>
    <n v="9531778000"/>
    <n v="7567707000"/>
    <n v="2177616000"/>
    <s v=" $-   "/>
    <n v="167425000"/>
    <x v="6"/>
    <x v="95"/>
    <x v="1"/>
  </r>
  <r>
    <n v="989"/>
    <s v="LUK"/>
    <s v="Year 3"/>
    <d v="2014-12-31T00:00:00"/>
    <n v="10681897000"/>
    <n v="8024286000"/>
    <n v="2856642000"/>
    <s v=" $-   "/>
    <n v="185993000"/>
    <x v="6"/>
    <x v="95"/>
    <x v="2"/>
  </r>
  <r>
    <n v="990"/>
    <s v="LUK"/>
    <s v="Year 4"/>
    <d v="2015-12-31T00:00:00"/>
    <n v="10116502000"/>
    <n v="7677233000"/>
    <n v="2620072000"/>
    <s v=" $-   "/>
    <n v="224133000"/>
    <x v="6"/>
    <x v="95"/>
    <x v="3"/>
  </r>
  <r>
    <n v="991"/>
    <s v="LUV"/>
    <s v="Year 1"/>
    <d v="2013-12-31T00:00:00"/>
    <n v="17699000000"/>
    <n v="8307000000"/>
    <n v="7161000000"/>
    <s v=" $-   "/>
    <n v="867000000"/>
    <x v="0"/>
    <x v="0"/>
    <x v="1"/>
  </r>
  <r>
    <n v="992"/>
    <s v="LUV"/>
    <s v="Year 2"/>
    <d v="2014-12-31T00:00:00"/>
    <n v="18605000000"/>
    <n v="7677000000"/>
    <n v="7639000000"/>
    <s v=" $-   "/>
    <n v="938000000"/>
    <x v="0"/>
    <x v="0"/>
    <x v="2"/>
  </r>
  <r>
    <n v="993"/>
    <s v="LUV"/>
    <s v="Year 3"/>
    <d v="2015-12-31T00:00:00"/>
    <n v="19820000000"/>
    <n v="6025000000"/>
    <n v="8625000000"/>
    <s v=" $-   "/>
    <n v="1015000000"/>
    <x v="0"/>
    <x v="0"/>
    <x v="3"/>
  </r>
  <r>
    <n v="994"/>
    <s v="LUV"/>
    <s v="Year 4"/>
    <d v="2016-12-31T00:00:00"/>
    <n v="20425000000"/>
    <n v="6132000000"/>
    <n v="9312000000"/>
    <s v=" $-   "/>
    <n v="1221000000"/>
    <x v="0"/>
    <x v="0"/>
    <x v="4"/>
  </r>
  <r>
    <n v="995"/>
    <s v="LVLT"/>
    <s v="Year 1"/>
    <d v="2012-12-31T00:00:00"/>
    <n v="6376000000"/>
    <n v="3851000000"/>
    <n v="1201000000"/>
    <s v=" $-   "/>
    <n v="749000000"/>
    <x v="10"/>
    <x v="96"/>
    <x v="0"/>
  </r>
  <r>
    <n v="996"/>
    <s v="LVLT"/>
    <s v="Year 2"/>
    <d v="2013-12-31T00:00:00"/>
    <n v="6313000000"/>
    <n v="3685000000"/>
    <n v="1162000000"/>
    <s v=" $-   "/>
    <n v="800000000"/>
    <x v="10"/>
    <x v="96"/>
    <x v="1"/>
  </r>
  <r>
    <n v="997"/>
    <s v="LVLT"/>
    <s v="Year 3"/>
    <d v="2014-12-31T00:00:00"/>
    <n v="6777000000"/>
    <n v="3775000000"/>
    <n v="1181000000"/>
    <s v=" $-   "/>
    <n v="808000000"/>
    <x v="10"/>
    <x v="96"/>
    <x v="2"/>
  </r>
  <r>
    <n v="998"/>
    <s v="LVLT"/>
    <s v="Year 4"/>
    <d v="2015-12-31T00:00:00"/>
    <n v="8229000000"/>
    <n v="4265000000"/>
    <n v="1467000000"/>
    <s v=" $-   "/>
    <n v="1166000000"/>
    <x v="10"/>
    <x v="96"/>
    <x v="3"/>
  </r>
  <r>
    <n v="999"/>
    <s v="LYB"/>
    <s v="Year 1"/>
    <d v="2012-12-31T00:00:00"/>
    <n v="45352000000"/>
    <n v="39595000000"/>
    <n v="909000000"/>
    <n v="172000000"/>
    <s v=" $-   "/>
    <x v="8"/>
    <x v="63"/>
    <x v="0"/>
  </r>
  <r>
    <n v="1000"/>
    <s v="LYB"/>
    <s v="Year 2"/>
    <d v="2013-12-31T00:00:00"/>
    <n v="44062000000"/>
    <n v="37940000000"/>
    <n v="870000000"/>
    <n v="150000000"/>
    <s v=" $-   "/>
    <x v="8"/>
    <x v="63"/>
    <x v="1"/>
  </r>
  <r>
    <n v="1001"/>
    <s v="LYB"/>
    <s v="Year 3"/>
    <d v="2014-12-31T00:00:00"/>
    <n v="45608000000"/>
    <n v="38939000000"/>
    <n v="806000000"/>
    <n v="127000000"/>
    <s v=" $-   "/>
    <x v="8"/>
    <x v="63"/>
    <x v="2"/>
  </r>
  <r>
    <n v="1002"/>
    <s v="LYB"/>
    <s v="Year 4"/>
    <d v="2015-12-31T00:00:00"/>
    <n v="32735000000"/>
    <n v="25683000000"/>
    <n v="828000000"/>
    <n v="102000000"/>
    <s v=" $-   "/>
    <x v="8"/>
    <x v="63"/>
    <x v="3"/>
  </r>
  <r>
    <n v="1003"/>
    <s v="M"/>
    <s v="Year 1"/>
    <d v="2013-02-02T00:00:00"/>
    <n v="27686000000"/>
    <n v="16538000000"/>
    <n v="8482000000"/>
    <s v=" $-   "/>
    <s v=" $-   "/>
    <x v="1"/>
    <x v="91"/>
    <x v="1"/>
  </r>
  <r>
    <n v="1004"/>
    <s v="M"/>
    <s v="Year 2"/>
    <d v="2014-02-01T00:00:00"/>
    <n v="27931000000"/>
    <n v="16725000000"/>
    <n v="8440000000"/>
    <s v=" $-   "/>
    <s v=" $-   "/>
    <x v="1"/>
    <x v="91"/>
    <x v="2"/>
  </r>
  <r>
    <n v="1005"/>
    <s v="M"/>
    <s v="Year 3"/>
    <d v="2015-01-31T00:00:00"/>
    <n v="28105000000"/>
    <n v="16863000000"/>
    <n v="8355000000"/>
    <s v=" $-   "/>
    <s v=" $-   "/>
    <x v="1"/>
    <x v="91"/>
    <x v="3"/>
  </r>
  <r>
    <n v="1006"/>
    <s v="M"/>
    <s v="Year 4"/>
    <d v="2016-01-30T00:00:00"/>
    <n v="27079000000"/>
    <n v="16496000000"/>
    <n v="8256000000"/>
    <s v=" $-   "/>
    <s v=" $-   "/>
    <x v="1"/>
    <x v="91"/>
    <x v="4"/>
  </r>
  <r>
    <n v="1007"/>
    <s v="MA"/>
    <s v="Year 1"/>
    <d v="2013-12-31T00:00:00"/>
    <n v="8312000000"/>
    <s v=" $-   "/>
    <n v="3456000000"/>
    <s v=" $-   "/>
    <n v="258000000"/>
    <x v="2"/>
    <x v="16"/>
    <x v="1"/>
  </r>
  <r>
    <n v="1008"/>
    <s v="MA"/>
    <s v="Year 2"/>
    <d v="2014-12-31T00:00:00"/>
    <n v="9441000000"/>
    <s v=" $-   "/>
    <n v="4014000000"/>
    <s v=" $-   "/>
    <n v="321000000"/>
    <x v="2"/>
    <x v="16"/>
    <x v="2"/>
  </r>
  <r>
    <n v="1009"/>
    <s v="MA"/>
    <s v="Year 3"/>
    <d v="2015-12-31T00:00:00"/>
    <n v="9667000000"/>
    <s v=" $-   "/>
    <n v="4162000000"/>
    <s v=" $-   "/>
    <n v="366000000"/>
    <x v="2"/>
    <x v="16"/>
    <x v="3"/>
  </r>
  <r>
    <n v="1010"/>
    <s v="MA"/>
    <s v="Year 4"/>
    <d v="2016-12-31T00:00:00"/>
    <n v="10776000000"/>
    <s v=" $-   "/>
    <n v="4525000000"/>
    <s v=" $-   "/>
    <n v="373000000"/>
    <x v="2"/>
    <x v="16"/>
    <x v="4"/>
  </r>
  <r>
    <n v="1011"/>
    <s v="MAA"/>
    <s v="Year 1"/>
    <d v="2012-12-31T00:00:00"/>
    <n v="475888000"/>
    <n v="117275000"/>
    <n v="47115000"/>
    <s v=" $-   "/>
    <n v="121211000"/>
    <x v="7"/>
    <x v="70"/>
    <x v="0"/>
  </r>
  <r>
    <n v="1012"/>
    <s v="MAA"/>
    <s v="Year 2"/>
    <d v="2013-12-31T00:00:00"/>
    <n v="635490000"/>
    <n v="172050000"/>
    <n v="43720000"/>
    <s v=" $-   "/>
    <n v="186979000"/>
    <x v="7"/>
    <x v="70"/>
    <x v="1"/>
  </r>
  <r>
    <n v="1013"/>
    <s v="MAA"/>
    <s v="Year 3"/>
    <d v="2014-12-31T00:00:00"/>
    <n v="992332000"/>
    <n v="275379000"/>
    <n v="57664000"/>
    <s v=" $-   "/>
    <n v="301812000"/>
    <x v="7"/>
    <x v="70"/>
    <x v="2"/>
  </r>
  <r>
    <n v="1014"/>
    <s v="MAA"/>
    <s v="Year 4"/>
    <d v="2015-12-31T00:00:00"/>
    <n v="1042779000"/>
    <n v="280901000"/>
    <n v="53992000"/>
    <s v=" $-   "/>
    <n v="294520000"/>
    <x v="7"/>
    <x v="70"/>
    <x v="3"/>
  </r>
  <r>
    <n v="1015"/>
    <s v="MAC"/>
    <s v="Year 1"/>
    <d v="2012-12-31T00:00:00"/>
    <n v="797517000"/>
    <n v="337533000"/>
    <n v="20412000"/>
    <s v=" $-   "/>
    <n v="277621000"/>
    <x v="7"/>
    <x v="77"/>
    <x v="0"/>
  </r>
  <r>
    <n v="1016"/>
    <s v="MAC"/>
    <s v="Year 2"/>
    <d v="2013-12-31T00:00:00"/>
    <n v="1029475000"/>
    <n v="423256000"/>
    <n v="27772000"/>
    <s v=" $-   "/>
    <n v="357165000"/>
    <x v="7"/>
    <x v="77"/>
    <x v="1"/>
  </r>
  <r>
    <n v="1017"/>
    <s v="MAC"/>
    <s v="Year 3"/>
    <d v="2014-12-31T00:00:00"/>
    <n v="1105247000"/>
    <n v="441929000"/>
    <n v="29412000"/>
    <s v=" $-   "/>
    <n v="378716000"/>
    <x v="7"/>
    <x v="77"/>
    <x v="2"/>
  </r>
  <r>
    <n v="1018"/>
    <s v="MAC"/>
    <s v="Year 4"/>
    <d v="2015-12-31T00:00:00"/>
    <n v="1288149000"/>
    <n v="497359000"/>
    <n v="29870000"/>
    <s v=" $-   "/>
    <n v="464472000"/>
    <x v="7"/>
    <x v="77"/>
    <x v="3"/>
  </r>
  <r>
    <n v="1019"/>
    <s v="MAR"/>
    <s v="Year 1"/>
    <d v="2012-12-31T00:00:00"/>
    <n v="11814000000"/>
    <n v="10190000000"/>
    <n v="582000000"/>
    <s v=" $-   "/>
    <n v="102000000"/>
    <x v="1"/>
    <x v="43"/>
    <x v="0"/>
  </r>
  <r>
    <n v="1020"/>
    <s v="MAR"/>
    <s v="Year 2"/>
    <d v="2013-12-31T00:00:00"/>
    <n v="12784000000"/>
    <n v="11020000000"/>
    <n v="649000000"/>
    <s v=" $-   "/>
    <n v="127000000"/>
    <x v="1"/>
    <x v="43"/>
    <x v="1"/>
  </r>
  <r>
    <n v="1021"/>
    <s v="MAR"/>
    <s v="Year 3"/>
    <d v="2014-12-31T00:00:00"/>
    <n v="13796000000"/>
    <n v="11830000000"/>
    <n v="659000000"/>
    <s v=" $-   "/>
    <n v="148000000"/>
    <x v="1"/>
    <x v="43"/>
    <x v="2"/>
  </r>
  <r>
    <n v="1022"/>
    <s v="MAR"/>
    <s v="Year 4"/>
    <d v="2015-12-31T00:00:00"/>
    <n v="14486000000"/>
    <n v="12363000000"/>
    <n v="634000000"/>
    <s v=" $-   "/>
    <n v="139000000"/>
    <x v="1"/>
    <x v="43"/>
    <x v="3"/>
  </r>
  <r>
    <n v="1023"/>
    <s v="MAS"/>
    <s v="Year 1"/>
    <d v="2013-12-31T00:00:00"/>
    <n v="6761000000"/>
    <n v="4802000000"/>
    <n v="1347000000"/>
    <s v=" $-   "/>
    <s v=" $-   "/>
    <x v="0"/>
    <x v="18"/>
    <x v="1"/>
  </r>
  <r>
    <n v="1024"/>
    <s v="MAS"/>
    <s v="Year 2"/>
    <d v="2014-12-31T00:00:00"/>
    <n v="7006000000"/>
    <n v="4946000000"/>
    <n v="1338000000"/>
    <s v=" $-   "/>
    <s v=" $-   "/>
    <x v="0"/>
    <x v="18"/>
    <x v="2"/>
  </r>
  <r>
    <n v="1025"/>
    <s v="MAS"/>
    <s v="Year 3"/>
    <d v="2015-12-31T00:00:00"/>
    <n v="7142000000"/>
    <n v="4889000000"/>
    <n v="1339000000"/>
    <s v=" $-   "/>
    <s v=" $-   "/>
    <x v="0"/>
    <x v="18"/>
    <x v="3"/>
  </r>
  <r>
    <n v="1026"/>
    <s v="MAS"/>
    <s v="Year 4"/>
    <d v="2016-12-31T00:00:00"/>
    <n v="7357000000"/>
    <n v="4901000000"/>
    <n v="1403000000"/>
    <s v=" $-   "/>
    <s v=" $-   "/>
    <x v="0"/>
    <x v="18"/>
    <x v="4"/>
  </r>
  <r>
    <n v="1027"/>
    <s v="MAT"/>
    <s v="Year 1"/>
    <d v="2012-12-31T00:00:00"/>
    <n v="6420881000"/>
    <n v="3011684000"/>
    <n v="2388182000"/>
    <s v=" $-   "/>
    <s v=" $-   "/>
    <x v="1"/>
    <x v="81"/>
    <x v="0"/>
  </r>
  <r>
    <n v="1028"/>
    <s v="MAT"/>
    <s v="Year 2"/>
    <d v="2013-12-31T00:00:00"/>
    <n v="6484892000"/>
    <n v="3006009000"/>
    <n v="2310780000"/>
    <s v=" $-   "/>
    <s v=" $-   "/>
    <x v="1"/>
    <x v="81"/>
    <x v="1"/>
  </r>
  <r>
    <n v="1029"/>
    <s v="MAT"/>
    <s v="Year 3"/>
    <d v="2014-12-31T00:00:00"/>
    <n v="6023819000"/>
    <n v="3022797000"/>
    <n v="2347308000"/>
    <s v=" $-   "/>
    <s v=" $-   "/>
    <x v="1"/>
    <x v="81"/>
    <x v="2"/>
  </r>
  <r>
    <n v="1030"/>
    <s v="MAT"/>
    <s v="Year 4"/>
    <d v="2015-12-31T00:00:00"/>
    <n v="5702613000"/>
    <n v="2896255000"/>
    <n v="2265436000"/>
    <s v=" $-   "/>
    <s v=" $-   "/>
    <x v="1"/>
    <x v="81"/>
    <x v="3"/>
  </r>
  <r>
    <n v="1031"/>
    <s v="MCD"/>
    <s v="Year 1"/>
    <d v="2012-12-31T00:00:00"/>
    <n v="27567000000"/>
    <n v="16750700000"/>
    <n v="2211700000"/>
    <s v=" $-   "/>
    <s v=" $-   "/>
    <x v="1"/>
    <x v="51"/>
    <x v="0"/>
  </r>
  <r>
    <n v="1032"/>
    <s v="MCD"/>
    <s v="Year 2"/>
    <d v="2013-12-31T00:00:00"/>
    <n v="28105700000"/>
    <n v="17203000000"/>
    <n v="2138400000"/>
    <s v=" $-   "/>
    <s v=" $-   "/>
    <x v="1"/>
    <x v="51"/>
    <x v="1"/>
  </r>
  <r>
    <n v="1033"/>
    <s v="MCD"/>
    <s v="Year 3"/>
    <d v="2014-12-31T00:00:00"/>
    <n v="27441300000"/>
    <n v="16985600000"/>
    <n v="2506500000"/>
    <s v=" $-   "/>
    <s v=" $-   "/>
    <x v="1"/>
    <x v="51"/>
    <x v="2"/>
  </r>
  <r>
    <n v="1034"/>
    <s v="MCD"/>
    <s v="Year 4"/>
    <d v="2015-12-31T00:00:00"/>
    <n v="25413000000"/>
    <n v="15623800000"/>
    <n v="2643700000"/>
    <s v=" $-   "/>
    <s v=" $-   "/>
    <x v="1"/>
    <x v="51"/>
    <x v="3"/>
  </r>
  <r>
    <n v="1035"/>
    <s v="MCHP"/>
    <s v="Year 1"/>
    <d v="2013-03-31T00:00:00"/>
    <n v="1581623000"/>
    <n v="743164000"/>
    <n v="261471000"/>
    <n v="254723000"/>
    <n v="111537000"/>
    <x v="2"/>
    <x v="7"/>
    <x v="1"/>
  </r>
  <r>
    <n v="1036"/>
    <s v="MCHP"/>
    <s v="Year 2"/>
    <d v="2014-03-31T00:00:00"/>
    <n v="1931217000"/>
    <n v="802474000"/>
    <n v="267278000"/>
    <n v="305043000"/>
    <n v="94534000"/>
    <x v="2"/>
    <x v="7"/>
    <x v="2"/>
  </r>
  <r>
    <n v="1037"/>
    <s v="MCHP"/>
    <s v="Year 3"/>
    <d v="2015-03-31T00:00:00"/>
    <n v="2147036000"/>
    <n v="917472000"/>
    <n v="274815000"/>
    <n v="349543000"/>
    <n v="176746000"/>
    <x v="2"/>
    <x v="7"/>
    <x v="3"/>
  </r>
  <r>
    <n v="1038"/>
    <s v="MCHP"/>
    <s v="Year 4"/>
    <d v="2016-03-31T00:00:00"/>
    <n v="2173334000"/>
    <n v="967870000"/>
    <n v="301670000"/>
    <n v="372596000"/>
    <n v="174896000"/>
    <x v="2"/>
    <x v="7"/>
    <x v="4"/>
  </r>
  <r>
    <n v="1039"/>
    <s v="MCK"/>
    <s v="Year 1"/>
    <d v="2013-03-31T00:00:00"/>
    <n v="122196000000"/>
    <n v="115315000000"/>
    <n v="4110000000"/>
    <n v="433000000"/>
    <s v=" $-   "/>
    <x v="3"/>
    <x v="4"/>
    <x v="1"/>
  </r>
  <r>
    <n v="1040"/>
    <s v="MCK"/>
    <s v="Year 2"/>
    <d v="2014-03-31T00:00:00"/>
    <n v="137392000000"/>
    <n v="129040000000"/>
    <n v="5388000000"/>
    <n v="457000000"/>
    <s v=" $-   "/>
    <x v="3"/>
    <x v="4"/>
    <x v="2"/>
  </r>
  <r>
    <n v="1041"/>
    <s v="MCK"/>
    <s v="Year 3"/>
    <d v="2015-03-31T00:00:00"/>
    <n v="179045000000"/>
    <n v="167634000000"/>
    <n v="7901000000"/>
    <n v="392000000"/>
    <s v=" $-   "/>
    <x v="3"/>
    <x v="4"/>
    <x v="3"/>
  </r>
  <r>
    <n v="1042"/>
    <s v="MCK"/>
    <s v="Year 4"/>
    <d v="2016-03-31T00:00:00"/>
    <n v="190884000000"/>
    <n v="179468000000"/>
    <n v="7276000000"/>
    <n v="392000000"/>
    <s v=" $-   "/>
    <x v="3"/>
    <x v="4"/>
    <x v="4"/>
  </r>
  <r>
    <n v="1043"/>
    <s v="MCO"/>
    <s v="Year 1"/>
    <d v="2012-12-31T00:00:00"/>
    <n v="2730300000"/>
    <n v="795000000"/>
    <n v="752200000"/>
    <s v=" $-   "/>
    <n v="93500000"/>
    <x v="6"/>
    <x v="97"/>
    <x v="0"/>
  </r>
  <r>
    <n v="1044"/>
    <s v="MCO"/>
    <s v="Year 2"/>
    <d v="2013-12-31T00:00:00"/>
    <n v="2972500000"/>
    <n v="822400000"/>
    <n v="822100000"/>
    <s v=" $-   "/>
    <n v="93400000"/>
    <x v="6"/>
    <x v="97"/>
    <x v="1"/>
  </r>
  <r>
    <n v="1045"/>
    <s v="MCO"/>
    <s v="Year 3"/>
    <d v="2014-12-31T00:00:00"/>
    <n v="3334300000"/>
    <n v="930300000"/>
    <n v="869300000"/>
    <s v=" $-   "/>
    <n v="95600000"/>
    <x v="6"/>
    <x v="97"/>
    <x v="2"/>
  </r>
  <r>
    <n v="1046"/>
    <s v="MCO"/>
    <s v="Year 4"/>
    <d v="2015-12-31T00:00:00"/>
    <n v="3484500000"/>
    <n v="976300000"/>
    <n v="921300000"/>
    <s v=" $-   "/>
    <n v="113500000"/>
    <x v="6"/>
    <x v="97"/>
    <x v="3"/>
  </r>
  <r>
    <n v="1047"/>
    <s v="MDLZ"/>
    <s v="Year 1"/>
    <d v="2012-12-31T00:00:00"/>
    <n v="35015000000"/>
    <n v="21939000000"/>
    <n v="9176000000"/>
    <s v=" $-   "/>
    <n v="217000000"/>
    <x v="4"/>
    <x v="40"/>
    <x v="0"/>
  </r>
  <r>
    <n v="1048"/>
    <s v="MDLZ"/>
    <s v="Year 2"/>
    <d v="2013-12-31T00:00:00"/>
    <n v="35299000000"/>
    <n v="22189000000"/>
    <n v="8679000000"/>
    <s v=" $-   "/>
    <n v="217000000"/>
    <x v="4"/>
    <x v="40"/>
    <x v="1"/>
  </r>
  <r>
    <n v="1049"/>
    <s v="MDLZ"/>
    <s v="Year 3"/>
    <d v="2014-12-31T00:00:00"/>
    <n v="34244000000"/>
    <n v="21647000000"/>
    <n v="8457000000"/>
    <s v=" $-   "/>
    <n v="206000000"/>
    <x v="4"/>
    <x v="40"/>
    <x v="2"/>
  </r>
  <r>
    <n v="1050"/>
    <s v="MDLZ"/>
    <s v="Year 4"/>
    <d v="2015-12-31T00:00:00"/>
    <n v="29636000000"/>
    <n v="18124000000"/>
    <n v="7577000000"/>
    <s v=" $-   "/>
    <n v="181000000"/>
    <x v="4"/>
    <x v="40"/>
    <x v="3"/>
  </r>
  <r>
    <n v="1051"/>
    <s v="MET"/>
    <s v="Year 1"/>
    <d v="2012-12-31T00:00:00"/>
    <n v="68150000000"/>
    <n v="37987000000"/>
    <n v="9098000000"/>
    <s v=" $-   "/>
    <n v="17755000000"/>
    <x v="6"/>
    <x v="12"/>
    <x v="0"/>
  </r>
  <r>
    <n v="1052"/>
    <s v="MET"/>
    <s v="Year 2"/>
    <d v="2013-12-31T00:00:00"/>
    <n v="68199000000"/>
    <n v="38107000000"/>
    <n v="9438000000"/>
    <s v=" $-   "/>
    <n v="16602000000"/>
    <x v="6"/>
    <x v="12"/>
    <x v="1"/>
  </r>
  <r>
    <n v="1053"/>
    <s v="MET"/>
    <s v="Year 3"/>
    <d v="2014-12-31T00:00:00"/>
    <n v="73316000000"/>
    <n v="39102000000"/>
    <n v="8319000000"/>
    <s v=" $-   "/>
    <n v="17091000000"/>
    <x v="6"/>
    <x v="12"/>
    <x v="2"/>
  </r>
  <r>
    <n v="1054"/>
    <s v="MET"/>
    <s v="Year 4"/>
    <d v="2015-12-31T00:00:00"/>
    <n v="69951000000"/>
    <n v="38714000000"/>
    <n v="6998000000"/>
    <s v=" $-   "/>
    <n v="16769000000"/>
    <x v="6"/>
    <x v="12"/>
    <x v="3"/>
  </r>
  <r>
    <n v="1055"/>
    <s v="MHK"/>
    <s v="Year 1"/>
    <d v="2012-12-31T00:00:00"/>
    <n v="5787980000"/>
    <n v="4297922000"/>
    <n v="1110550000"/>
    <s v=" $-   "/>
    <s v=" $-   "/>
    <x v="1"/>
    <x v="98"/>
    <x v="0"/>
  </r>
  <r>
    <n v="1056"/>
    <s v="MHK"/>
    <s v="Year 2"/>
    <d v="2013-12-31T00:00:00"/>
    <n v="7348754000"/>
    <n v="5427945000"/>
    <n v="1373878000"/>
    <s v=" $-   "/>
    <s v=" $-   "/>
    <x v="1"/>
    <x v="98"/>
    <x v="1"/>
  </r>
  <r>
    <n v="1057"/>
    <s v="MHK"/>
    <s v="Year 3"/>
    <d v="2014-12-31T00:00:00"/>
    <n v="7803446000"/>
    <n v="5649254000"/>
    <n v="1381396000"/>
    <s v=" $-   "/>
    <s v=" $-   "/>
    <x v="1"/>
    <x v="98"/>
    <x v="2"/>
  </r>
  <r>
    <n v="1058"/>
    <s v="MHK"/>
    <s v="Year 4"/>
    <d v="2015-12-31T00:00:00"/>
    <n v="8071563000"/>
    <n v="5660877000"/>
    <n v="1573120000"/>
    <s v=" $-   "/>
    <s v=" $-   "/>
    <x v="1"/>
    <x v="98"/>
    <x v="3"/>
  </r>
  <r>
    <n v="1059"/>
    <s v="MJN"/>
    <s v="Year 1"/>
    <d v="2012-12-31T00:00:00"/>
    <n v="3901300000"/>
    <n v="1503800000"/>
    <n v="1457300000"/>
    <n v="100100000"/>
    <s v=" $-   "/>
    <x v="4"/>
    <x v="40"/>
    <x v="0"/>
  </r>
  <r>
    <n v="1060"/>
    <s v="MJN"/>
    <s v="Year 2"/>
    <d v="2013-12-31T00:00:00"/>
    <n v="4200700000"/>
    <n v="1528500000"/>
    <n v="1548600000"/>
    <n v="100200000"/>
    <s v=" $-   "/>
    <x v="4"/>
    <x v="40"/>
    <x v="1"/>
  </r>
  <r>
    <n v="1061"/>
    <s v="MJN"/>
    <s v="Year 3"/>
    <d v="2014-12-31T00:00:00"/>
    <n v="4409300000"/>
    <n v="1700600000"/>
    <n v="1617600000"/>
    <n v="115100000"/>
    <s v=" $-   "/>
    <x v="4"/>
    <x v="40"/>
    <x v="2"/>
  </r>
  <r>
    <n v="1062"/>
    <s v="MJN"/>
    <s v="Year 4"/>
    <d v="2015-12-31T00:00:00"/>
    <n v="4071300000"/>
    <n v="1455300000"/>
    <n v="1532400000"/>
    <n v="108400000"/>
    <s v=" $-   "/>
    <x v="4"/>
    <x v="40"/>
    <x v="3"/>
  </r>
  <r>
    <n v="1063"/>
    <s v="MKC"/>
    <s v="Year 1"/>
    <d v="2013-11-30T00:00:00"/>
    <n v="4123400000"/>
    <n v="2457600000"/>
    <n v="1090300000"/>
    <s v=" $-   "/>
    <s v=" $-   "/>
    <x v="4"/>
    <x v="40"/>
    <x v="1"/>
  </r>
  <r>
    <n v="1064"/>
    <s v="MKC"/>
    <s v="Year 2"/>
    <d v="2014-11-30T00:00:00"/>
    <n v="4243200000"/>
    <n v="2513000000"/>
    <n v="1122000000"/>
    <s v=" $-   "/>
    <s v=" $-   "/>
    <x v="4"/>
    <x v="40"/>
    <x v="2"/>
  </r>
  <r>
    <n v="1065"/>
    <s v="MKC"/>
    <s v="Year 3"/>
    <d v="2015-11-30T00:00:00"/>
    <n v="4296300000"/>
    <n v="2559000000"/>
    <n v="1127400000"/>
    <s v=" $-   "/>
    <s v=" $-   "/>
    <x v="4"/>
    <x v="40"/>
    <x v="3"/>
  </r>
  <r>
    <n v="1066"/>
    <s v="MKC"/>
    <s v="Year 4"/>
    <d v="2016-11-30T00:00:00"/>
    <n v="4411500000"/>
    <n v="2579800000"/>
    <n v="1175000000"/>
    <s v=" $-   "/>
    <s v=" $-   "/>
    <x v="4"/>
    <x v="40"/>
    <x v="4"/>
  </r>
  <r>
    <n v="1067"/>
    <s v="MLM"/>
    <s v="Year 1"/>
    <d v="2012-12-31T00:00:00"/>
    <n v="2031901000"/>
    <n v="1704767000"/>
    <n v="135824000"/>
    <s v=" $-   "/>
    <s v=" $-   "/>
    <x v="8"/>
    <x v="99"/>
    <x v="0"/>
  </r>
  <r>
    <n v="1068"/>
    <s v="MLM"/>
    <s v="Year 2"/>
    <d v="2013-12-31T00:00:00"/>
    <n v="2155551000"/>
    <n v="1791594000"/>
    <n v="145298000"/>
    <s v=" $-   "/>
    <s v=" $-   "/>
    <x v="8"/>
    <x v="99"/>
    <x v="1"/>
  </r>
  <r>
    <n v="1069"/>
    <s v="MLM"/>
    <s v="Year 3"/>
    <d v="2014-12-31T00:00:00"/>
    <n v="2957951000"/>
    <n v="2435591000"/>
    <n v="164596000"/>
    <s v=" $-   "/>
    <s v=" $-   "/>
    <x v="8"/>
    <x v="99"/>
    <x v="2"/>
  </r>
  <r>
    <n v="1070"/>
    <s v="MLM"/>
    <s v="Year 4"/>
    <d v="2015-12-31T00:00:00"/>
    <n v="3539570000"/>
    <n v="2817803000"/>
    <n v="233887000"/>
    <s v=" $-   "/>
    <s v=" $-   "/>
    <x v="8"/>
    <x v="99"/>
    <x v="3"/>
  </r>
  <r>
    <n v="1071"/>
    <s v="MMC"/>
    <s v="Year 1"/>
    <d v="2012-12-31T00:00:00"/>
    <n v="11924000000"/>
    <s v=" $-   "/>
    <n v="7134000000"/>
    <s v=" $-   "/>
    <n v="2961000000"/>
    <x v="6"/>
    <x v="100"/>
    <x v="0"/>
  </r>
  <r>
    <n v="1072"/>
    <s v="MMC"/>
    <s v="Year 2"/>
    <d v="2013-12-31T00:00:00"/>
    <n v="12261000000"/>
    <s v=" $-   "/>
    <n v="7226000000"/>
    <s v=" $-   "/>
    <n v="2958000000"/>
    <x v="6"/>
    <x v="100"/>
    <x v="1"/>
  </r>
  <r>
    <n v="1073"/>
    <s v="MMC"/>
    <s v="Year 3"/>
    <d v="2014-12-31T00:00:00"/>
    <n v="12951000000"/>
    <s v=" $-   "/>
    <n v="7515000000"/>
    <s v=" $-   "/>
    <n v="3135000000"/>
    <x v="6"/>
    <x v="100"/>
    <x v="2"/>
  </r>
  <r>
    <n v="1074"/>
    <s v="MMC"/>
    <s v="Year 4"/>
    <d v="2015-12-31T00:00:00"/>
    <n v="12893000000"/>
    <s v=" $-   "/>
    <n v="7334000000"/>
    <s v=" $-   "/>
    <n v="3140000000"/>
    <x v="6"/>
    <x v="100"/>
    <x v="3"/>
  </r>
  <r>
    <n v="1075"/>
    <s v="MMM"/>
    <s v="Year 1"/>
    <d v="2013-12-31T00:00:00"/>
    <n v="30871000000"/>
    <n v="16106000000"/>
    <n v="6384000000"/>
    <n v="1715000000"/>
    <s v=" $-   "/>
    <x v="0"/>
    <x v="53"/>
    <x v="1"/>
  </r>
  <r>
    <n v="1076"/>
    <s v="MMM"/>
    <s v="Year 2"/>
    <d v="2014-12-31T00:00:00"/>
    <n v="31821000000"/>
    <n v="16447000000"/>
    <n v="6469000000"/>
    <n v="1770000000"/>
    <s v=" $-   "/>
    <x v="0"/>
    <x v="53"/>
    <x v="2"/>
  </r>
  <r>
    <n v="1077"/>
    <s v="MMM"/>
    <s v="Year 3"/>
    <d v="2015-12-31T00:00:00"/>
    <n v="30274000000"/>
    <n v="15383000000"/>
    <n v="6182000000"/>
    <n v="1763000000"/>
    <s v=" $-   "/>
    <x v="0"/>
    <x v="53"/>
    <x v="3"/>
  </r>
  <r>
    <n v="1078"/>
    <s v="MMM"/>
    <s v="Year 4"/>
    <d v="2016-12-31T00:00:00"/>
    <n v="30109000000"/>
    <n v="15040000000"/>
    <n v="6111000000"/>
    <n v="1735000000"/>
    <s v=" $-   "/>
    <x v="0"/>
    <x v="53"/>
    <x v="4"/>
  </r>
  <r>
    <n v="1079"/>
    <s v="MNST"/>
    <s v="Year 1"/>
    <d v="2012-12-31T00:00:00"/>
    <n v="2060702000"/>
    <n v="995046000"/>
    <s v=" $-   "/>
    <s v=" $-   "/>
    <s v=" $-   "/>
    <x v="4"/>
    <x v="69"/>
    <x v="0"/>
  </r>
  <r>
    <n v="1080"/>
    <s v="MNST"/>
    <s v="Year 2"/>
    <d v="2013-12-31T00:00:00"/>
    <n v="2246428000"/>
    <n v="1073497000"/>
    <s v=" $-   "/>
    <s v=" $-   "/>
    <s v=" $-   "/>
    <x v="4"/>
    <x v="69"/>
    <x v="1"/>
  </r>
  <r>
    <n v="1081"/>
    <s v="MNST"/>
    <s v="Year 3"/>
    <d v="2014-12-31T00:00:00"/>
    <n v="2464867000"/>
    <n v="1125057000"/>
    <s v=" $-   "/>
    <s v=" $-   "/>
    <s v=" $-   "/>
    <x v="4"/>
    <x v="69"/>
    <x v="2"/>
  </r>
  <r>
    <n v="1082"/>
    <s v="MNST"/>
    <s v="Year 4"/>
    <d v="2015-12-31T00:00:00"/>
    <n v="2722564000"/>
    <n v="1090263000"/>
    <s v=" $-   "/>
    <s v=" $-   "/>
    <s v=" $-   "/>
    <x v="4"/>
    <x v="69"/>
    <x v="3"/>
  </r>
  <r>
    <n v="1083"/>
    <s v="MO"/>
    <s v="Year 1"/>
    <d v="2012-12-31T00:00:00"/>
    <n v="24618000000"/>
    <n v="15055000000"/>
    <n v="2249000000"/>
    <s v=" $-   "/>
    <s v=" $-   "/>
    <x v="4"/>
    <x v="101"/>
    <x v="0"/>
  </r>
  <r>
    <n v="1084"/>
    <s v="MO"/>
    <s v="Year 2"/>
    <d v="2013-12-31T00:00:00"/>
    <n v="24466000000"/>
    <n v="14009000000"/>
    <n v="2362000000"/>
    <s v=" $-   "/>
    <s v=" $-   "/>
    <x v="4"/>
    <x v="101"/>
    <x v="1"/>
  </r>
  <r>
    <n v="1085"/>
    <s v="MO"/>
    <s v="Year 3"/>
    <d v="2014-12-31T00:00:00"/>
    <n v="24522000000"/>
    <n v="14362000000"/>
    <n v="2541000000"/>
    <s v=" $-   "/>
    <s v=" $-   "/>
    <x v="4"/>
    <x v="101"/>
    <x v="2"/>
  </r>
  <r>
    <n v="1086"/>
    <s v="MO"/>
    <s v="Year 4"/>
    <d v="2015-12-31T00:00:00"/>
    <n v="25434000000"/>
    <n v="14320000000"/>
    <n v="2749000000"/>
    <s v=" $-   "/>
    <s v=" $-   "/>
    <x v="4"/>
    <x v="101"/>
    <x v="3"/>
  </r>
  <r>
    <n v="1087"/>
    <s v="MON"/>
    <s v="Year 1"/>
    <d v="2013-08-31T00:00:00"/>
    <n v="14861000000"/>
    <n v="7208000000"/>
    <n v="2550000000"/>
    <n v="1533000000"/>
    <s v=" $-   "/>
    <x v="8"/>
    <x v="45"/>
    <x v="1"/>
  </r>
  <r>
    <n v="1088"/>
    <s v="MON"/>
    <s v="Year 2"/>
    <d v="2014-08-31T00:00:00"/>
    <n v="15855000000"/>
    <n v="7281000000"/>
    <n v="2774000000"/>
    <n v="1725000000"/>
    <s v=" $-   "/>
    <x v="8"/>
    <x v="45"/>
    <x v="2"/>
  </r>
  <r>
    <n v="1089"/>
    <s v="MON"/>
    <s v="Year 3"/>
    <d v="2015-08-31T00:00:00"/>
    <n v="15001000000"/>
    <n v="6819000000"/>
    <n v="2686000000"/>
    <n v="1580000000"/>
    <s v=" $-   "/>
    <x v="8"/>
    <x v="45"/>
    <x v="3"/>
  </r>
  <r>
    <n v="1090"/>
    <s v="MON"/>
    <s v="Year 4"/>
    <d v="2016-08-31T00:00:00"/>
    <n v="13502000000"/>
    <n v="6485000000"/>
    <n v="2833000000"/>
    <n v="1512000000"/>
    <s v=" $-   "/>
    <x v="8"/>
    <x v="45"/>
    <x v="4"/>
  </r>
  <r>
    <n v="1091"/>
    <s v="MOS"/>
    <s v="Year 1"/>
    <d v="2013-05-31T00:00:00"/>
    <n v="9974100000"/>
    <n v="7213900000"/>
    <n v="550600000"/>
    <s v=" $-   "/>
    <s v=" $-   "/>
    <x v="8"/>
    <x v="45"/>
    <x v="1"/>
  </r>
  <r>
    <n v="1092"/>
    <s v="MOS"/>
    <s v="Year 2"/>
    <d v="2014-12-31T00:00:00"/>
    <n v="9055800000"/>
    <n v="7129200000"/>
    <n v="505800000"/>
    <s v=" $-   "/>
    <s v=" $-   "/>
    <x v="8"/>
    <x v="45"/>
    <x v="2"/>
  </r>
  <r>
    <n v="1093"/>
    <s v="MOS"/>
    <s v="Year 3"/>
    <d v="2015-12-31T00:00:00"/>
    <n v="8895300000"/>
    <n v="7177400000"/>
    <n v="439100000"/>
    <s v=" $-   "/>
    <s v=" $-   "/>
    <x v="8"/>
    <x v="45"/>
    <x v="3"/>
  </r>
  <r>
    <n v="1094"/>
    <s v="MOS"/>
    <s v="Year 4"/>
    <d v="2016-12-31T00:00:00"/>
    <n v="7162800000"/>
    <n v="6352800000"/>
    <n v="491000000"/>
    <s v=" $-   "/>
    <s v=" $-   "/>
    <x v="8"/>
    <x v="45"/>
    <x v="4"/>
  </r>
  <r>
    <n v="1095"/>
    <s v="MPC"/>
    <s v="Year 1"/>
    <d v="2012-12-31T00:00:00"/>
    <n v="82243000000"/>
    <n v="68948000000"/>
    <n v="7202000000"/>
    <s v=" $-   "/>
    <n v="995000000"/>
    <x v="9"/>
    <x v="92"/>
    <x v="0"/>
  </r>
  <r>
    <n v="1096"/>
    <s v="MPC"/>
    <s v="Year 2"/>
    <d v="2013-12-31T00:00:00"/>
    <n v="100160000000"/>
    <n v="87758000000"/>
    <n v="7851000000"/>
    <s v=" $-   "/>
    <n v="1220000000"/>
    <x v="9"/>
    <x v="92"/>
    <x v="1"/>
  </r>
  <r>
    <n v="1097"/>
    <s v="MPC"/>
    <s v="Year 3"/>
    <d v="2014-12-31T00:00:00"/>
    <n v="97817000000"/>
    <n v="84275000000"/>
    <n v="8450000000"/>
    <s v=" $-   "/>
    <n v="1326000000"/>
    <x v="9"/>
    <x v="92"/>
    <x v="2"/>
  </r>
  <r>
    <n v="1098"/>
    <s v="MPC"/>
    <s v="Year 4"/>
    <d v="2015-12-31T00:00:00"/>
    <n v="72051000000"/>
    <n v="55891000000"/>
    <n v="10029000000"/>
    <s v=" $-   "/>
    <n v="1646000000"/>
    <x v="9"/>
    <x v="92"/>
    <x v="3"/>
  </r>
  <r>
    <n v="1099"/>
    <s v="MRK"/>
    <s v="Year 1"/>
    <d v="2012-12-31T00:00:00"/>
    <n v="47267000000"/>
    <n v="16446000000"/>
    <n v="12776000000"/>
    <n v="8168000000"/>
    <s v=" $-   "/>
    <x v="3"/>
    <x v="3"/>
    <x v="0"/>
  </r>
  <r>
    <n v="1100"/>
    <s v="MRK"/>
    <s v="Year 2"/>
    <d v="2013-12-31T00:00:00"/>
    <n v="44033000000"/>
    <n v="16954000000"/>
    <n v="11911000000"/>
    <n v="7503000000"/>
    <s v=" $-   "/>
    <x v="3"/>
    <x v="3"/>
    <x v="1"/>
  </r>
  <r>
    <n v="1101"/>
    <s v="MRK"/>
    <s v="Year 3"/>
    <d v="2014-12-31T00:00:00"/>
    <n v="42237000000"/>
    <n v="16768000000"/>
    <n v="11606000000"/>
    <n v="7180000000"/>
    <s v=" $-   "/>
    <x v="3"/>
    <x v="3"/>
    <x v="2"/>
  </r>
  <r>
    <n v="1102"/>
    <s v="MRK"/>
    <s v="Year 4"/>
    <d v="2015-12-31T00:00:00"/>
    <n v="39498000000"/>
    <n v="14934000000"/>
    <n v="10313000000"/>
    <n v="6704000000"/>
    <s v=" $-   "/>
    <x v="3"/>
    <x v="3"/>
    <x v="3"/>
  </r>
  <r>
    <n v="1103"/>
    <s v="MRO"/>
    <s v="Year 1"/>
    <d v="2012-12-31T00:00:00"/>
    <n v="11966000000"/>
    <n v="2079000000"/>
    <n v="4017000000"/>
    <s v=" $-   "/>
    <n v="2008000000"/>
    <x v="9"/>
    <x v="27"/>
    <x v="0"/>
  </r>
  <r>
    <n v="1104"/>
    <s v="MRO"/>
    <s v="Year 2"/>
    <d v="2013-12-31T00:00:00"/>
    <n v="11325000000"/>
    <n v="2156000000"/>
    <n v="3469000000"/>
    <s v=" $-   "/>
    <n v="2500000000"/>
    <x v="9"/>
    <x v="27"/>
    <x v="1"/>
  </r>
  <r>
    <n v="1105"/>
    <s v="MRO"/>
    <s v="Year 3"/>
    <d v="2014-12-31T00:00:00"/>
    <n v="10846000000"/>
    <n v="2246000000"/>
    <n v="3627000000"/>
    <s v=" $-   "/>
    <n v="2861000000"/>
    <x v="9"/>
    <x v="27"/>
    <x v="2"/>
  </r>
  <r>
    <n v="1106"/>
    <s v="MRO"/>
    <s v="Year 4"/>
    <d v="2015-12-31T00:00:00"/>
    <n v="5522000000"/>
    <n v="1694000000"/>
    <n v="1831000000"/>
    <s v=" $-   "/>
    <n v="2957000000"/>
    <x v="9"/>
    <x v="27"/>
    <x v="3"/>
  </r>
  <r>
    <n v="1107"/>
    <s v="MSFT"/>
    <s v="Year 1"/>
    <d v="2013-06-30T00:00:00"/>
    <n v="77849000000"/>
    <n v="20385000000"/>
    <n v="20289000000"/>
    <n v="10411000000"/>
    <s v=" $-   "/>
    <x v="2"/>
    <x v="102"/>
    <x v="1"/>
  </r>
  <r>
    <n v="1108"/>
    <s v="MSFT"/>
    <s v="Year 2"/>
    <d v="2014-06-30T00:00:00"/>
    <n v="86833000000"/>
    <n v="27078000000"/>
    <n v="20488000000"/>
    <n v="11381000000"/>
    <s v=" $-   "/>
    <x v="2"/>
    <x v="102"/>
    <x v="2"/>
  </r>
  <r>
    <n v="1109"/>
    <s v="MSFT"/>
    <s v="Year 3"/>
    <d v="2015-06-30T00:00:00"/>
    <n v="93580000000"/>
    <n v="33038000000"/>
    <n v="20324000000"/>
    <n v="12046000000"/>
    <s v=" $-   "/>
    <x v="2"/>
    <x v="102"/>
    <x v="3"/>
  </r>
  <r>
    <n v="1110"/>
    <s v="MSFT"/>
    <s v="Year 4"/>
    <d v="2016-06-30T00:00:00"/>
    <n v="85320000000"/>
    <n v="32780000000"/>
    <n v="19260000000"/>
    <n v="11988000000"/>
    <s v=" $-   "/>
    <x v="2"/>
    <x v="102"/>
    <x v="4"/>
  </r>
  <r>
    <n v="1111"/>
    <s v="MTB"/>
    <s v="Year 1"/>
    <d v="2012-12-31T00:00:00"/>
    <n v="4608955000"/>
    <n v="116586000"/>
    <n v="2448629000"/>
    <s v=" $-   "/>
    <n v="264631000"/>
    <x v="6"/>
    <x v="35"/>
    <x v="0"/>
  </r>
  <r>
    <n v="1112"/>
    <s v="MTB"/>
    <s v="Year 2"/>
    <d v="2013-12-31T00:00:00"/>
    <n v="4822539000"/>
    <n v="83692000"/>
    <n v="2540954000"/>
    <s v=" $-   "/>
    <n v="231912000"/>
    <x v="6"/>
    <x v="35"/>
    <x v="1"/>
  </r>
  <r>
    <n v="1113"/>
    <s v="MTB"/>
    <s v="Year 3"/>
    <d v="2014-12-31T00:00:00"/>
    <n v="4736150000"/>
    <n v="63083000"/>
    <n v="2655650000"/>
    <s v=" $-   "/>
    <n v="157824000"/>
    <x v="6"/>
    <x v="35"/>
    <x v="2"/>
  </r>
  <r>
    <n v="1114"/>
    <s v="MTB"/>
    <s v="Year 4"/>
    <d v="2015-12-31T00:00:00"/>
    <n v="4995881000"/>
    <n v="73814000"/>
    <n v="2796508000"/>
    <s v=" $-   "/>
    <n v="196424000"/>
    <x v="6"/>
    <x v="35"/>
    <x v="3"/>
  </r>
  <r>
    <n v="1115"/>
    <s v="MTD"/>
    <s v="Year 1"/>
    <d v="2013-12-31T00:00:00"/>
    <n v="2378972000"/>
    <n v="1097041000"/>
    <n v="692693000"/>
    <n v="116346000"/>
    <n v="24539000"/>
    <x v="3"/>
    <x v="88"/>
    <x v="1"/>
  </r>
  <r>
    <n v="1116"/>
    <s v="MTD"/>
    <s v="Year 2"/>
    <d v="2014-12-31T00:00:00"/>
    <n v="2485983000"/>
    <n v="1127233000"/>
    <n v="728582000"/>
    <n v="123297000"/>
    <n v="29185000"/>
    <x v="3"/>
    <x v="88"/>
    <x v="2"/>
  </r>
  <r>
    <n v="1117"/>
    <s v="MTD"/>
    <s v="Year 3"/>
    <d v="2015-12-31T00:00:00"/>
    <n v="2395447000"/>
    <n v="1043454000"/>
    <n v="700810000"/>
    <n v="119076000"/>
    <n v="30951000"/>
    <x v="3"/>
    <x v="88"/>
    <x v="3"/>
  </r>
  <r>
    <n v="1118"/>
    <s v="MTD"/>
    <s v="Year 4"/>
    <d v="2016-12-31T00:00:00"/>
    <n v="2508257000"/>
    <n v="1072670000"/>
    <n v="732622000"/>
    <n v="119968000"/>
    <n v="36052000"/>
    <x v="3"/>
    <x v="88"/>
    <x v="4"/>
  </r>
  <r>
    <n v="1119"/>
    <s v="MU"/>
    <s v="Year 1"/>
    <d v="2013-08-29T00:00:00"/>
    <n v="9073000000"/>
    <n v="7226000000"/>
    <n v="554000000"/>
    <n v="931000000"/>
    <s v=" $-   "/>
    <x v="2"/>
    <x v="7"/>
    <x v="1"/>
  </r>
  <r>
    <n v="1120"/>
    <s v="MU"/>
    <s v="Year 2"/>
    <d v="2014-08-28T00:00:00"/>
    <n v="16358000000"/>
    <n v="10921000000"/>
    <n v="939000000"/>
    <n v="1371000000"/>
    <s v=" $-   "/>
    <x v="2"/>
    <x v="7"/>
    <x v="2"/>
  </r>
  <r>
    <n v="1121"/>
    <s v="MU"/>
    <s v="Year 3"/>
    <d v="2015-09-03T00:00:00"/>
    <n v="16192000000"/>
    <n v="10977000000"/>
    <n v="674000000"/>
    <n v="1540000000"/>
    <s v=" $-   "/>
    <x v="2"/>
    <x v="7"/>
    <x v="3"/>
  </r>
  <r>
    <n v="1122"/>
    <s v="MU"/>
    <s v="Year 4"/>
    <d v="2016-09-01T00:00:00"/>
    <n v="12399000000"/>
    <n v="9894000000"/>
    <n v="653000000"/>
    <n v="1617000000"/>
    <s v=" $-   "/>
    <x v="2"/>
    <x v="7"/>
    <x v="4"/>
  </r>
  <r>
    <n v="1123"/>
    <s v="MUR"/>
    <s v="Year 1"/>
    <d v="2012-12-31T00:00:00"/>
    <n v="4608563000"/>
    <n v="1079136000"/>
    <n v="285144000"/>
    <s v=" $-   "/>
    <n v="1291456000"/>
    <x v="9"/>
    <x v="48"/>
    <x v="0"/>
  </r>
  <r>
    <n v="1124"/>
    <s v="MUR"/>
    <s v="Year 2"/>
    <d v="2013-12-31T00:00:00"/>
    <n v="5312686000"/>
    <n v="1252812000"/>
    <n v="466498000"/>
    <s v=" $-   "/>
    <n v="1602390000"/>
    <x v="9"/>
    <x v="48"/>
    <x v="1"/>
  </r>
  <r>
    <n v="1125"/>
    <s v="MUR"/>
    <s v="Year 3"/>
    <d v="2014-12-31T00:00:00"/>
    <n v="5288933000"/>
    <n v="1089888000"/>
    <n v="471219000"/>
    <s v=" $-   "/>
    <n v="1957025000"/>
    <x v="9"/>
    <x v="48"/>
    <x v="2"/>
  </r>
  <r>
    <n v="1126"/>
    <s v="MUR"/>
    <s v="Year 4"/>
    <d v="2015-12-31T00:00:00"/>
    <n v="2787116000"/>
    <n v="832306000"/>
    <n v="372457000"/>
    <s v=" $-   "/>
    <n v="1668489000"/>
    <x v="9"/>
    <x v="48"/>
    <x v="3"/>
  </r>
  <r>
    <n v="1127"/>
    <s v="MYL"/>
    <s v="Year 1"/>
    <d v="2014-12-31T00:00:00"/>
    <n v="7719600000"/>
    <n v="4191600000"/>
    <n v="1545700000"/>
    <n v="581800000"/>
    <s v=" $-   "/>
    <x v="3"/>
    <x v="3"/>
    <x v="2"/>
  </r>
  <r>
    <n v="1128"/>
    <s v="MYL"/>
    <s v="Year 2"/>
    <d v="2015-12-31T00:00:00"/>
    <n v="9429300000"/>
    <n v="5213200000"/>
    <n v="2180700000"/>
    <n v="671900000"/>
    <s v=" $-   "/>
    <x v="3"/>
    <x v="3"/>
    <x v="3"/>
  </r>
  <r>
    <n v="1132"/>
    <s v="NBL"/>
    <s v="Year 1"/>
    <d v="2013-12-31T00:00:00"/>
    <n v="5015000000"/>
    <n v="844000000"/>
    <n v="446000000"/>
    <s v=" $-   "/>
    <n v="1568000000"/>
    <x v="9"/>
    <x v="27"/>
    <x v="1"/>
  </r>
  <r>
    <n v="1133"/>
    <s v="NBL"/>
    <s v="Year 2"/>
    <d v="2014-12-31T00:00:00"/>
    <n v="5115000000"/>
    <n v="945000000"/>
    <n v="495000000"/>
    <s v=" $-   "/>
    <n v="1759000000"/>
    <x v="9"/>
    <x v="27"/>
    <x v="2"/>
  </r>
  <r>
    <n v="1134"/>
    <s v="NBL"/>
    <s v="Year 3"/>
    <d v="2015-12-31T00:00:00"/>
    <n v="3183000000"/>
    <n v="979000000"/>
    <n v="745000000"/>
    <s v=" $-   "/>
    <n v="2131000000"/>
    <x v="9"/>
    <x v="27"/>
    <x v="3"/>
  </r>
  <r>
    <n v="1135"/>
    <s v="NBL"/>
    <s v="Year 4"/>
    <d v="2016-12-31T00:00:00"/>
    <n v="3491000000"/>
    <n v="1083000000"/>
    <n v="233000000"/>
    <s v=" $-   "/>
    <n v="2454000000"/>
    <x v="9"/>
    <x v="27"/>
    <x v="4"/>
  </r>
  <r>
    <n v="1136"/>
    <s v="NDAQ"/>
    <s v="Year 1"/>
    <d v="2012-12-31T00:00:00"/>
    <n v="3023000000"/>
    <n v="1446000000"/>
    <n v="832000000"/>
    <s v=" $-   "/>
    <n v="104000000"/>
    <x v="6"/>
    <x v="97"/>
    <x v="0"/>
  </r>
  <r>
    <n v="1137"/>
    <s v="NDAQ"/>
    <s v="Year 2"/>
    <d v="2013-12-31T00:00:00"/>
    <n v="3100000000"/>
    <n v="1316000000"/>
    <n v="1054000000"/>
    <s v=" $-   "/>
    <n v="122000000"/>
    <x v="6"/>
    <x v="97"/>
    <x v="1"/>
  </r>
  <r>
    <n v="1138"/>
    <s v="NDAQ"/>
    <s v="Year 3"/>
    <d v="2014-12-31T00:00:00"/>
    <n v="3383000000"/>
    <n v="1433000000"/>
    <n v="1095000000"/>
    <s v=" $-   "/>
    <n v="137000000"/>
    <x v="6"/>
    <x v="97"/>
    <x v="2"/>
  </r>
  <r>
    <n v="1139"/>
    <s v="NDAQ"/>
    <s v="Year 4"/>
    <d v="2015-12-31T00:00:00"/>
    <n v="3292000000"/>
    <n v="1313000000"/>
    <n v="1050000000"/>
    <s v=" $-   "/>
    <n v="138000000"/>
    <x v="6"/>
    <x v="97"/>
    <x v="3"/>
  </r>
  <r>
    <n v="1140"/>
    <s v="NEE"/>
    <s v="Year 1"/>
    <d v="2012-12-31T00:00:00"/>
    <n v="14256000000"/>
    <n v="8276000000"/>
    <n v="1186000000"/>
    <s v=" $-   "/>
    <n v="1518000000"/>
    <x v="5"/>
    <x v="10"/>
    <x v="0"/>
  </r>
  <r>
    <n v="1141"/>
    <s v="NEE"/>
    <s v="Year 2"/>
    <d v="2013-12-31T00:00:00"/>
    <n v="15136000000"/>
    <n v="8152000000"/>
    <n v="1280000000"/>
    <s v=" $-   "/>
    <n v="2163000000"/>
    <x v="5"/>
    <x v="10"/>
    <x v="1"/>
  </r>
  <r>
    <n v="1142"/>
    <s v="NEE"/>
    <s v="Year 3"/>
    <d v="2014-12-31T00:00:00"/>
    <n v="17021000000"/>
    <n v="8751000000"/>
    <n v="1324000000"/>
    <s v=" $-   "/>
    <n v="2551000000"/>
    <x v="5"/>
    <x v="10"/>
    <x v="2"/>
  </r>
  <r>
    <n v="1143"/>
    <s v="NEE"/>
    <s v="Year 4"/>
    <d v="2015-12-31T00:00:00"/>
    <n v="17486000000"/>
    <n v="8596000000"/>
    <n v="1399000000"/>
    <s v=" $-   "/>
    <n v="2831000000"/>
    <x v="5"/>
    <x v="10"/>
    <x v="3"/>
  </r>
  <r>
    <n v="1144"/>
    <s v="NEM"/>
    <s v="Year 1"/>
    <d v="2012-12-31T00:00:00"/>
    <n v="9964000000"/>
    <n v="4334000000"/>
    <n v="757000000"/>
    <n v="704000000"/>
    <n v="1032000000"/>
    <x v="8"/>
    <x v="103"/>
    <x v="0"/>
  </r>
  <r>
    <n v="1145"/>
    <s v="NEM"/>
    <s v="Year 2"/>
    <d v="2013-12-31T00:00:00"/>
    <n v="8414000000"/>
    <n v="5299000000"/>
    <n v="584000000"/>
    <n v="469000000"/>
    <n v="1362000000"/>
    <x v="8"/>
    <x v="103"/>
    <x v="1"/>
  </r>
  <r>
    <n v="1146"/>
    <s v="NEM"/>
    <s v="Year 3"/>
    <d v="2014-12-31T00:00:00"/>
    <n v="7292000000"/>
    <n v="4457000000"/>
    <n v="545000000"/>
    <n v="325000000"/>
    <n v="1229000000"/>
    <x v="8"/>
    <x v="103"/>
    <x v="2"/>
  </r>
  <r>
    <n v="1147"/>
    <s v="NEM"/>
    <s v="Year 4"/>
    <d v="2015-12-31T00:00:00"/>
    <n v="7729000000"/>
    <n v="4312000000"/>
    <n v="670000000"/>
    <n v="289000000"/>
    <n v="1239000000"/>
    <x v="8"/>
    <x v="103"/>
    <x v="3"/>
  </r>
  <r>
    <n v="1148"/>
    <s v="NFLX"/>
    <s v="Year 1"/>
    <d v="2013-12-31T00:00:00"/>
    <n v="4374562000"/>
    <n v="3117203000"/>
    <n v="650243000"/>
    <n v="378769000"/>
    <s v=" $-   "/>
    <x v="2"/>
    <x v="16"/>
    <x v="1"/>
  </r>
  <r>
    <n v="1149"/>
    <s v="NFLX"/>
    <s v="Year 2"/>
    <d v="2014-12-31T00:00:00"/>
    <n v="5504656000"/>
    <n v="3752760000"/>
    <n v="876927000"/>
    <n v="472321000"/>
    <s v=" $-   "/>
    <x v="2"/>
    <x v="16"/>
    <x v="2"/>
  </r>
  <r>
    <n v="1150"/>
    <s v="NFLX"/>
    <s v="Year 3"/>
    <d v="2015-12-31T00:00:00"/>
    <n v="6779511000"/>
    <n v="4591476000"/>
    <n v="1231421000"/>
    <n v="650788000"/>
    <s v=" $-   "/>
    <x v="2"/>
    <x v="16"/>
    <x v="3"/>
  </r>
  <r>
    <n v="1151"/>
    <s v="NFLX"/>
    <s v="Year 4"/>
    <d v="2016-12-31T00:00:00"/>
    <n v="8830669000"/>
    <n v="6029901000"/>
    <n v="1568877000"/>
    <n v="852098000"/>
    <s v=" $-   "/>
    <x v="2"/>
    <x v="16"/>
    <x v="4"/>
  </r>
  <r>
    <n v="1152"/>
    <s v="NFX"/>
    <s v="Year 1"/>
    <d v="2012-12-31T00:00:00"/>
    <n v="1562000000"/>
    <n v="413000000"/>
    <n v="311000000"/>
    <s v=" $-   "/>
    <n v="704000000"/>
    <x v="9"/>
    <x v="27"/>
    <x v="0"/>
  </r>
  <r>
    <n v="1153"/>
    <s v="NFX"/>
    <s v="Year 2"/>
    <d v="2013-12-31T00:00:00"/>
    <n v="1857000000"/>
    <n v="411000000"/>
    <n v="311000000"/>
    <s v=" $-   "/>
    <n v="685000000"/>
    <x v="9"/>
    <x v="27"/>
    <x v="1"/>
  </r>
  <r>
    <n v="1154"/>
    <s v="NFX"/>
    <s v="Year 3"/>
    <d v="2014-12-31T00:00:00"/>
    <n v="2288000000"/>
    <n v="485000000"/>
    <n v="358000000"/>
    <s v=" $-   "/>
    <n v="870000000"/>
    <x v="9"/>
    <x v="27"/>
    <x v="2"/>
  </r>
  <r>
    <n v="1155"/>
    <s v="NFX"/>
    <s v="Year 4"/>
    <d v="2015-12-31T00:00:00"/>
    <n v="1557000000"/>
    <n v="497000000"/>
    <n v="5204000000"/>
    <s v=" $-   "/>
    <n v="917000000"/>
    <x v="9"/>
    <x v="27"/>
    <x v="3"/>
  </r>
  <r>
    <n v="1156"/>
    <s v="NKE"/>
    <s v="Year 1"/>
    <d v="2013-05-31T00:00:00"/>
    <n v="25313000000"/>
    <n v="14279000000"/>
    <n v="7796000000"/>
    <s v=" $-   "/>
    <s v=" $-   "/>
    <x v="1"/>
    <x v="82"/>
    <x v="1"/>
  </r>
  <r>
    <n v="1157"/>
    <s v="NKE"/>
    <s v="Year 2"/>
    <d v="2014-05-31T00:00:00"/>
    <n v="27799000000"/>
    <n v="15353000000"/>
    <n v="8766000000"/>
    <s v=" $-   "/>
    <s v=" $-   "/>
    <x v="1"/>
    <x v="82"/>
    <x v="2"/>
  </r>
  <r>
    <n v="1158"/>
    <s v="NKE"/>
    <s v="Year 3"/>
    <d v="2015-05-31T00:00:00"/>
    <n v="30601000000"/>
    <n v="16534000000"/>
    <n v="9892000000"/>
    <s v=" $-   "/>
    <s v=" $-   "/>
    <x v="1"/>
    <x v="82"/>
    <x v="3"/>
  </r>
  <r>
    <n v="1159"/>
    <s v="NKE"/>
    <s v="Year 4"/>
    <d v="2016-05-31T00:00:00"/>
    <n v="32376000000"/>
    <n v="17405000000"/>
    <n v="10469000000"/>
    <s v=" $-   "/>
    <s v=" $-   "/>
    <x v="1"/>
    <x v="82"/>
    <x v="4"/>
  </r>
  <r>
    <n v="1160"/>
    <s v="NLSN"/>
    <s v="Year 1"/>
    <d v="2013-12-31T00:00:00"/>
    <n v="5703000000"/>
    <n v="2398000000"/>
    <n v="1815000000"/>
    <s v=" $-   "/>
    <n v="510000000"/>
    <x v="0"/>
    <x v="68"/>
    <x v="1"/>
  </r>
  <r>
    <n v="1161"/>
    <s v="NLSN"/>
    <s v="Year 2"/>
    <d v="2014-12-31T00:00:00"/>
    <n v="6288000000"/>
    <n v="2620000000"/>
    <n v="1917000000"/>
    <s v=" $-   "/>
    <n v="573000000"/>
    <x v="0"/>
    <x v="68"/>
    <x v="2"/>
  </r>
  <r>
    <n v="1162"/>
    <s v="NLSN"/>
    <s v="Year 3"/>
    <d v="2015-12-31T00:00:00"/>
    <n v="6172000000"/>
    <n v="2539000000"/>
    <n v="1915000000"/>
    <s v=" $-   "/>
    <n v="574000000"/>
    <x v="0"/>
    <x v="68"/>
    <x v="3"/>
  </r>
  <r>
    <n v="1163"/>
    <s v="NLSN"/>
    <s v="Year 4"/>
    <d v="2016-12-31T00:00:00"/>
    <n v="6309000000"/>
    <n v="2607000000"/>
    <n v="1851000000"/>
    <s v=" $-   "/>
    <n v="603000000"/>
    <x v="0"/>
    <x v="68"/>
    <x v="4"/>
  </r>
  <r>
    <n v="1164"/>
    <s v="NOV"/>
    <s v="Year 1"/>
    <d v="2012-12-31T00:00:00"/>
    <n v="17194000000"/>
    <n v="12151000000"/>
    <n v="1654000000"/>
    <s v=" $-   "/>
    <s v=" $-   "/>
    <x v="9"/>
    <x v="37"/>
    <x v="0"/>
  </r>
  <r>
    <n v="1165"/>
    <s v="NOV"/>
    <s v="Year 2"/>
    <d v="2013-12-31T00:00:00"/>
    <n v="19221000000"/>
    <n v="14117000000"/>
    <n v="1905000000"/>
    <s v=" $-   "/>
    <s v=" $-   "/>
    <x v="9"/>
    <x v="37"/>
    <x v="1"/>
  </r>
  <r>
    <n v="1166"/>
    <s v="NOV"/>
    <s v="Year 3"/>
    <d v="2014-12-31T00:00:00"/>
    <n v="21440000000"/>
    <n v="15631000000"/>
    <n v="2092000000"/>
    <s v=" $-   "/>
    <s v=" $-   "/>
    <x v="9"/>
    <x v="37"/>
    <x v="2"/>
  </r>
  <r>
    <n v="1167"/>
    <s v="NOV"/>
    <s v="Year 4"/>
    <d v="2015-12-31T00:00:00"/>
    <n v="14757000000"/>
    <n v="11694000000"/>
    <n v="1764000000"/>
    <s v=" $-   "/>
    <s v=" $-   "/>
    <x v="9"/>
    <x v="37"/>
    <x v="3"/>
  </r>
  <r>
    <n v="1168"/>
    <s v="NSC"/>
    <s v="Year 1"/>
    <d v="2013-12-31T00:00:00"/>
    <n v="11245000000"/>
    <n v="4070000000"/>
    <n v="3002000000"/>
    <s v=" $-   "/>
    <n v="916000000"/>
    <x v="0"/>
    <x v="59"/>
    <x v="1"/>
  </r>
  <r>
    <n v="1169"/>
    <s v="NSC"/>
    <s v="Year 2"/>
    <d v="2014-12-31T00:00:00"/>
    <n v="11624000000"/>
    <n v="4201000000"/>
    <n v="2897000000"/>
    <s v=" $-   "/>
    <n v="951000000"/>
    <x v="0"/>
    <x v="59"/>
    <x v="2"/>
  </r>
  <r>
    <n v="1170"/>
    <s v="NSC"/>
    <s v="Year 3"/>
    <d v="2015-12-31T00:00:00"/>
    <n v="10511000000"/>
    <n v="3662000000"/>
    <n v="2911000000"/>
    <s v=" $-   "/>
    <n v="1054000000"/>
    <x v="0"/>
    <x v="59"/>
    <x v="3"/>
  </r>
  <r>
    <n v="1171"/>
    <s v="NSC"/>
    <s v="Year 4"/>
    <d v="2016-12-31T00:00:00"/>
    <n v="9888000000"/>
    <n v="3045000000"/>
    <n v="2743000000"/>
    <s v=" $-   "/>
    <n v="1026000000"/>
    <x v="0"/>
    <x v="59"/>
    <x v="4"/>
  </r>
  <r>
    <n v="1172"/>
    <s v="NTAP"/>
    <s v="Year 1"/>
    <d v="2013-04-26T00:00:00"/>
    <n v="6332400000"/>
    <n v="2571300000"/>
    <n v="2247400000"/>
    <n v="904200000"/>
    <s v=" $-   "/>
    <x v="2"/>
    <x v="16"/>
    <x v="1"/>
  </r>
  <r>
    <n v="1173"/>
    <s v="NTAP"/>
    <s v="Year 2"/>
    <d v="2014-04-25T00:00:00"/>
    <n v="6325000000"/>
    <n v="2406000000"/>
    <n v="2179000000"/>
    <n v="918000000"/>
    <s v=" $-   "/>
    <x v="2"/>
    <x v="16"/>
    <x v="2"/>
  </r>
  <r>
    <n v="1174"/>
    <s v="NTAP"/>
    <s v="Year 3"/>
    <d v="2015-04-24T00:00:00"/>
    <n v="6123000000"/>
    <n v="2290000000"/>
    <n v="2197000000"/>
    <n v="920000000"/>
    <s v=" $-   "/>
    <x v="2"/>
    <x v="16"/>
    <x v="3"/>
  </r>
  <r>
    <n v="1175"/>
    <s v="NTAP"/>
    <s v="Year 4"/>
    <d v="2016-04-29T00:00:00"/>
    <n v="5546000000"/>
    <n v="2173000000"/>
    <n v="2099000000"/>
    <n v="861000000"/>
    <s v=" $-   "/>
    <x v="2"/>
    <x v="16"/>
    <x v="4"/>
  </r>
  <r>
    <n v="1180"/>
    <s v="NUE"/>
    <s v="Year 1"/>
    <d v="2012-12-31T00:00:00"/>
    <n v="19429273000"/>
    <n v="17915735000"/>
    <n v="454900000"/>
    <s v=" $-   "/>
    <s v=" $-   "/>
    <x v="8"/>
    <x v="104"/>
    <x v="0"/>
  </r>
  <r>
    <n v="1181"/>
    <s v="NUE"/>
    <s v="Year 2"/>
    <d v="2013-12-31T00:00:00"/>
    <n v="19052046000"/>
    <n v="17641421000"/>
    <n v="467904000"/>
    <s v=" $-   "/>
    <s v=" $-   "/>
    <x v="8"/>
    <x v="104"/>
    <x v="1"/>
  </r>
  <r>
    <n v="1182"/>
    <s v="NUE"/>
    <s v="Year 3"/>
    <d v="2014-12-31T00:00:00"/>
    <n v="21105141000"/>
    <n v="19198615000"/>
    <n v="520805000"/>
    <s v=" $-   "/>
    <s v=" $-   "/>
    <x v="8"/>
    <x v="104"/>
    <x v="2"/>
  </r>
  <r>
    <n v="1183"/>
    <s v="NUE"/>
    <s v="Year 4"/>
    <d v="2015-12-31T00:00:00"/>
    <n v="16439276000"/>
    <n v="14858014000"/>
    <n v="458989000"/>
    <s v=" $-   "/>
    <s v=" $-   "/>
    <x v="8"/>
    <x v="104"/>
    <x v="3"/>
  </r>
  <r>
    <n v="1184"/>
    <s v="NVDA"/>
    <s v="Year 1"/>
    <d v="2013-01-27T00:00:00"/>
    <n v="4280159000"/>
    <n v="2053816000"/>
    <n v="430822000"/>
    <n v="1147282000"/>
    <s v=" $-   "/>
    <x v="2"/>
    <x v="7"/>
    <x v="1"/>
  </r>
  <r>
    <n v="1185"/>
    <s v="NVDA"/>
    <s v="Year 2"/>
    <d v="2014-01-26T00:00:00"/>
    <n v="4130000000"/>
    <n v="1862000000"/>
    <n v="436000000"/>
    <n v="1336000000"/>
    <s v=" $-   "/>
    <x v="2"/>
    <x v="7"/>
    <x v="2"/>
  </r>
  <r>
    <n v="1186"/>
    <s v="NVDA"/>
    <s v="Year 3"/>
    <d v="2015-01-25T00:00:00"/>
    <n v="4682000000"/>
    <n v="2083000000"/>
    <n v="480000000"/>
    <n v="1360000000"/>
    <s v=" $-   "/>
    <x v="2"/>
    <x v="7"/>
    <x v="3"/>
  </r>
  <r>
    <n v="1187"/>
    <s v="NVDA"/>
    <s v="Year 4"/>
    <d v="2016-01-31T00:00:00"/>
    <n v="5010000000"/>
    <n v="2199000000"/>
    <n v="602000000"/>
    <n v="1331000000"/>
    <s v=" $-   "/>
    <x v="2"/>
    <x v="7"/>
    <x v="4"/>
  </r>
  <r>
    <n v="1188"/>
    <s v="NWL"/>
    <s v="Year 1"/>
    <d v="2012-12-31T00:00:00"/>
    <n v="5508500000"/>
    <n v="3414400000"/>
    <n v="1403500000"/>
    <s v=" $-   "/>
    <s v=" $-   "/>
    <x v="1"/>
    <x v="105"/>
    <x v="0"/>
  </r>
  <r>
    <n v="1189"/>
    <s v="NWL"/>
    <s v="Year 2"/>
    <d v="2013-12-31T00:00:00"/>
    <n v="5607000000"/>
    <n v="3482100000"/>
    <n v="1399500000"/>
    <s v=" $-   "/>
    <s v=" $-   "/>
    <x v="1"/>
    <x v="105"/>
    <x v="1"/>
  </r>
  <r>
    <n v="1190"/>
    <s v="NWL"/>
    <s v="Year 3"/>
    <d v="2014-12-31T00:00:00"/>
    <n v="5727000000"/>
    <n v="3523600000"/>
    <n v="1545900000"/>
    <s v=" $-   "/>
    <s v=" $-   "/>
    <x v="1"/>
    <x v="105"/>
    <x v="2"/>
  </r>
  <r>
    <n v="1191"/>
    <s v="NWL"/>
    <s v="Year 4"/>
    <d v="2015-12-31T00:00:00"/>
    <n v="5915700000"/>
    <n v="3611100000"/>
    <n v="1626000000"/>
    <s v=" $-   "/>
    <s v=" $-   "/>
    <x v="1"/>
    <x v="105"/>
    <x v="3"/>
  </r>
  <r>
    <n v="1200"/>
    <s v="O"/>
    <s v="Year 1"/>
    <d v="2012-12-31T00:00:00"/>
    <n v="484581000"/>
    <n v="21306000"/>
    <n v="38123000"/>
    <s v=" $-   "/>
    <n v="147515000"/>
    <x v="7"/>
    <x v="77"/>
    <x v="0"/>
  </r>
  <r>
    <n v="1201"/>
    <s v="O"/>
    <s v="Year 2"/>
    <d v="2013-12-31T00:00:00"/>
    <n v="780209000"/>
    <n v="38851000"/>
    <n v="56881000"/>
    <s v=" $-   "/>
    <n v="306769000"/>
    <x v="7"/>
    <x v="77"/>
    <x v="1"/>
  </r>
  <r>
    <n v="1202"/>
    <s v="O"/>
    <s v="Year 3"/>
    <d v="2014-12-31T00:00:00"/>
    <n v="933505000"/>
    <n v="53871000"/>
    <n v="51085000"/>
    <s v=" $-   "/>
    <n v="374661000"/>
    <x v="7"/>
    <x v="77"/>
    <x v="2"/>
  </r>
  <r>
    <n v="1203"/>
    <s v="O"/>
    <s v="Year 4"/>
    <d v="2015-12-31T00:00:00"/>
    <n v="1023285000"/>
    <n v="55352000"/>
    <n v="49298000"/>
    <s v=" $-   "/>
    <n v="409215000"/>
    <x v="7"/>
    <x v="77"/>
    <x v="3"/>
  </r>
  <r>
    <n v="1204"/>
    <s v="OKE"/>
    <s v="Year 1"/>
    <d v="2012-12-31T00:00:00"/>
    <n v="10184121000"/>
    <n v="8540319000"/>
    <n v="491725000"/>
    <s v=" $-   "/>
    <n v="205334000"/>
    <x v="9"/>
    <x v="27"/>
    <x v="0"/>
  </r>
  <r>
    <n v="1205"/>
    <s v="OKE"/>
    <s v="Year 2"/>
    <d v="2013-12-31T00:00:00"/>
    <n v="11871879000"/>
    <n v="10222213000"/>
    <n v="541586000"/>
    <s v=" $-   "/>
    <n v="239343000"/>
    <x v="9"/>
    <x v="27"/>
    <x v="1"/>
  </r>
  <r>
    <n v="1206"/>
    <s v="OKE"/>
    <s v="Year 3"/>
    <d v="2014-12-31T00:00:00"/>
    <n v="12195091000"/>
    <n v="10088548000"/>
    <n v="674887000"/>
    <s v=" $-   "/>
    <n v="294684000"/>
    <x v="9"/>
    <x v="27"/>
    <x v="2"/>
  </r>
  <r>
    <n v="1207"/>
    <s v="OKE"/>
    <s v="Year 4"/>
    <d v="2015-12-31T00:00:00"/>
    <n v="7763206000"/>
    <n v="5641052000"/>
    <n v="693331000"/>
    <s v=" $-   "/>
    <n v="354620000"/>
    <x v="9"/>
    <x v="27"/>
    <x v="3"/>
  </r>
  <r>
    <n v="1209"/>
    <s v="OMC"/>
    <s v="Year 1"/>
    <d v="2014-12-31T00:00:00"/>
    <n v="15317800000"/>
    <n v="12602100000"/>
    <n v="477200000"/>
    <s v=" $-   "/>
    <n v="294400000"/>
    <x v="1"/>
    <x v="89"/>
    <x v="2"/>
  </r>
  <r>
    <n v="1210"/>
    <s v="OMC"/>
    <s v="Year 2"/>
    <d v="2015-12-31T00:00:00"/>
    <n v="15134400000"/>
    <n v="12491400000"/>
    <n v="431800000"/>
    <s v=" $-   "/>
    <n v="291100000"/>
    <x v="1"/>
    <x v="89"/>
    <x v="3"/>
  </r>
  <r>
    <n v="1211"/>
    <s v="OMC"/>
    <s v="Year 3"/>
    <d v="2016-12-31T00:00:00"/>
    <n v="15416900000"/>
    <n v="12671200000"/>
    <n v="443900000"/>
    <s v=" $-   "/>
    <n v="292900000"/>
    <x v="1"/>
    <x v="89"/>
    <x v="4"/>
  </r>
  <r>
    <n v="1212"/>
    <s v="ORLY"/>
    <s v="Year 1"/>
    <d v="2012-12-31T00:00:00"/>
    <n v="6182184000"/>
    <n v="3084766000"/>
    <n v="2120025000"/>
    <s v=" $-   "/>
    <s v=" $-   "/>
    <x v="1"/>
    <x v="25"/>
    <x v="0"/>
  </r>
  <r>
    <n v="1213"/>
    <s v="ORLY"/>
    <s v="Year 2"/>
    <d v="2013-12-31T00:00:00"/>
    <n v="6649237000"/>
    <n v="3280236000"/>
    <n v="2265516000"/>
    <s v=" $-   "/>
    <s v=" $-   "/>
    <x v="1"/>
    <x v="25"/>
    <x v="1"/>
  </r>
  <r>
    <n v="1214"/>
    <s v="ORLY"/>
    <s v="Year 3"/>
    <d v="2014-12-31T00:00:00"/>
    <n v="7216081000"/>
    <n v="3507180000"/>
    <n v="2438527000"/>
    <s v=" $-   "/>
    <s v=" $-   "/>
    <x v="1"/>
    <x v="25"/>
    <x v="2"/>
  </r>
  <r>
    <n v="1215"/>
    <s v="ORLY"/>
    <s v="Year 4"/>
    <d v="2015-12-31T00:00:00"/>
    <n v="7966674000"/>
    <n v="3804031000"/>
    <n v="2648622000"/>
    <s v=" $-   "/>
    <s v=" $-   "/>
    <x v="1"/>
    <x v="25"/>
    <x v="3"/>
  </r>
  <r>
    <n v="1216"/>
    <s v="OXY"/>
    <s v="Year 1"/>
    <d v="2012-12-31T00:00:00"/>
    <n v="20100000000"/>
    <n v="6530000000"/>
    <n v="1879000000"/>
    <s v=" $-   "/>
    <n v="3585000000"/>
    <x v="9"/>
    <x v="27"/>
    <x v="0"/>
  </r>
  <r>
    <n v="1217"/>
    <s v="OXY"/>
    <s v="Year 2"/>
    <d v="2013-12-31T00:00:00"/>
    <n v="20170000000"/>
    <n v="6497000000"/>
    <n v="2108000000"/>
    <s v=" $-   "/>
    <n v="4203000000"/>
    <x v="9"/>
    <x v="27"/>
    <x v="1"/>
  </r>
  <r>
    <n v="1218"/>
    <s v="OXY"/>
    <s v="Year 3"/>
    <d v="2014-12-31T00:00:00"/>
    <n v="19312000000"/>
    <n v="6803000000"/>
    <n v="2053000000"/>
    <s v=" $-   "/>
    <n v="4261000000"/>
    <x v="9"/>
    <x v="27"/>
    <x v="2"/>
  </r>
  <r>
    <n v="1219"/>
    <s v="OXY"/>
    <s v="Year 4"/>
    <d v="2015-12-31T00:00:00"/>
    <n v="12480000000"/>
    <n v="5804000000"/>
    <n v="1613000000"/>
    <s v=" $-   "/>
    <n v="4544000000"/>
    <x v="9"/>
    <x v="27"/>
    <x v="3"/>
  </r>
  <r>
    <n v="1224"/>
    <s v="PBCT"/>
    <s v="Year 1"/>
    <d v="2012-12-31T00:00:00"/>
    <n v="1355300000"/>
    <n v="90800000"/>
    <n v="803800000"/>
    <s v=" $-   "/>
    <n v="76000000"/>
    <x v="6"/>
    <x v="106"/>
    <x v="0"/>
  </r>
  <r>
    <n v="1225"/>
    <s v="PBCT"/>
    <s v="Year 2"/>
    <d v="2013-12-31T00:00:00"/>
    <n v="1346100000"/>
    <n v="81100000"/>
    <n v="812800000"/>
    <s v=" $-   "/>
    <n v="69900000"/>
    <x v="6"/>
    <x v="106"/>
    <x v="1"/>
  </r>
  <r>
    <n v="1226"/>
    <s v="PBCT"/>
    <s v="Year 3"/>
    <d v="2014-12-31T00:00:00"/>
    <n v="1381400000"/>
    <n v="80900000"/>
    <n v="816700000"/>
    <s v=" $-   "/>
    <n v="65400000"/>
    <x v="6"/>
    <x v="106"/>
    <x v="2"/>
  </r>
  <r>
    <n v="1227"/>
    <s v="PBCT"/>
    <s v="Year 4"/>
    <d v="2015-12-31T00:00:00"/>
    <n v="1421300000"/>
    <n v="95500000"/>
    <n v="836700000"/>
    <s v=" $-   "/>
    <n v="57300000"/>
    <x v="6"/>
    <x v="106"/>
    <x v="3"/>
  </r>
  <r>
    <n v="1228"/>
    <s v="PBI"/>
    <s v="Year 1"/>
    <d v="2012-12-31T00:00:00"/>
    <n v="3823713000"/>
    <n v="1582398000"/>
    <n v="1489735000"/>
    <n v="114250000"/>
    <s v=" $-   "/>
    <x v="0"/>
    <x v="107"/>
    <x v="0"/>
  </r>
  <r>
    <n v="1229"/>
    <s v="PBI"/>
    <s v="Year 2"/>
    <d v="2013-12-31T00:00:00"/>
    <n v="3791335000"/>
    <n v="1650622000"/>
    <n v="1420096000"/>
    <n v="110412000"/>
    <s v=" $-   "/>
    <x v="0"/>
    <x v="107"/>
    <x v="1"/>
  </r>
  <r>
    <n v="1230"/>
    <s v="PBI"/>
    <s v="Year 3"/>
    <d v="2014-12-31T00:00:00"/>
    <n v="3821504000"/>
    <n v="1680791000"/>
    <n v="1378400000"/>
    <n v="109931000"/>
    <s v=" $-   "/>
    <x v="0"/>
    <x v="107"/>
    <x v="2"/>
  </r>
  <r>
    <n v="1231"/>
    <s v="PBI"/>
    <s v="Year 4"/>
    <d v="2015-12-31T00:00:00"/>
    <n v="3578060000"/>
    <n v="1558591000"/>
    <n v="1279961000"/>
    <n v="110156000"/>
    <s v=" $-   "/>
    <x v="0"/>
    <x v="107"/>
    <x v="3"/>
  </r>
  <r>
    <n v="1232"/>
    <s v="PCAR"/>
    <s v="Year 1"/>
    <d v="2012-12-31T00:00:00"/>
    <n v="16596800000"/>
    <n v="13908300000"/>
    <n v="571600000"/>
    <n v="279300000"/>
    <n v="517400000"/>
    <x v="0"/>
    <x v="41"/>
    <x v="0"/>
  </r>
  <r>
    <n v="1233"/>
    <s v="PCAR"/>
    <s v="Year 2"/>
    <d v="2013-12-31T00:00:00"/>
    <n v="16661000000"/>
    <n v="13900700000"/>
    <n v="559500000"/>
    <n v="251400000"/>
    <n v="571700000"/>
    <x v="0"/>
    <x v="41"/>
    <x v="1"/>
  </r>
  <r>
    <n v="1234"/>
    <s v="PCAR"/>
    <s v="Year 3"/>
    <d v="2014-12-31T00:00:00"/>
    <n v="18534400000"/>
    <n v="15481600000"/>
    <n v="561400000"/>
    <n v="215600000"/>
    <n v="588500000"/>
    <x v="0"/>
    <x v="41"/>
    <x v="2"/>
  </r>
  <r>
    <n v="1235"/>
    <s v="PCAR"/>
    <s v="Year 4"/>
    <d v="2015-12-31T00:00:00"/>
    <n v="18671300000"/>
    <n v="15292100000"/>
    <n v="541500000"/>
    <n v="239800000"/>
    <n v="583700000"/>
    <x v="0"/>
    <x v="41"/>
    <x v="3"/>
  </r>
  <r>
    <n v="1236"/>
    <s v="PCG"/>
    <s v="Year 1"/>
    <d v="2013-12-31T00:00:00"/>
    <n v="15598000000"/>
    <n v="11759000000"/>
    <s v=" $-   "/>
    <s v=" $-   "/>
    <n v="2077000000"/>
    <x v="5"/>
    <x v="10"/>
    <x v="1"/>
  </r>
  <r>
    <n v="1237"/>
    <s v="PCG"/>
    <s v="Year 2"/>
    <d v="2014-12-31T00:00:00"/>
    <n v="17090000000"/>
    <n v="12207000000"/>
    <s v=" $-   "/>
    <s v=" $-   "/>
    <n v="2433000000"/>
    <x v="5"/>
    <x v="10"/>
    <x v="2"/>
  </r>
  <r>
    <n v="1238"/>
    <s v="PCG"/>
    <s v="Year 3"/>
    <d v="2015-12-31T00:00:00"/>
    <n v="16833000000"/>
    <n v="12713000000"/>
    <s v=" $-   "/>
    <s v=" $-   "/>
    <n v="2612000000"/>
    <x v="5"/>
    <x v="10"/>
    <x v="3"/>
  </r>
  <r>
    <n v="1239"/>
    <s v="PCG"/>
    <s v="Year 4"/>
    <d v="2016-12-31T00:00:00"/>
    <n v="17666000000"/>
    <n v="12734000000"/>
    <s v=" $-   "/>
    <s v=" $-   "/>
    <n v="2755000000"/>
    <x v="5"/>
    <x v="10"/>
    <x v="4"/>
  </r>
  <r>
    <n v="1240"/>
    <s v="PCLN"/>
    <s v="Year 1"/>
    <d v="2012-12-31T00:00:00"/>
    <n v="5260956000"/>
    <n v="1177275000"/>
    <n v="2188747000"/>
    <s v=" $-   "/>
    <n v="65141000"/>
    <x v="1"/>
    <x v="24"/>
    <x v="0"/>
  </r>
  <r>
    <n v="1241"/>
    <s v="PCLN"/>
    <s v="Year 2"/>
    <d v="2013-12-31T00:00:00"/>
    <n v="6793306000"/>
    <n v="1077420000"/>
    <n v="3185497000"/>
    <s v=" $-   "/>
    <n v="117975000"/>
    <x v="1"/>
    <x v="24"/>
    <x v="1"/>
  </r>
  <r>
    <n v="1242"/>
    <s v="PCLN"/>
    <s v="Year 3"/>
    <d v="2014-12-31T00:00:00"/>
    <n v="8441971000"/>
    <n v="857841000"/>
    <n v="4302998000"/>
    <s v=" $-   "/>
    <n v="207820000"/>
    <x v="1"/>
    <x v="24"/>
    <x v="2"/>
  </r>
  <r>
    <n v="1243"/>
    <s v="PCLN"/>
    <s v="Year 4"/>
    <d v="2015-12-31T00:00:00"/>
    <n v="9223987000"/>
    <n v="632180000"/>
    <n v="5060406000"/>
    <s v=" $-   "/>
    <n v="272494000"/>
    <x v="1"/>
    <x v="24"/>
    <x v="3"/>
  </r>
  <r>
    <n v="1244"/>
    <s v="PDCO"/>
    <s v="Year 1"/>
    <d v="2013-04-27T00:00:00"/>
    <n v="3637212000"/>
    <n v="2446443000"/>
    <s v=" $-   "/>
    <s v=" $-   "/>
    <s v=" $-   "/>
    <x v="3"/>
    <x v="54"/>
    <x v="1"/>
  </r>
  <r>
    <n v="1245"/>
    <s v="PDCO"/>
    <s v="Year 2"/>
    <d v="2014-04-26T00:00:00"/>
    <n v="3585141000"/>
    <n v="2566444000"/>
    <s v=" $-   "/>
    <s v=" $-   "/>
    <s v=" $-   "/>
    <x v="3"/>
    <x v="54"/>
    <x v="2"/>
  </r>
  <r>
    <n v="1246"/>
    <s v="PDCO"/>
    <s v="Year 3"/>
    <d v="2015-04-25T00:00:00"/>
    <n v="3910865000"/>
    <n v="2850316000"/>
    <s v=" $-   "/>
    <s v=" $-   "/>
    <s v=" $-   "/>
    <x v="3"/>
    <x v="54"/>
    <x v="3"/>
  </r>
  <r>
    <n v="1247"/>
    <s v="PDCO"/>
    <s v="Year 4"/>
    <d v="2016-04-30T00:00:00"/>
    <n v="5386703000"/>
    <n v="4063955000"/>
    <s v=" $-   "/>
    <s v=" $-   "/>
    <s v=" $-   "/>
    <x v="3"/>
    <x v="54"/>
    <x v="4"/>
  </r>
  <r>
    <n v="1248"/>
    <s v="PEG"/>
    <s v="Year 1"/>
    <d v="2012-12-31T00:00:00"/>
    <n v="9781000000"/>
    <n v="6351000000"/>
    <n v="98000000"/>
    <s v=" $-   "/>
    <n v="1054000000"/>
    <x v="5"/>
    <x v="11"/>
    <x v="0"/>
  </r>
  <r>
    <n v="1249"/>
    <s v="PEG"/>
    <s v="Year 2"/>
    <d v="2013-12-31T00:00:00"/>
    <n v="9968000000"/>
    <n v="6423000000"/>
    <n v="68000000"/>
    <s v=" $-   "/>
    <n v="1178000000"/>
    <x v="5"/>
    <x v="11"/>
    <x v="1"/>
  </r>
  <r>
    <n v="1250"/>
    <s v="PEG"/>
    <s v="Year 3"/>
    <d v="2014-12-31T00:00:00"/>
    <n v="10886000000"/>
    <n v="7036000000"/>
    <s v=" $-   "/>
    <s v=" $-   "/>
    <n v="1227000000"/>
    <x v="5"/>
    <x v="11"/>
    <x v="2"/>
  </r>
  <r>
    <n v="1251"/>
    <s v="PEG"/>
    <s v="Year 4"/>
    <d v="2015-12-31T00:00:00"/>
    <n v="10415000000"/>
    <n v="6239000000"/>
    <s v=" $-   "/>
    <s v=" $-   "/>
    <n v="1214000000"/>
    <x v="5"/>
    <x v="11"/>
    <x v="3"/>
  </r>
  <r>
    <n v="1252"/>
    <s v="PEP"/>
    <s v="Year 1"/>
    <d v="2013-12-28T00:00:00"/>
    <n v="66415000000"/>
    <n v="31243000000"/>
    <n v="25357000000"/>
    <s v=" $-   "/>
    <n v="110000000"/>
    <x v="4"/>
    <x v="69"/>
    <x v="1"/>
  </r>
  <r>
    <n v="1253"/>
    <s v="PEP"/>
    <s v="Year 2"/>
    <d v="2014-12-27T00:00:00"/>
    <n v="66683000000"/>
    <n v="31238000000"/>
    <n v="25772000000"/>
    <s v=" $-   "/>
    <n v="92000000"/>
    <x v="4"/>
    <x v="69"/>
    <x v="2"/>
  </r>
  <r>
    <n v="1254"/>
    <s v="PEP"/>
    <s v="Year 3"/>
    <d v="2015-12-26T00:00:00"/>
    <n v="63056000000"/>
    <n v="28731000000"/>
    <n v="24538000000"/>
    <s v=" $-   "/>
    <n v="75000000"/>
    <x v="4"/>
    <x v="69"/>
    <x v="3"/>
  </r>
  <r>
    <n v="1255"/>
    <s v="PEP"/>
    <s v="Year 4"/>
    <d v="2016-12-31T00:00:00"/>
    <n v="62799000000"/>
    <n v="28209000000"/>
    <n v="24735000000"/>
    <s v=" $-   "/>
    <n v="70000000"/>
    <x v="4"/>
    <x v="69"/>
    <x v="4"/>
  </r>
  <r>
    <n v="1256"/>
    <s v="PFE"/>
    <s v="Year 1"/>
    <d v="2012-12-31T00:00:00"/>
    <n v="54657000000"/>
    <n v="9821000000"/>
    <n v="15171000000"/>
    <n v="7482000000"/>
    <n v="5109000000"/>
    <x v="3"/>
    <x v="3"/>
    <x v="0"/>
  </r>
  <r>
    <n v="1257"/>
    <s v="PFE"/>
    <s v="Year 2"/>
    <d v="2013-12-31T00:00:00"/>
    <n v="51584000000"/>
    <n v="9586000000"/>
    <n v="14355000000"/>
    <n v="6678000000"/>
    <n v="4599000000"/>
    <x v="3"/>
    <x v="3"/>
    <x v="1"/>
  </r>
  <r>
    <n v="1258"/>
    <s v="PFE"/>
    <s v="Year 3"/>
    <d v="2014-12-31T00:00:00"/>
    <n v="49605000000"/>
    <n v="9577000000"/>
    <n v="14097000000"/>
    <n v="8393000000"/>
    <n v="4039000000"/>
    <x v="3"/>
    <x v="3"/>
    <x v="2"/>
  </r>
  <r>
    <n v="1259"/>
    <s v="PFE"/>
    <s v="Year 4"/>
    <d v="2015-12-31T00:00:00"/>
    <n v="48851000000"/>
    <n v="9648000000"/>
    <n v="14809000000"/>
    <n v="7690000000"/>
    <n v="3728000000"/>
    <x v="3"/>
    <x v="3"/>
    <x v="3"/>
  </r>
  <r>
    <n v="1260"/>
    <s v="PFG"/>
    <s v="Year 1"/>
    <d v="2013-12-31T00:00:00"/>
    <n v="9289500000"/>
    <n v="4683600000"/>
    <n v="189000000"/>
    <s v=" $-   "/>
    <n v="3292900000"/>
    <x v="6"/>
    <x v="97"/>
    <x v="1"/>
  </r>
  <r>
    <n v="1261"/>
    <s v="PFG"/>
    <s v="Year 2"/>
    <d v="2014-12-31T00:00:00"/>
    <n v="10477600000"/>
    <n v="5231000000"/>
    <n v="177400000"/>
    <s v=" $-   "/>
    <n v="3574300000"/>
    <x v="6"/>
    <x v="97"/>
    <x v="2"/>
  </r>
  <r>
    <n v="1262"/>
    <s v="PFG"/>
    <s v="Year 3"/>
    <d v="2015-12-31T00:00:00"/>
    <n v="11964400000"/>
    <n v="6697700000"/>
    <n v="163500000"/>
    <s v=" $-   "/>
    <n v="3672400000"/>
    <x v="6"/>
    <x v="97"/>
    <x v="3"/>
  </r>
  <r>
    <n v="1263"/>
    <s v="PFG"/>
    <s v="Year 4"/>
    <d v="2016-12-31T00:00:00"/>
    <n v="12394100000"/>
    <n v="6913200000"/>
    <n v="156600000"/>
    <s v=" $-   "/>
    <n v="3732600000"/>
    <x v="6"/>
    <x v="97"/>
    <x v="4"/>
  </r>
  <r>
    <n v="1264"/>
    <s v="PG"/>
    <s v="Year 1"/>
    <d v="2013-12-31T00:00:00"/>
    <n v="2104745000"/>
    <n v="155355000"/>
    <n v="346393000"/>
    <n v="859947000"/>
    <s v=" $-   "/>
    <x v="4"/>
    <x v="56"/>
    <x v="1"/>
  </r>
  <r>
    <n v="1265"/>
    <s v="PG"/>
    <s v="Year 2"/>
    <d v="2014-12-31T00:00:00"/>
    <n v="2819557000"/>
    <n v="205018000"/>
    <n v="519267000"/>
    <n v="1271353000"/>
    <s v=" $-   "/>
    <x v="4"/>
    <x v="56"/>
    <x v="2"/>
  </r>
  <r>
    <n v="1266"/>
    <s v="PG"/>
    <s v="Year 3"/>
    <d v="2015-12-31T00:00:00"/>
    <n v="4103728000"/>
    <n v="392709000"/>
    <n v="838526000"/>
    <n v="1620577000"/>
    <s v=" $-   "/>
    <x v="4"/>
    <x v="56"/>
    <x v="3"/>
  </r>
  <r>
    <n v="1267"/>
    <s v="PG"/>
    <s v="Year 4"/>
    <d v="2016-12-31T00:00:00"/>
    <n v="4860427000"/>
    <n v="299694000"/>
    <n v="1177697000"/>
    <n v="2052295000"/>
    <s v=" $-   "/>
    <x v="4"/>
    <x v="56"/>
    <x v="4"/>
  </r>
  <r>
    <n v="1268"/>
    <s v="PGR"/>
    <s v="Year 1"/>
    <d v="2012-12-31T00:00:00"/>
    <n v="17083900000"/>
    <n v="15590900000"/>
    <n v="15400000"/>
    <s v=" $-   "/>
    <n v="36100000"/>
    <x v="6"/>
    <x v="13"/>
    <x v="0"/>
  </r>
  <r>
    <n v="1269"/>
    <s v="PGR"/>
    <s v="Year 2"/>
    <d v="2013-12-31T00:00:00"/>
    <n v="18170900000"/>
    <n v="16275100000"/>
    <n v="18800000"/>
    <s v=" $-   "/>
    <n v="38800000"/>
    <x v="6"/>
    <x v="13"/>
    <x v="1"/>
  </r>
  <r>
    <n v="1270"/>
    <s v="PGR"/>
    <s v="Year 3"/>
    <d v="2014-12-31T00:00:00"/>
    <n v="19391400000"/>
    <n v="17297300000"/>
    <n v="18900000"/>
    <s v=" $-   "/>
    <n v="50900000"/>
    <x v="6"/>
    <x v="13"/>
    <x v="2"/>
  </r>
  <r>
    <n v="1271"/>
    <s v="PGR"/>
    <s v="Year 4"/>
    <d v="2015-12-31T00:00:00"/>
    <n v="20853800000"/>
    <n v="18705900000"/>
    <n v="22800000"/>
    <s v=" $-   "/>
    <n v="77500000"/>
    <x v="6"/>
    <x v="13"/>
    <x v="3"/>
  </r>
  <r>
    <n v="1272"/>
    <s v="PH"/>
    <s v="Year 1"/>
    <d v="2013-06-30T00:00:00"/>
    <n v="13015704000"/>
    <n v="10086675000"/>
    <n v="1554973000"/>
    <s v=" $-   "/>
    <s v=" $-   "/>
    <x v="0"/>
    <x v="53"/>
    <x v="1"/>
  </r>
  <r>
    <n v="1273"/>
    <s v="PH"/>
    <s v="Year 2"/>
    <d v="2014-06-30T00:00:00"/>
    <n v="13215971000"/>
    <n v="10188227000"/>
    <n v="1633992000"/>
    <s v=" $-   "/>
    <s v=" $-   "/>
    <x v="0"/>
    <x v="53"/>
    <x v="2"/>
  </r>
  <r>
    <n v="1274"/>
    <s v="PH"/>
    <s v="Year 3"/>
    <d v="2015-06-30T00:00:00"/>
    <n v="12711744000"/>
    <n v="9655245000"/>
    <n v="1544746000"/>
    <s v=" $-   "/>
    <s v=" $-   "/>
    <x v="0"/>
    <x v="53"/>
    <x v="3"/>
  </r>
  <r>
    <n v="1275"/>
    <s v="PH"/>
    <s v="Year 4"/>
    <d v="2016-06-30T00:00:00"/>
    <n v="11360753000"/>
    <n v="8823384000"/>
    <n v="1359360000"/>
    <s v=" $-   "/>
    <s v=" $-   "/>
    <x v="0"/>
    <x v="53"/>
    <x v="4"/>
  </r>
  <r>
    <n v="1276"/>
    <s v="PHM"/>
    <s v="Year 1"/>
    <d v="2013-12-31T00:00:00"/>
    <n v="5679595000"/>
    <n v="4507196000"/>
    <n v="568500000"/>
    <s v=" $-   "/>
    <s v=" $-   "/>
    <x v="1"/>
    <x v="66"/>
    <x v="1"/>
  </r>
  <r>
    <n v="1277"/>
    <s v="PHM"/>
    <s v="Year 2"/>
    <d v="2014-12-31T00:00:00"/>
    <n v="5822363000"/>
    <n v="4244479000"/>
    <n v="861390000"/>
    <s v=" $-   "/>
    <s v=" $-   "/>
    <x v="1"/>
    <x v="66"/>
    <x v="2"/>
  </r>
  <r>
    <n v="1278"/>
    <s v="PHM"/>
    <s v="Year 3"/>
    <d v="2015-12-31T00:00:00"/>
    <n v="5981964000"/>
    <n v="4353850000"/>
    <n v="794728000"/>
    <s v=" $-   "/>
    <s v=" $-   "/>
    <x v="1"/>
    <x v="66"/>
    <x v="3"/>
  </r>
  <r>
    <n v="1279"/>
    <s v="PHM"/>
    <s v="Year 4"/>
    <d v="2016-12-31T00:00:00"/>
    <n v="7668476000"/>
    <n v="5728662000"/>
    <n v="957150000"/>
    <s v=" $-   "/>
    <s v=" $-   "/>
    <x v="1"/>
    <x v="66"/>
    <x v="4"/>
  </r>
  <r>
    <n v="1280"/>
    <s v="PKI"/>
    <s v="Year 1"/>
    <d v="2012-12-30T00:00:00"/>
    <n v="2105188000"/>
    <n v="1143659000"/>
    <n v="627370000"/>
    <n v="131835000"/>
    <s v=" $-   "/>
    <x v="3"/>
    <x v="5"/>
    <x v="0"/>
  </r>
  <r>
    <n v="1281"/>
    <s v="PKI"/>
    <s v="Year 2"/>
    <d v="2013-12-29T00:00:00"/>
    <n v="2157586000"/>
    <n v="1181444000"/>
    <n v="581898000"/>
    <n v="132400000"/>
    <s v=" $-   "/>
    <x v="3"/>
    <x v="5"/>
    <x v="1"/>
  </r>
  <r>
    <n v="1282"/>
    <s v="PKI"/>
    <s v="Year 3"/>
    <d v="2014-12-28T00:00:00"/>
    <n v="2237219000"/>
    <n v="1232611000"/>
    <n v="659335000"/>
    <n v="121141000"/>
    <s v=" $-   "/>
    <x v="3"/>
    <x v="5"/>
    <x v="2"/>
  </r>
  <r>
    <n v="1283"/>
    <s v="PKI"/>
    <s v="Year 4"/>
    <d v="2016-01-03T00:00:00"/>
    <n v="2262359000"/>
    <n v="1237859000"/>
    <n v="598848000"/>
    <n v="125928000"/>
    <s v=" $-   "/>
    <x v="3"/>
    <x v="5"/>
    <x v="4"/>
  </r>
  <r>
    <n v="1284"/>
    <s v="PM"/>
    <s v="Year 1"/>
    <d v="2013-12-31T00:00:00"/>
    <n v="80029000000"/>
    <n v="59222000000"/>
    <n v="6890000000"/>
    <s v=" $-   "/>
    <n v="93000000"/>
    <x v="4"/>
    <x v="101"/>
    <x v="1"/>
  </r>
  <r>
    <n v="1285"/>
    <s v="PM"/>
    <s v="Year 2"/>
    <d v="2014-12-31T00:00:00"/>
    <n v="80106000000"/>
    <n v="60775000000"/>
    <n v="7001000000"/>
    <s v=" $-   "/>
    <n v="93000000"/>
    <x v="4"/>
    <x v="101"/>
    <x v="2"/>
  </r>
  <r>
    <n v="1286"/>
    <s v="PM"/>
    <s v="Year 3"/>
    <d v="2015-12-31T00:00:00"/>
    <n v="73908000000"/>
    <n v="56479000000"/>
    <n v="6656000000"/>
    <s v=" $-   "/>
    <n v="82000000"/>
    <x v="4"/>
    <x v="101"/>
    <x v="3"/>
  </r>
  <r>
    <n v="1287"/>
    <s v="PM"/>
    <s v="Year 4"/>
    <d v="2016-12-31T00:00:00"/>
    <n v="74953000000"/>
    <n v="57659000000"/>
    <n v="6405000000"/>
    <s v=" $-   "/>
    <n v="74000000"/>
    <x v="4"/>
    <x v="101"/>
    <x v="4"/>
  </r>
  <r>
    <n v="1288"/>
    <s v="PNC"/>
    <s v="Year 1"/>
    <d v="2012-12-31T00:00:00"/>
    <n v="16606000000"/>
    <n v="386000000"/>
    <n v="10486000000"/>
    <s v=" $-   "/>
    <n v="987000000"/>
    <x v="6"/>
    <x v="35"/>
    <x v="0"/>
  </r>
  <r>
    <n v="1289"/>
    <s v="PNC"/>
    <s v="Year 2"/>
    <d v="2013-12-31T00:00:00"/>
    <n v="16872000000"/>
    <n v="344000000"/>
    <n v="9681000000"/>
    <s v=" $-   "/>
    <n v="643000000"/>
    <x v="6"/>
    <x v="35"/>
    <x v="1"/>
  </r>
  <r>
    <n v="1290"/>
    <s v="PNC"/>
    <s v="Year 3"/>
    <d v="2014-12-31T00:00:00"/>
    <n v="16281000000"/>
    <n v="325000000"/>
    <n v="9488000000"/>
    <s v=" $-   "/>
    <n v="273000000"/>
    <x v="6"/>
    <x v="35"/>
    <x v="2"/>
  </r>
  <r>
    <n v="1291"/>
    <s v="PNC"/>
    <s v="Year 4"/>
    <d v="2015-12-31T00:00:00"/>
    <n v="16270000000"/>
    <n v="403000000"/>
    <n v="9463000000"/>
    <s v=" $-   "/>
    <n v="255000000"/>
    <x v="6"/>
    <x v="35"/>
    <x v="3"/>
  </r>
  <r>
    <n v="1292"/>
    <s v="PNR"/>
    <s v="Year 1"/>
    <d v="2012-12-31T00:00:00"/>
    <n v="4306800000"/>
    <n v="3040900000"/>
    <n v="1117700000"/>
    <n v="92300000"/>
    <s v=" $-   "/>
    <x v="0"/>
    <x v="52"/>
    <x v="0"/>
  </r>
  <r>
    <n v="1293"/>
    <s v="PNR"/>
    <s v="Year 2"/>
    <d v="2013-12-31T00:00:00"/>
    <n v="6999700000"/>
    <n v="4629600000"/>
    <n v="1493700000"/>
    <n v="122800000"/>
    <s v=" $-   "/>
    <x v="0"/>
    <x v="52"/>
    <x v="1"/>
  </r>
  <r>
    <n v="1294"/>
    <s v="PNR"/>
    <s v="Year 3"/>
    <d v="2014-12-31T00:00:00"/>
    <n v="7039000000"/>
    <n v="4576000000"/>
    <n v="1493800000"/>
    <n v="117300000"/>
    <s v=" $-   "/>
    <x v="0"/>
    <x v="52"/>
    <x v="2"/>
  </r>
  <r>
    <n v="1295"/>
    <s v="PNR"/>
    <s v="Year 4"/>
    <d v="2015-12-31T00:00:00"/>
    <n v="6449000000"/>
    <n v="4263200000"/>
    <n v="1334300000"/>
    <n v="119600000"/>
    <s v=" $-   "/>
    <x v="0"/>
    <x v="52"/>
    <x v="3"/>
  </r>
  <r>
    <n v="1296"/>
    <s v="PNW"/>
    <s v="Year 1"/>
    <d v="2012-12-31T00:00:00"/>
    <n v="3301804000"/>
    <n v="1879559000"/>
    <n v="166154000"/>
    <s v=" $-   "/>
    <n v="404336000"/>
    <x v="5"/>
    <x v="10"/>
    <x v="0"/>
  </r>
  <r>
    <n v="1297"/>
    <s v="PNW"/>
    <s v="Year 2"/>
    <d v="2013-12-31T00:00:00"/>
    <n v="3454628000"/>
    <n v="2020436000"/>
    <n v="172161000"/>
    <s v=" $-   "/>
    <n v="415708000"/>
    <x v="5"/>
    <x v="10"/>
    <x v="1"/>
  </r>
  <r>
    <n v="1298"/>
    <s v="PNW"/>
    <s v="Year 3"/>
    <d v="2014-12-31T00:00:00"/>
    <n v="3491632000"/>
    <n v="2087854000"/>
    <n v="175178000"/>
    <s v=" $-   "/>
    <n v="417358000"/>
    <x v="5"/>
    <x v="10"/>
    <x v="2"/>
  </r>
  <r>
    <n v="1299"/>
    <s v="PNW"/>
    <s v="Year 4"/>
    <d v="2015-12-31T00:00:00"/>
    <n v="3495443000"/>
    <n v="1969675000"/>
    <n v="176744000"/>
    <s v=" $-   "/>
    <n v="494422000"/>
    <x v="5"/>
    <x v="10"/>
    <x v="3"/>
  </r>
  <r>
    <n v="1300"/>
    <s v="PPG"/>
    <s v="Year 1"/>
    <d v="2013-12-31T00:00:00"/>
    <n v="14265000000"/>
    <n v="8314000000"/>
    <n v="3486000000"/>
    <n v="463000000"/>
    <n v="452000000"/>
    <x v="8"/>
    <x v="63"/>
    <x v="1"/>
  </r>
  <r>
    <n v="1301"/>
    <s v="PPG"/>
    <s v="Year 2"/>
    <d v="2014-12-31T00:00:00"/>
    <n v="14791000000"/>
    <n v="8348000000"/>
    <n v="4013000000"/>
    <n v="483000000"/>
    <n v="450000000"/>
    <x v="8"/>
    <x v="63"/>
    <x v="2"/>
  </r>
  <r>
    <n v="1302"/>
    <s v="PPG"/>
    <s v="Year 3"/>
    <d v="2015-12-31T00:00:00"/>
    <n v="14766000000"/>
    <n v="8206000000"/>
    <n v="3624000000"/>
    <n v="476000000"/>
    <n v="471000000"/>
    <x v="8"/>
    <x v="63"/>
    <x v="3"/>
  </r>
  <r>
    <n v="1303"/>
    <s v="PPG"/>
    <s v="Year 4"/>
    <d v="2016-12-31T00:00:00"/>
    <n v="14751000000"/>
    <n v="8063000000"/>
    <n v="4630000000"/>
    <n v="466000000"/>
    <n v="462000000"/>
    <x v="8"/>
    <x v="63"/>
    <x v="4"/>
  </r>
  <r>
    <n v="1304"/>
    <s v="PPL"/>
    <s v="Year 1"/>
    <d v="2012-12-31T00:00:00"/>
    <n v="12132000000"/>
    <n v="4876000000"/>
    <n v="3143000000"/>
    <s v=" $-   "/>
    <n v="1087000000"/>
    <x v="5"/>
    <x v="11"/>
    <x v="0"/>
  </r>
  <r>
    <n v="1305"/>
    <s v="PPL"/>
    <s v="Year 2"/>
    <d v="2013-12-31T00:00:00"/>
    <n v="7263000000"/>
    <n v="1751000000"/>
    <n v="2108000000"/>
    <s v=" $-   "/>
    <n v="843000000"/>
    <x v="5"/>
    <x v="11"/>
    <x v="1"/>
  </r>
  <r>
    <n v="1306"/>
    <s v="PPL"/>
    <s v="Year 3"/>
    <d v="2014-12-31T00:00:00"/>
    <n v="7852000000"/>
    <n v="1889000000"/>
    <n v="2173000000"/>
    <s v=" $-   "/>
    <n v="923000000"/>
    <x v="5"/>
    <x v="11"/>
    <x v="2"/>
  </r>
  <r>
    <n v="1307"/>
    <s v="PPL"/>
    <s v="Year 4"/>
    <d v="2015-12-31T00:00:00"/>
    <n v="7669000000"/>
    <n v="1718000000"/>
    <n v="2237000000"/>
    <s v=" $-   "/>
    <n v="883000000"/>
    <x v="5"/>
    <x v="11"/>
    <x v="3"/>
  </r>
  <r>
    <n v="1308"/>
    <s v="PRU"/>
    <s v="Year 1"/>
    <d v="2012-12-31T00:00:00"/>
    <n v="84847000000"/>
    <n v="66635000000"/>
    <n v="17504000000"/>
    <s v=" $-   "/>
    <s v=" $-   "/>
    <x v="6"/>
    <x v="97"/>
    <x v="0"/>
  </r>
  <r>
    <n v="1309"/>
    <s v="PRU"/>
    <s v="Year 2"/>
    <d v="2013-12-31T00:00:00"/>
    <n v="41461000000"/>
    <n v="26973000000"/>
    <n v="16172000000"/>
    <s v=" $-   "/>
    <s v=" $-   "/>
    <x v="6"/>
    <x v="97"/>
    <x v="1"/>
  </r>
  <r>
    <n v="1310"/>
    <s v="PRU"/>
    <s v="Year 3"/>
    <d v="2014-12-31T00:00:00"/>
    <n v="54105000000"/>
    <n v="33560000000"/>
    <n v="18786000000"/>
    <s v=" $-   "/>
    <s v=" $-   "/>
    <x v="6"/>
    <x v="97"/>
    <x v="2"/>
  </r>
  <r>
    <n v="1311"/>
    <s v="PRU"/>
    <s v="Year 4"/>
    <d v="2015-12-31T00:00:00"/>
    <n v="57119000000"/>
    <n v="32747000000"/>
    <n v="16603000000"/>
    <s v=" $-   "/>
    <s v=" $-   "/>
    <x v="6"/>
    <x v="97"/>
    <x v="3"/>
  </r>
  <r>
    <n v="1312"/>
    <s v="PSX"/>
    <s v="Year 1"/>
    <d v="2012-12-31T00:00:00"/>
    <n v="179290000000"/>
    <n v="158446000000"/>
    <n v="15443000000"/>
    <s v=" $-   "/>
    <n v="931000000"/>
    <x v="9"/>
    <x v="92"/>
    <x v="0"/>
  </r>
  <r>
    <n v="1313"/>
    <s v="PSX"/>
    <s v="Year 2"/>
    <d v="2013-12-31T00:00:00"/>
    <n v="171596000000"/>
    <n v="152451000000"/>
    <n v="15597000000"/>
    <s v=" $-   "/>
    <n v="971000000"/>
    <x v="9"/>
    <x v="92"/>
    <x v="1"/>
  </r>
  <r>
    <n v="1314"/>
    <s v="PSX"/>
    <s v="Year 3"/>
    <d v="2014-12-31T00:00:00"/>
    <n v="161212000000"/>
    <n v="140183000000"/>
    <n v="16703000000"/>
    <s v=" $-   "/>
    <n v="1019000000"/>
    <x v="9"/>
    <x v="92"/>
    <x v="2"/>
  </r>
  <r>
    <n v="1315"/>
    <s v="PSX"/>
    <s v="Year 4"/>
    <d v="2015-12-31T00:00:00"/>
    <n v="98975000000"/>
    <n v="77693000000"/>
    <n v="15747000000"/>
    <s v=" $-   "/>
    <n v="1099000000"/>
    <x v="9"/>
    <x v="92"/>
    <x v="3"/>
  </r>
  <r>
    <n v="1316"/>
    <s v="PVH"/>
    <s v="Year 1"/>
    <d v="2013-02-03T00:00:00"/>
    <n v="6043000000"/>
    <n v="2793800000"/>
    <n v="2594300000"/>
    <s v=" $-   "/>
    <s v=" $-   "/>
    <x v="1"/>
    <x v="82"/>
    <x v="1"/>
  </r>
  <r>
    <n v="1317"/>
    <s v="PVH"/>
    <s v="Year 2"/>
    <d v="2014-02-02T00:00:00"/>
    <n v="8186400000"/>
    <n v="3967100000"/>
    <n v="3673500000"/>
    <s v=" $-   "/>
    <s v=" $-   "/>
    <x v="1"/>
    <x v="82"/>
    <x v="2"/>
  </r>
  <r>
    <n v="1318"/>
    <s v="PVH"/>
    <s v="Year 3"/>
    <d v="2015-02-01T00:00:00"/>
    <n v="8241200000"/>
    <n v="3914500000"/>
    <n v="3713600000"/>
    <s v=" $-   "/>
    <s v=" $-   "/>
    <x v="1"/>
    <x v="82"/>
    <x v="3"/>
  </r>
  <r>
    <n v="1319"/>
    <s v="PVH"/>
    <s v="Year 4"/>
    <d v="2016-01-31T00:00:00"/>
    <n v="8020300000"/>
    <n v="3858700000"/>
    <n v="3417700000"/>
    <s v=" $-   "/>
    <s v=" $-   "/>
    <x v="1"/>
    <x v="82"/>
    <x v="4"/>
  </r>
  <r>
    <n v="1320"/>
    <s v="PWR"/>
    <s v="Year 1"/>
    <d v="2012-12-31T00:00:00"/>
    <n v="5920269000"/>
    <n v="4982562000"/>
    <n v="434894000"/>
    <s v=" $-   "/>
    <n v="37691000"/>
    <x v="0"/>
    <x v="53"/>
    <x v="0"/>
  </r>
  <r>
    <n v="1321"/>
    <s v="PWR"/>
    <s v="Year 2"/>
    <d v="2013-12-31T00:00:00"/>
    <n v="6411577000"/>
    <n v="5424644000"/>
    <n v="485069000"/>
    <s v=" $-   "/>
    <n v="25865000"/>
    <x v="0"/>
    <x v="53"/>
    <x v="1"/>
  </r>
  <r>
    <n v="1322"/>
    <s v="PWR"/>
    <s v="Year 3"/>
    <d v="2014-12-31T00:00:00"/>
    <n v="7747229000"/>
    <n v="6578435000"/>
    <n v="705477000"/>
    <s v=" $-   "/>
    <n v="34257000"/>
    <x v="0"/>
    <x v="53"/>
    <x v="2"/>
  </r>
  <r>
    <n v="1323"/>
    <s v="PWR"/>
    <s v="Year 4"/>
    <d v="2015-12-31T00:00:00"/>
    <n v="7572436000"/>
    <n v="6648771000"/>
    <n v="592863000"/>
    <s v=" $-   "/>
    <n v="34848000"/>
    <x v="0"/>
    <x v="53"/>
    <x v="3"/>
  </r>
  <r>
    <n v="1324"/>
    <s v="PX"/>
    <s v="Year 1"/>
    <d v="2012-12-31T00:00:00"/>
    <n v="11224000000"/>
    <n v="6396000000"/>
    <n v="1227000000"/>
    <n v="98000000"/>
    <n v="1001000000"/>
    <x v="8"/>
    <x v="28"/>
    <x v="0"/>
  </r>
  <r>
    <n v="1325"/>
    <s v="PX"/>
    <s v="Year 2"/>
    <d v="2013-12-31T00:00:00"/>
    <n v="11925000000"/>
    <n v="6744000000"/>
    <n v="1349000000"/>
    <n v="98000000"/>
    <n v="1109000000"/>
    <x v="8"/>
    <x v="28"/>
    <x v="1"/>
  </r>
  <r>
    <n v="1326"/>
    <s v="PX"/>
    <s v="Year 3"/>
    <d v="2014-12-31T00:00:00"/>
    <n v="12273000000"/>
    <n v="6962000000"/>
    <n v="1437000000"/>
    <n v="96000000"/>
    <n v="1170000000"/>
    <x v="8"/>
    <x v="28"/>
    <x v="2"/>
  </r>
  <r>
    <n v="1327"/>
    <s v="PX"/>
    <s v="Year 4"/>
    <d v="2015-12-31T00:00:00"/>
    <n v="10776000000"/>
    <n v="5960000000"/>
    <n v="1296000000"/>
    <n v="93000000"/>
    <n v="1106000000"/>
    <x v="8"/>
    <x v="28"/>
    <x v="3"/>
  </r>
  <r>
    <n v="1331"/>
    <s v="QCOM"/>
    <s v="Year 1"/>
    <d v="2013-09-29T00:00:00"/>
    <n v="24866000000"/>
    <n v="9820000000"/>
    <n v="2849000000"/>
    <n v="4967000000"/>
    <s v=" $-   "/>
    <x v="2"/>
    <x v="7"/>
    <x v="1"/>
  </r>
  <r>
    <n v="1332"/>
    <s v="QCOM"/>
    <s v="Year 2"/>
    <d v="2014-09-28T00:00:00"/>
    <n v="26487000000"/>
    <n v="10686000000"/>
    <n v="2774000000"/>
    <n v="5477000000"/>
    <s v=" $-   "/>
    <x v="2"/>
    <x v="7"/>
    <x v="2"/>
  </r>
  <r>
    <n v="1333"/>
    <s v="QCOM"/>
    <s v="Year 3"/>
    <d v="2015-09-27T00:00:00"/>
    <n v="25281000000"/>
    <n v="10378000000"/>
    <n v="3637000000"/>
    <n v="5490000000"/>
    <s v=" $-   "/>
    <x v="2"/>
    <x v="7"/>
    <x v="3"/>
  </r>
  <r>
    <n v="1334"/>
    <s v="QCOM"/>
    <s v="Year 4"/>
    <d v="2016-09-25T00:00:00"/>
    <n v="23554000000"/>
    <n v="9749000000"/>
    <n v="2159000000"/>
    <n v="5151000000"/>
    <s v=" $-   "/>
    <x v="2"/>
    <x v="7"/>
    <x v="4"/>
  </r>
  <r>
    <n v="1335"/>
    <s v="QRVO"/>
    <s v="Year 1"/>
    <d v="2014-03-29T00:00:00"/>
    <n v="1148231000"/>
    <n v="743304000"/>
    <n v="180317000"/>
    <n v="197269000"/>
    <s v=" $-   "/>
    <x v="2"/>
    <x v="7"/>
    <x v="2"/>
  </r>
  <r>
    <n v="1336"/>
    <s v="QRVO"/>
    <s v="Year 2"/>
    <d v="2015-03-28T00:00:00"/>
    <n v="1710966000"/>
    <n v="1021658000"/>
    <n v="309348000"/>
    <n v="257494000"/>
    <s v=" $-   "/>
    <x v="2"/>
    <x v="7"/>
    <x v="3"/>
  </r>
  <r>
    <n v="1337"/>
    <s v="QRVO"/>
    <s v="Year 3"/>
    <d v="2016-04-02T00:00:00"/>
    <n v="2610726000"/>
    <n v="1561173000"/>
    <n v="588822000"/>
    <n v="448763000"/>
    <s v=" $-   "/>
    <x v="2"/>
    <x v="7"/>
    <x v="4"/>
  </r>
  <r>
    <n v="1338"/>
    <s v="R"/>
    <s v="Year 1"/>
    <d v="2013-12-31T00:00:00"/>
    <n v="6419285000"/>
    <n v="5099484000"/>
    <n v="922340000"/>
    <s v=" $-   "/>
    <s v=" $-   "/>
    <x v="0"/>
    <x v="53"/>
    <x v="1"/>
  </r>
  <r>
    <n v="1339"/>
    <s v="R"/>
    <s v="Year 2"/>
    <d v="2014-12-31T00:00:00"/>
    <n v="6638774000"/>
    <n v="5253040000"/>
    <n v="1030014000"/>
    <s v=" $-   "/>
    <s v=" $-   "/>
    <x v="0"/>
    <x v="53"/>
    <x v="2"/>
  </r>
  <r>
    <n v="1340"/>
    <s v="R"/>
    <s v="Year 3"/>
    <d v="2015-12-31T00:00:00"/>
    <n v="6571893000"/>
    <n v="5086449000"/>
    <n v="961579000"/>
    <s v=" $-   "/>
    <s v=" $-   "/>
    <x v="0"/>
    <x v="53"/>
    <x v="3"/>
  </r>
  <r>
    <n v="1341"/>
    <s v="R"/>
    <s v="Year 4"/>
    <d v="2016-12-31T00:00:00"/>
    <n v="6786984000"/>
    <n v="5285568000"/>
    <n v="956158000"/>
    <s v=" $-   "/>
    <s v=" $-   "/>
    <x v="0"/>
    <x v="53"/>
    <x v="4"/>
  </r>
  <r>
    <n v="1342"/>
    <s v="RCL"/>
    <s v="Year 1"/>
    <d v="2012-12-31T00:00:00"/>
    <n v="7688024000"/>
    <n v="5157434000"/>
    <n v="1011543000"/>
    <s v=" $-   "/>
    <n v="730493000"/>
    <x v="1"/>
    <x v="43"/>
    <x v="0"/>
  </r>
  <r>
    <n v="1343"/>
    <s v="RCL"/>
    <s v="Year 2"/>
    <d v="2013-12-31T00:00:00"/>
    <n v="7959894000"/>
    <n v="5305270000"/>
    <n v="1044819000"/>
    <s v=" $-   "/>
    <n v="754711000"/>
    <x v="1"/>
    <x v="43"/>
    <x v="1"/>
  </r>
  <r>
    <n v="1344"/>
    <s v="RCL"/>
    <s v="Year 3"/>
    <d v="2014-12-31T00:00:00"/>
    <n v="8073855000"/>
    <n v="5306281000"/>
    <n v="1048952000"/>
    <s v=" $-   "/>
    <n v="772445000"/>
    <x v="1"/>
    <x v="43"/>
    <x v="2"/>
  </r>
  <r>
    <n v="1345"/>
    <s v="RCL"/>
    <s v="Year 4"/>
    <d v="2015-12-31T00:00:00"/>
    <n v="8299074000"/>
    <n v="5099393000"/>
    <n v="1086504000"/>
    <s v=" $-   "/>
    <n v="827008000"/>
    <x v="1"/>
    <x v="43"/>
    <x v="3"/>
  </r>
  <r>
    <n v="1346"/>
    <s v="REGN"/>
    <s v="Year 1"/>
    <d v="2013-12-31T00:00:00"/>
    <n v="2104745000"/>
    <n v="155355000"/>
    <n v="346393000"/>
    <n v="859947000"/>
    <s v=" $-   "/>
    <x v="3"/>
    <x v="19"/>
    <x v="1"/>
  </r>
  <r>
    <n v="1347"/>
    <s v="REGN"/>
    <s v="Year 2"/>
    <d v="2014-12-31T00:00:00"/>
    <n v="2819557000"/>
    <n v="205018000"/>
    <n v="519267000"/>
    <n v="1271353000"/>
    <s v=" $-   "/>
    <x v="3"/>
    <x v="19"/>
    <x v="2"/>
  </r>
  <r>
    <n v="1348"/>
    <s v="REGN"/>
    <s v="Year 3"/>
    <d v="2015-12-31T00:00:00"/>
    <n v="4103728000"/>
    <n v="392709000"/>
    <n v="838526000"/>
    <n v="1620577000"/>
    <s v=" $-   "/>
    <x v="3"/>
    <x v="19"/>
    <x v="3"/>
  </r>
  <r>
    <n v="1349"/>
    <s v="REGN"/>
    <s v="Year 4"/>
    <d v="2016-12-31T00:00:00"/>
    <n v="4860427000"/>
    <n v="299694000"/>
    <n v="1177697000"/>
    <n v="2052295000"/>
    <s v=" $-   "/>
    <x v="3"/>
    <x v="19"/>
    <x v="4"/>
  </r>
  <r>
    <n v="1350"/>
    <s v="RHI"/>
    <s v="Year 1"/>
    <d v="2013-12-31T00:00:00"/>
    <n v="4245895000"/>
    <n v="2522803000"/>
    <n v="1324815000"/>
    <s v=" $-   "/>
    <n v="1700000"/>
    <x v="0"/>
    <x v="108"/>
    <x v="1"/>
  </r>
  <r>
    <n v="1351"/>
    <s v="RHI"/>
    <s v="Year 2"/>
    <d v="2014-12-31T00:00:00"/>
    <n v="4695014000"/>
    <n v="2772098000"/>
    <n v="1425734000"/>
    <s v=" $-   "/>
    <n v="557000"/>
    <x v="0"/>
    <x v="108"/>
    <x v="2"/>
  </r>
  <r>
    <n v="1352"/>
    <s v="RHI"/>
    <s v="Year 3"/>
    <d v="2015-12-31T00:00:00"/>
    <n v="5094933000"/>
    <n v="2980462000"/>
    <n v="1533799000"/>
    <s v=" $-   "/>
    <n v="192000"/>
    <x v="0"/>
    <x v="108"/>
    <x v="3"/>
  </r>
  <r>
    <n v="1353"/>
    <s v="RHI"/>
    <s v="Year 4"/>
    <d v="2016-12-31T00:00:00"/>
    <n v="5250399000"/>
    <n v="3089723000"/>
    <n v="1606217000"/>
    <s v=" $-   "/>
    <n v="1237000"/>
    <x v="0"/>
    <x v="108"/>
    <x v="4"/>
  </r>
  <r>
    <n v="1354"/>
    <s v="RHT"/>
    <s v="Year 1"/>
    <d v="2013-02-28T00:00:00"/>
    <n v="1328817000"/>
    <n v="200600000"/>
    <n v="660887000"/>
    <n v="263150000"/>
    <s v=" $-   "/>
    <x v="2"/>
    <x v="102"/>
    <x v="1"/>
  </r>
  <r>
    <n v="1355"/>
    <s v="RHT"/>
    <s v="Year 2"/>
    <d v="2014-02-28T00:00:00"/>
    <n v="1534615000"/>
    <n v="232600000"/>
    <n v="750292000"/>
    <n v="317263000"/>
    <s v=" $-   "/>
    <x v="2"/>
    <x v="102"/>
    <x v="2"/>
  </r>
  <r>
    <n v="1356"/>
    <s v="RHT"/>
    <s v="Year 3"/>
    <d v="2015-02-28T00:00:00"/>
    <n v="1789489000"/>
    <n v="273199000"/>
    <n v="898440000"/>
    <n v="367856000"/>
    <s v=" $-   "/>
    <x v="2"/>
    <x v="102"/>
    <x v="3"/>
  </r>
  <r>
    <n v="1357"/>
    <s v="RHT"/>
    <s v="Year 4"/>
    <d v="2016-02-29T00:00:00"/>
    <n v="2052230000"/>
    <n v="309629000"/>
    <n v="1041231000"/>
    <n v="413322000"/>
    <s v=" $-   "/>
    <x v="2"/>
    <x v="102"/>
    <x v="4"/>
  </r>
  <r>
    <n v="1358"/>
    <s v="RL"/>
    <s v="Year 1"/>
    <d v="2013-03-30T00:00:00"/>
    <n v="6945000000"/>
    <n v="2789000000"/>
    <n v="2971000000"/>
    <s v=" $-   "/>
    <n v="27000000"/>
    <x v="1"/>
    <x v="82"/>
    <x v="1"/>
  </r>
  <r>
    <n v="1359"/>
    <s v="RL"/>
    <s v="Year 2"/>
    <d v="2014-03-29T00:00:00"/>
    <n v="7450000000"/>
    <n v="3140000000"/>
    <n v="3142000000"/>
    <s v=" $-   "/>
    <n v="35000000"/>
    <x v="1"/>
    <x v="82"/>
    <x v="2"/>
  </r>
  <r>
    <n v="1360"/>
    <s v="RL"/>
    <s v="Year 3"/>
    <d v="2015-03-28T00:00:00"/>
    <n v="7620000000"/>
    <n v="3242000000"/>
    <n v="3301000000"/>
    <s v=" $-   "/>
    <n v="25000000"/>
    <x v="1"/>
    <x v="82"/>
    <x v="3"/>
  </r>
  <r>
    <n v="1361"/>
    <s v="RL"/>
    <s v="Year 4"/>
    <d v="2016-04-02T00:00:00"/>
    <n v="7405000000"/>
    <n v="3218000000"/>
    <n v="3389000000"/>
    <s v=" $-   "/>
    <n v="24000000"/>
    <x v="1"/>
    <x v="82"/>
    <x v="4"/>
  </r>
  <r>
    <n v="1362"/>
    <s v="ROK"/>
    <s v="Year 1"/>
    <d v="2013-09-30T00:00:00"/>
    <n v="6351900000"/>
    <n v="3778100000"/>
    <n v="1537700000"/>
    <s v=" $-   "/>
    <s v=" $-   "/>
    <x v="0"/>
    <x v="53"/>
    <x v="1"/>
  </r>
  <r>
    <n v="1363"/>
    <s v="ROK"/>
    <s v="Year 2"/>
    <d v="2014-09-30T00:00:00"/>
    <n v="6623500000"/>
    <n v="3869600000"/>
    <n v="1570100000"/>
    <s v=" $-   "/>
    <s v=" $-   "/>
    <x v="0"/>
    <x v="53"/>
    <x v="2"/>
  </r>
  <r>
    <n v="1364"/>
    <s v="ROK"/>
    <s v="Year 3"/>
    <d v="2015-09-30T00:00:00"/>
    <n v="6307900000"/>
    <n v="3604800000"/>
    <n v="1506400000"/>
    <s v=" $-   "/>
    <s v=" $-   "/>
    <x v="0"/>
    <x v="53"/>
    <x v="3"/>
  </r>
  <r>
    <n v="1365"/>
    <s v="ROK"/>
    <s v="Year 4"/>
    <d v="2016-09-30T00:00:00"/>
    <n v="5879500000"/>
    <n v="3404000000"/>
    <n v="1467400000"/>
    <s v=" $-   "/>
    <s v=" $-   "/>
    <x v="0"/>
    <x v="53"/>
    <x v="4"/>
  </r>
  <r>
    <n v="1366"/>
    <s v="ROP"/>
    <s v="Year 1"/>
    <d v="2012-12-31T00:00:00"/>
    <n v="2993489000"/>
    <n v="1321772000"/>
    <n v="914130000"/>
    <s v=" $-   "/>
    <s v=" $-   "/>
    <x v="0"/>
    <x v="53"/>
    <x v="0"/>
  </r>
  <r>
    <n v="1367"/>
    <s v="ROP"/>
    <s v="Year 2"/>
    <d v="2013-12-31T00:00:00"/>
    <n v="3238128000"/>
    <n v="1355200000"/>
    <n v="1040567000"/>
    <s v=" $-   "/>
    <s v=" $-   "/>
    <x v="0"/>
    <x v="53"/>
    <x v="1"/>
  </r>
  <r>
    <n v="1368"/>
    <s v="ROP"/>
    <s v="Year 3"/>
    <d v="2014-12-31T00:00:00"/>
    <n v="3549494000"/>
    <n v="1447595000"/>
    <n v="1102426000"/>
    <s v=" $-   "/>
    <s v=" $-   "/>
    <x v="0"/>
    <x v="53"/>
    <x v="2"/>
  </r>
  <r>
    <n v="1369"/>
    <s v="ROP"/>
    <s v="Year 4"/>
    <d v="2015-12-31T00:00:00"/>
    <n v="3582395000"/>
    <n v="1417749000"/>
    <n v="1136728000"/>
    <s v=" $-   "/>
    <s v=" $-   "/>
    <x v="0"/>
    <x v="53"/>
    <x v="3"/>
  </r>
  <r>
    <n v="1370"/>
    <s v="ROST"/>
    <s v="Year 1"/>
    <d v="2013-02-02T00:00:00"/>
    <n v="9721065000"/>
    <n v="7011428000"/>
    <n v="1437886000"/>
    <s v=" $-   "/>
    <s v=" $-   "/>
    <x v="1"/>
    <x v="74"/>
    <x v="1"/>
  </r>
  <r>
    <n v="1371"/>
    <s v="ROST"/>
    <s v="Year 2"/>
    <d v="2014-02-01T00:00:00"/>
    <n v="10230353000"/>
    <n v="7360924000"/>
    <n v="1526366000"/>
    <s v=" $-   "/>
    <s v=" $-   "/>
    <x v="1"/>
    <x v="74"/>
    <x v="2"/>
  </r>
  <r>
    <n v="1372"/>
    <s v="ROST"/>
    <s v="Year 3"/>
    <d v="2015-01-31T00:00:00"/>
    <n v="11041677000"/>
    <n v="7937956000"/>
    <n v="1615371000"/>
    <s v=" $-   "/>
    <s v=" $-   "/>
    <x v="1"/>
    <x v="74"/>
    <x v="3"/>
  </r>
  <r>
    <n v="1373"/>
    <s v="ROST"/>
    <s v="Year 4"/>
    <d v="2016-01-30T00:00:00"/>
    <n v="11939999000"/>
    <n v="8576873000"/>
    <n v="1738755000"/>
    <s v=" $-   "/>
    <s v=" $-   "/>
    <x v="1"/>
    <x v="74"/>
    <x v="4"/>
  </r>
  <r>
    <n v="1374"/>
    <s v="RRC"/>
    <s v="Year 1"/>
    <d v="2012-12-31T00:00:00"/>
    <n v="1367135000"/>
    <n v="328784000"/>
    <n v="248136000"/>
    <s v=" $-   "/>
    <n v="445228000"/>
    <x v="9"/>
    <x v="27"/>
    <x v="0"/>
  </r>
  <r>
    <n v="1375"/>
    <s v="RRC"/>
    <s v="Year 2"/>
    <d v="2013-12-31T00:00:00"/>
    <n v="1832253000"/>
    <n v="516119000"/>
    <n v="391707000"/>
    <s v=" $-   "/>
    <n v="492397000"/>
    <x v="9"/>
    <x v="27"/>
    <x v="1"/>
  </r>
  <r>
    <n v="1376"/>
    <s v="RRC"/>
    <s v="Year 3"/>
    <d v="2014-12-31T00:00:00"/>
    <n v="2042537000"/>
    <n v="605752000"/>
    <n v="191802000"/>
    <s v=" $-   "/>
    <n v="551032000"/>
    <x v="9"/>
    <x v="27"/>
    <x v="2"/>
  </r>
  <r>
    <n v="1377"/>
    <s v="RRC"/>
    <s v="Year 4"/>
    <d v="2015-12-31T00:00:00"/>
    <n v="1181704000"/>
    <n v="648968000"/>
    <n v="165318000"/>
    <s v=" $-   "/>
    <n v="581155000"/>
    <x v="9"/>
    <x v="27"/>
    <x v="3"/>
  </r>
  <r>
    <n v="1378"/>
    <s v="RSG"/>
    <s v="Year 1"/>
    <d v="2013-12-31T00:00:00"/>
    <n v="8417200000"/>
    <n v="5234700000"/>
    <n v="1088100000"/>
    <s v=" $-   "/>
    <n v="877400000"/>
    <x v="0"/>
    <x v="53"/>
    <x v="1"/>
  </r>
  <r>
    <n v="1379"/>
    <s v="RSG"/>
    <s v="Year 2"/>
    <d v="2014-12-31T00:00:00"/>
    <n v="8803300000"/>
    <n v="5643100000"/>
    <n v="998400000"/>
    <s v=" $-   "/>
    <n v="906900000"/>
    <x v="0"/>
    <x v="53"/>
    <x v="2"/>
  </r>
  <r>
    <n v="1380"/>
    <s v="RSG"/>
    <s v="Year 3"/>
    <d v="2015-12-31T00:00:00"/>
    <n v="9115000000"/>
    <n v="5518600000"/>
    <n v="1067000000"/>
    <s v=" $-   "/>
    <n v="970600000"/>
    <x v="0"/>
    <x v="53"/>
    <x v="3"/>
  </r>
  <r>
    <n v="1381"/>
    <s v="RSG"/>
    <s v="Year 4"/>
    <d v="2016-12-31T00:00:00"/>
    <n v="9387700000"/>
    <n v="5764000000"/>
    <n v="1054500000"/>
    <s v=" $-   "/>
    <n v="991100000"/>
    <x v="0"/>
    <x v="53"/>
    <x v="4"/>
  </r>
  <r>
    <n v="1382"/>
    <s v="SBUX"/>
    <s v="Year 1"/>
    <d v="2013-09-29T00:00:00"/>
    <n v="14866800000"/>
    <n v="6382300000"/>
    <n v="5655800000"/>
    <s v=" $-   "/>
    <n v="621400000"/>
    <x v="1"/>
    <x v="51"/>
    <x v="1"/>
  </r>
  <r>
    <n v="1383"/>
    <s v="SBUX"/>
    <s v="Year 2"/>
    <d v="2014-09-28T00:00:00"/>
    <n v="16447800000"/>
    <n v="6858800000"/>
    <n v="6086800000"/>
    <s v=" $-   "/>
    <n v="709600000"/>
    <x v="1"/>
    <x v="51"/>
    <x v="2"/>
  </r>
  <r>
    <n v="1384"/>
    <s v="SBUX"/>
    <s v="Year 3"/>
    <d v="2015-09-27T00:00:00"/>
    <n v="19162700000"/>
    <n v="7787500000"/>
    <n v="7130200000"/>
    <s v=" $-   "/>
    <n v="893900000"/>
    <x v="1"/>
    <x v="51"/>
    <x v="3"/>
  </r>
  <r>
    <n v="1385"/>
    <s v="SBUX"/>
    <s v="Year 4"/>
    <d v="2016-10-02T00:00:00"/>
    <n v="21315900000"/>
    <n v="8511100000"/>
    <n v="7970300000"/>
    <s v=" $-   "/>
    <n v="980800000"/>
    <x v="1"/>
    <x v="51"/>
    <x v="4"/>
  </r>
  <r>
    <n v="1386"/>
    <s v="SCG"/>
    <s v="Year 1"/>
    <d v="2012-12-31T00:00:00"/>
    <n v="4176000000"/>
    <n v="2754000000"/>
    <n v="207000000"/>
    <s v=" $-   "/>
    <n v="356000000"/>
    <x v="5"/>
    <x v="10"/>
    <x v="0"/>
  </r>
  <r>
    <n v="1387"/>
    <s v="SCG"/>
    <s v="Year 2"/>
    <d v="2013-12-31T00:00:00"/>
    <n v="4495000000"/>
    <n v="2987000000"/>
    <n v="220000000"/>
    <s v=" $-   "/>
    <n v="378000000"/>
    <x v="5"/>
    <x v="10"/>
    <x v="1"/>
  </r>
  <r>
    <n v="1388"/>
    <s v="SCG"/>
    <s v="Year 3"/>
    <d v="2014-12-31T00:00:00"/>
    <n v="4951000000"/>
    <n v="3331000000"/>
    <n v="229000000"/>
    <s v=" $-   "/>
    <n v="384000000"/>
    <x v="5"/>
    <x v="10"/>
    <x v="2"/>
  </r>
  <r>
    <n v="1389"/>
    <s v="SCG"/>
    <s v="Year 4"/>
    <d v="2015-12-31T00:00:00"/>
    <n v="4380000000"/>
    <n v="2714000000"/>
    <n v="234000000"/>
    <s v=" $-   "/>
    <n v="358000000"/>
    <x v="5"/>
    <x v="10"/>
    <x v="3"/>
  </r>
  <r>
    <n v="1394"/>
    <s v="SE"/>
    <s v="Year 1"/>
    <d v="2012-12-31T00:00:00"/>
    <n v="5075000000"/>
    <n v="2417000000"/>
    <n v="337000000"/>
    <s v=" $-   "/>
    <n v="746000000"/>
    <x v="9"/>
    <x v="92"/>
    <x v="0"/>
  </r>
  <r>
    <n v="1395"/>
    <s v="SE"/>
    <s v="Year 2"/>
    <d v="2013-12-31T00:00:00"/>
    <n v="5518000000"/>
    <n v="2707000000"/>
    <n v="373000000"/>
    <s v=" $-   "/>
    <n v="772000000"/>
    <x v="9"/>
    <x v="92"/>
    <x v="1"/>
  </r>
  <r>
    <n v="1396"/>
    <s v="SE"/>
    <s v="Year 3"/>
    <d v="2014-12-31T00:00:00"/>
    <n v="5903000000"/>
    <n v="2790000000"/>
    <n v="393000000"/>
    <s v=" $-   "/>
    <n v="796000000"/>
    <x v="9"/>
    <x v="92"/>
    <x v="2"/>
  </r>
  <r>
    <n v="1397"/>
    <s v="SE"/>
    <s v="Year 4"/>
    <d v="2015-12-31T00:00:00"/>
    <n v="5234000000"/>
    <n v="2335000000"/>
    <n v="353000000"/>
    <s v=" $-   "/>
    <n v="764000000"/>
    <x v="9"/>
    <x v="92"/>
    <x v="3"/>
  </r>
  <r>
    <n v="1398"/>
    <s v="SEE"/>
    <s v="Year 1"/>
    <d v="2013-12-31T00:00:00"/>
    <n v="7690800000"/>
    <n v="5100900000"/>
    <n v="1788300000"/>
    <s v=" $-   "/>
    <n v="123200000"/>
    <x v="8"/>
    <x v="32"/>
    <x v="1"/>
  </r>
  <r>
    <n v="1399"/>
    <s v="SEE"/>
    <s v="Year 2"/>
    <d v="2014-12-31T00:00:00"/>
    <n v="7750500000"/>
    <n v="5062900000"/>
    <n v="1849400000"/>
    <s v=" $-   "/>
    <n v="118900000"/>
    <x v="8"/>
    <x v="32"/>
    <x v="2"/>
  </r>
  <r>
    <n v="1400"/>
    <s v="SEE"/>
    <s v="Year 3"/>
    <d v="2015-12-31T00:00:00"/>
    <n v="7031500000"/>
    <n v="4444900000"/>
    <n v="1656200000"/>
    <s v=" $-   "/>
    <n v="88700000"/>
    <x v="8"/>
    <x v="32"/>
    <x v="3"/>
  </r>
  <r>
    <n v="1401"/>
    <s v="SEE"/>
    <s v="Year 4"/>
    <d v="2016-12-31T00:00:00"/>
    <n v="6778300000"/>
    <n v="4246700000"/>
    <n v="1604400000"/>
    <s v=" $-   "/>
    <n v="94900000"/>
    <x v="8"/>
    <x v="32"/>
    <x v="4"/>
  </r>
  <r>
    <n v="1402"/>
    <s v="SHW"/>
    <s v="Year 1"/>
    <d v="2012-12-31T00:00:00"/>
    <n v="9534462000"/>
    <n v="5328236000"/>
    <n v="3264896000"/>
    <s v=" $-   "/>
    <s v=" $-   "/>
    <x v="8"/>
    <x v="17"/>
    <x v="0"/>
  </r>
  <r>
    <n v="1403"/>
    <s v="SHW"/>
    <s v="Year 2"/>
    <d v="2013-12-31T00:00:00"/>
    <n v="10185532000"/>
    <n v="5568966000"/>
    <n v="3470200000"/>
    <s v=" $-   "/>
    <s v=" $-   "/>
    <x v="8"/>
    <x v="17"/>
    <x v="1"/>
  </r>
  <r>
    <n v="1404"/>
    <s v="SHW"/>
    <s v="Year 3"/>
    <d v="2014-12-31T00:00:00"/>
    <n v="11129533000"/>
    <n v="5965049000"/>
    <n v="3860448000"/>
    <s v=" $-   "/>
    <s v=" $-   "/>
    <x v="8"/>
    <x v="17"/>
    <x v="2"/>
  </r>
  <r>
    <n v="1405"/>
    <s v="SHW"/>
    <s v="Year 4"/>
    <d v="2015-12-31T00:00:00"/>
    <n v="11339304000"/>
    <n v="5780078000"/>
    <n v="3943786000"/>
    <s v=" $-   "/>
    <s v=" $-   "/>
    <x v="8"/>
    <x v="17"/>
    <x v="3"/>
  </r>
  <r>
    <n v="1406"/>
    <s v="SIG"/>
    <s v="Year 1"/>
    <d v="2013-02-02T00:00:00"/>
    <n v="3983400000"/>
    <n v="2446000000"/>
    <n v="976900000"/>
    <s v=" $-   "/>
    <s v=" $-   "/>
    <x v="1"/>
    <x v="25"/>
    <x v="1"/>
  </r>
  <r>
    <n v="1407"/>
    <s v="SIG"/>
    <s v="Year 2"/>
    <d v="2014-02-01T00:00:00"/>
    <n v="4209200000"/>
    <n v="2628700000"/>
    <n v="1010000000"/>
    <s v=" $-   "/>
    <s v=" $-   "/>
    <x v="1"/>
    <x v="25"/>
    <x v="2"/>
  </r>
  <r>
    <n v="1408"/>
    <s v="SIG"/>
    <s v="Year 3"/>
    <d v="2015-02-02T00:00:00"/>
    <n v="5736300000"/>
    <n v="3662100000"/>
    <n v="1497600000"/>
    <s v=" $-   "/>
    <s v=" $-   "/>
    <x v="1"/>
    <x v="25"/>
    <x v="3"/>
  </r>
  <r>
    <n v="1409"/>
    <s v="SIG"/>
    <s v="Year 4"/>
    <d v="2016-01-30T00:00:00"/>
    <n v="6550200000"/>
    <n v="4109800000"/>
    <n v="1736700000"/>
    <s v=" $-   "/>
    <s v=" $-   "/>
    <x v="1"/>
    <x v="25"/>
    <x v="4"/>
  </r>
  <r>
    <n v="1410"/>
    <s v="SJM"/>
    <s v="Year 1"/>
    <d v="2013-04-30T00:00:00"/>
    <n v="5897700000"/>
    <n v="3870100000"/>
    <n v="1020400000"/>
    <s v=" $-   "/>
    <n v="96800000"/>
    <x v="4"/>
    <x v="40"/>
    <x v="1"/>
  </r>
  <r>
    <n v="1411"/>
    <s v="SJM"/>
    <s v="Year 2"/>
    <d v="2014-04-30T00:00:00"/>
    <n v="5610600000"/>
    <n v="3579600000"/>
    <n v="1013100000"/>
    <s v=" $-   "/>
    <n v="98900000"/>
    <x v="4"/>
    <x v="40"/>
    <x v="2"/>
  </r>
  <r>
    <n v="1412"/>
    <s v="SJM"/>
    <s v="Year 3"/>
    <d v="2015-04-30T00:00:00"/>
    <n v="5692700000"/>
    <n v="3724000000"/>
    <n v="1085800000"/>
    <s v=" $-   "/>
    <n v="110900000"/>
    <x v="4"/>
    <x v="40"/>
    <x v="3"/>
  </r>
  <r>
    <n v="1413"/>
    <s v="SJM"/>
    <s v="Year 4"/>
    <d v="2016-04-30T00:00:00"/>
    <n v="7811200000"/>
    <n v="4843400000"/>
    <n v="1614100000"/>
    <s v=" $-   "/>
    <n v="208400000"/>
    <x v="4"/>
    <x v="40"/>
    <x v="4"/>
  </r>
  <r>
    <n v="1414"/>
    <s v="SLG"/>
    <s v="Year 1"/>
    <d v="2012-12-31T00:00:00"/>
    <n v="1290052000"/>
    <n v="470243000"/>
    <n v="120310000"/>
    <s v=" $-   "/>
    <n v="330418000"/>
    <x v="7"/>
    <x v="109"/>
    <x v="0"/>
  </r>
  <r>
    <n v="1415"/>
    <s v="SLG"/>
    <s v="Year 2"/>
    <d v="2013-12-31T00:00:00"/>
    <n v="1371065000"/>
    <n v="479665000"/>
    <n v="122128000"/>
    <s v=" $-   "/>
    <n v="340316000"/>
    <x v="7"/>
    <x v="109"/>
    <x v="1"/>
  </r>
  <r>
    <n v="1416"/>
    <s v="SLG"/>
    <s v="Year 3"/>
    <d v="2014-12-31T00:00:00"/>
    <n v="1519978000"/>
    <n v="500126000"/>
    <n v="133502000"/>
    <s v=" $-   "/>
    <n v="393987000"/>
    <x v="7"/>
    <x v="109"/>
    <x v="2"/>
  </r>
  <r>
    <n v="1417"/>
    <s v="SLG"/>
    <s v="Year 4"/>
    <d v="2015-12-31T00:00:00"/>
    <n v="1662829000"/>
    <n v="534326000"/>
    <n v="139137000"/>
    <s v=" $-   "/>
    <n v="588235000"/>
    <x v="7"/>
    <x v="109"/>
    <x v="3"/>
  </r>
  <r>
    <n v="1418"/>
    <s v="SNA"/>
    <s v="Year 1"/>
    <d v="2013-12-31T00:00:00"/>
    <n v="3237500000"/>
    <n v="1638900000"/>
    <n v="1012400000"/>
    <s v=" $-   "/>
    <s v=" $-   "/>
    <x v="1"/>
    <x v="110"/>
    <x v="1"/>
  </r>
  <r>
    <n v="1419"/>
    <s v="SNA"/>
    <s v="Year 2"/>
    <d v="2015-01-03T00:00:00"/>
    <n v="3492600000"/>
    <n v="1759200000"/>
    <n v="1048700000"/>
    <s v=" $-   "/>
    <s v=" $-   "/>
    <x v="1"/>
    <x v="110"/>
    <x v="3"/>
  </r>
  <r>
    <n v="1420"/>
    <s v="SNA"/>
    <s v="Year 3"/>
    <d v="2016-01-02T00:00:00"/>
    <n v="3593100000"/>
    <n v="1774600000"/>
    <n v="1053700000"/>
    <s v=" $-   "/>
    <s v=" $-   "/>
    <x v="1"/>
    <x v="110"/>
    <x v="4"/>
  </r>
  <r>
    <n v="1421"/>
    <s v="SNA"/>
    <s v="Year 4"/>
    <d v="2016-12-31T00:00:00"/>
    <n v="3711800000"/>
    <n v="1803500000"/>
    <n v="1054100000"/>
    <s v=" $-   "/>
    <s v=" $-   "/>
    <x v="1"/>
    <x v="110"/>
    <x v="4"/>
  </r>
  <r>
    <n v="1422"/>
    <s v="SNI"/>
    <s v="Year 1"/>
    <d v="2012-12-31T00:00:00"/>
    <n v="2307182000"/>
    <n v="610836000"/>
    <n v="655473000"/>
    <s v=" $-   "/>
    <n v="107591000"/>
    <x v="1"/>
    <x v="67"/>
    <x v="0"/>
  </r>
  <r>
    <n v="1423"/>
    <s v="SNI"/>
    <s v="Year 2"/>
    <d v="2013-12-31T00:00:00"/>
    <n v="2530809000"/>
    <n v="699294000"/>
    <n v="729055000"/>
    <s v=" $-   "/>
    <n v="117580000"/>
    <x v="1"/>
    <x v="67"/>
    <x v="1"/>
  </r>
  <r>
    <n v="1424"/>
    <s v="SNI"/>
    <s v="Year 3"/>
    <d v="2014-12-31T00:00:00"/>
    <n v="2665456000"/>
    <n v="778896000"/>
    <n v="764799000"/>
    <s v=" $-   "/>
    <n v="128582000"/>
    <x v="1"/>
    <x v="67"/>
    <x v="2"/>
  </r>
  <r>
    <n v="1425"/>
    <s v="SNI"/>
    <s v="Year 4"/>
    <d v="2015-12-31T00:00:00"/>
    <n v="3018227000"/>
    <n v="987357000"/>
    <n v="785179000"/>
    <s v=" $-   "/>
    <n v="137596000"/>
    <x v="1"/>
    <x v="67"/>
    <x v="3"/>
  </r>
  <r>
    <n v="1426"/>
    <s v="SO"/>
    <s v="Year 1"/>
    <d v="2012-12-31T00:00:00"/>
    <n v="16537000000"/>
    <n v="9373000000"/>
    <n v="914000000"/>
    <s v=" $-   "/>
    <n v="1787000000"/>
    <x v="5"/>
    <x v="11"/>
    <x v="0"/>
  </r>
  <r>
    <n v="1427"/>
    <s v="SO"/>
    <s v="Year 2"/>
    <d v="2013-12-31T00:00:00"/>
    <n v="17087000000"/>
    <n v="9817000000"/>
    <n v="934000000"/>
    <s v=" $-   "/>
    <n v="1901000000"/>
    <x v="5"/>
    <x v="11"/>
    <x v="1"/>
  </r>
  <r>
    <n v="1428"/>
    <s v="SO"/>
    <s v="Year 3"/>
    <d v="2014-12-31T00:00:00"/>
    <n v="18467000000"/>
    <n v="11031000000"/>
    <n v="981000000"/>
    <s v=" $-   "/>
    <n v="1945000000"/>
    <x v="5"/>
    <x v="11"/>
    <x v="2"/>
  </r>
  <r>
    <n v="1429"/>
    <s v="SO"/>
    <s v="Year 4"/>
    <d v="2015-12-31T00:00:00"/>
    <n v="17489000000"/>
    <n v="9811000000"/>
    <n v="997000000"/>
    <s v=" $-   "/>
    <n v="2034000000"/>
    <x v="5"/>
    <x v="11"/>
    <x v="3"/>
  </r>
  <r>
    <n v="1430"/>
    <s v="SPG"/>
    <s v="Year 1"/>
    <d v="2012-12-31T00:00:00"/>
    <n v="4256157000"/>
    <n v="800380000"/>
    <n v="376687000"/>
    <s v=" $-   "/>
    <n v="1068382000"/>
    <x v="7"/>
    <x v="14"/>
    <x v="0"/>
  </r>
  <r>
    <n v="1431"/>
    <s v="SPG"/>
    <s v="Year 2"/>
    <d v="2013-12-31T00:00:00"/>
    <n v="4543849000"/>
    <n v="837946000"/>
    <n v="402369000"/>
    <s v=" $-   "/>
    <n v="1107700000"/>
    <x v="7"/>
    <x v="14"/>
    <x v="1"/>
  </r>
  <r>
    <n v="1432"/>
    <s v="SPG"/>
    <s v="Year 3"/>
    <d v="2014-12-31T00:00:00"/>
    <n v="4870818000"/>
    <n v="882803000"/>
    <n v="446845000"/>
    <s v=" $-   "/>
    <n v="1143827000"/>
    <x v="7"/>
    <x v="14"/>
    <x v="2"/>
  </r>
  <r>
    <n v="1433"/>
    <s v="SPG"/>
    <s v="Year 4"/>
    <d v="2015-12-31T00:00:00"/>
    <n v="5266103000"/>
    <n v="960192000"/>
    <n v="452835000"/>
    <s v=" $-   "/>
    <n v="1177568000"/>
    <x v="7"/>
    <x v="14"/>
    <x v="3"/>
  </r>
  <r>
    <n v="1438"/>
    <s v="SPLS"/>
    <s v="Year 1"/>
    <d v="2013-02-02T00:00:00"/>
    <n v="24380510000"/>
    <n v="17889249000"/>
    <n v="4884284000"/>
    <s v=" $-   "/>
    <n v="78900000"/>
    <x v="1"/>
    <x v="25"/>
    <x v="1"/>
  </r>
  <r>
    <n v="1439"/>
    <s v="SPLS"/>
    <s v="Year 2"/>
    <d v="2014-02-01T00:00:00"/>
    <n v="23114000000"/>
    <n v="17082000000"/>
    <n v="4735000000"/>
    <s v=" $-   "/>
    <n v="55000000"/>
    <x v="1"/>
    <x v="25"/>
    <x v="2"/>
  </r>
  <r>
    <n v="1440"/>
    <s v="SPLS"/>
    <s v="Year 3"/>
    <d v="2015-01-31T00:00:00"/>
    <n v="22492000000"/>
    <n v="16691000000"/>
    <n v="4816000000"/>
    <s v=" $-   "/>
    <n v="62000000"/>
    <x v="1"/>
    <x v="25"/>
    <x v="3"/>
  </r>
  <r>
    <n v="1441"/>
    <s v="SPLS"/>
    <s v="Year 4"/>
    <d v="2016-01-30T00:00:00"/>
    <n v="21059000000"/>
    <n v="15545000000"/>
    <n v="4600000000"/>
    <s v=" $-   "/>
    <n v="67000000"/>
    <x v="1"/>
    <x v="25"/>
    <x v="4"/>
  </r>
  <r>
    <n v="1442"/>
    <s v="SRCL"/>
    <s v="Year 1"/>
    <d v="2012-12-31T00:00:00"/>
    <n v="1913149000"/>
    <n v="1055844000"/>
    <n v="356817000"/>
    <s v=" $-   "/>
    <n v="31652000"/>
    <x v="0"/>
    <x v="53"/>
    <x v="0"/>
  </r>
  <r>
    <n v="1443"/>
    <s v="SRCL"/>
    <s v="Year 2"/>
    <d v="2013-12-31T00:00:00"/>
    <n v="2142807000"/>
    <n v="1178173000"/>
    <n v="390610000"/>
    <s v=" $-   "/>
    <n v="38405000"/>
    <x v="0"/>
    <x v="53"/>
    <x v="1"/>
  </r>
  <r>
    <n v="1444"/>
    <s v="SRCL"/>
    <s v="Year 3"/>
    <d v="2014-12-31T00:00:00"/>
    <n v="2555601000"/>
    <n v="1461190000"/>
    <n v="489937000"/>
    <s v=" $-   "/>
    <n v="48138000"/>
    <x v="0"/>
    <x v="53"/>
    <x v="2"/>
  </r>
  <r>
    <n v="1445"/>
    <s v="SRCL"/>
    <s v="Year 4"/>
    <d v="2015-12-31T00:00:00"/>
    <n v="2985908000"/>
    <n v="1719723000"/>
    <n v="712803000"/>
    <s v=" $-   "/>
    <n v="65770000"/>
    <x v="0"/>
    <x v="53"/>
    <x v="3"/>
  </r>
  <r>
    <n v="1446"/>
    <s v="SRE"/>
    <s v="Year 1"/>
    <d v="2012-12-31T00:00:00"/>
    <n v="9647000000"/>
    <n v="6646000000"/>
    <n v="359000000"/>
    <s v=" $-   "/>
    <n v="1090000000"/>
    <x v="5"/>
    <x v="10"/>
    <x v="0"/>
  </r>
  <r>
    <n v="1447"/>
    <s v="SRE"/>
    <s v="Year 2"/>
    <d v="2013-12-31T00:00:00"/>
    <n v="10557000000"/>
    <n v="7186000000"/>
    <n v="574000000"/>
    <s v=" $-   "/>
    <n v="1113000000"/>
    <x v="5"/>
    <x v="10"/>
    <x v="1"/>
  </r>
  <r>
    <n v="1448"/>
    <s v="SRE"/>
    <s v="Year 3"/>
    <d v="2014-12-31T00:00:00"/>
    <n v="11035000000"/>
    <n v="7689000000"/>
    <n v="414000000"/>
    <s v=" $-   "/>
    <n v="1156000000"/>
    <x v="5"/>
    <x v="10"/>
    <x v="2"/>
  </r>
  <r>
    <n v="1449"/>
    <s v="SRE"/>
    <s v="Year 4"/>
    <d v="2015-12-31T00:00:00"/>
    <n v="10231000000"/>
    <n v="6648000000"/>
    <n v="397000000"/>
    <s v=" $-   "/>
    <n v="1250000000"/>
    <x v="5"/>
    <x v="10"/>
    <x v="3"/>
  </r>
  <r>
    <n v="1450"/>
    <s v="STI"/>
    <s v="Year 1"/>
    <d v="2012-12-31T00:00:00"/>
    <n v="11240000000"/>
    <n v="429000000"/>
    <n v="6073000000"/>
    <s v=" $-   "/>
    <n v="1441000000"/>
    <x v="6"/>
    <x v="35"/>
    <x v="0"/>
  </r>
  <r>
    <n v="1451"/>
    <s v="STI"/>
    <s v="Year 2"/>
    <d v="2013-12-31T00:00:00"/>
    <n v="8602000000"/>
    <n v="291000000"/>
    <n v="5808000000"/>
    <s v=" $-   "/>
    <n v="576000000"/>
    <x v="6"/>
    <x v="35"/>
    <x v="1"/>
  </r>
  <r>
    <n v="1452"/>
    <s v="STI"/>
    <s v="Year 3"/>
    <d v="2014-12-31T00:00:00"/>
    <n v="8707000000"/>
    <n v="235000000"/>
    <n v="5518000000"/>
    <s v=" $-   "/>
    <n v="367000000"/>
    <x v="6"/>
    <x v="35"/>
    <x v="2"/>
  </r>
  <r>
    <n v="1453"/>
    <s v="STI"/>
    <s v="Year 4"/>
    <d v="2015-12-31T00:00:00"/>
    <n v="8533000000"/>
    <n v="219000000"/>
    <n v="5120000000"/>
    <s v=" $-   "/>
    <n v="205000000"/>
    <x v="6"/>
    <x v="35"/>
    <x v="3"/>
  </r>
  <r>
    <n v="1458"/>
    <s v="STX"/>
    <s v="Year 1"/>
    <d v="2013-06-28T00:00:00"/>
    <n v="14351000000"/>
    <n v="10411000000"/>
    <n v="635000000"/>
    <n v="1133000000"/>
    <n v="79000000"/>
    <x v="2"/>
    <x v="111"/>
    <x v="1"/>
  </r>
  <r>
    <n v="1459"/>
    <s v="STX"/>
    <s v="Year 2"/>
    <d v="2014-06-27T00:00:00"/>
    <n v="13724000000"/>
    <n v="9878000000"/>
    <n v="722000000"/>
    <n v="1226000000"/>
    <n v="98000000"/>
    <x v="2"/>
    <x v="111"/>
    <x v="2"/>
  </r>
  <r>
    <n v="1460"/>
    <s v="STX"/>
    <s v="Year 3"/>
    <d v="2015-07-03T00:00:00"/>
    <n v="13739000000"/>
    <n v="9930000000"/>
    <n v="237000000"/>
    <n v="1353000000"/>
    <n v="129000000"/>
    <x v="2"/>
    <x v="111"/>
    <x v="3"/>
  </r>
  <r>
    <n v="1461"/>
    <s v="STX"/>
    <s v="Year 4"/>
    <d v="2016-07-01T00:00:00"/>
    <n v="11160000000"/>
    <n v="8545000000"/>
    <n v="635000000"/>
    <n v="1237000000"/>
    <n v="123000000"/>
    <x v="2"/>
    <x v="111"/>
    <x v="4"/>
  </r>
  <r>
    <n v="1462"/>
    <s v="STZ"/>
    <s v="Year 1"/>
    <d v="2013-02-28T00:00:00"/>
    <n v="2796100000"/>
    <n v="1687800000"/>
    <n v="585400000"/>
    <s v=" $-   "/>
    <s v=" $-   "/>
    <x v="4"/>
    <x v="112"/>
    <x v="1"/>
  </r>
  <r>
    <n v="1463"/>
    <s v="STZ"/>
    <s v="Year 2"/>
    <d v="2014-02-28T00:00:00"/>
    <n v="4867700000"/>
    <n v="2876000000"/>
    <n v="895100000"/>
    <s v=" $-   "/>
    <s v=" $-   "/>
    <x v="4"/>
    <x v="112"/>
    <x v="2"/>
  </r>
  <r>
    <n v="1464"/>
    <s v="STZ"/>
    <s v="Year 3"/>
    <d v="2015-02-28T00:00:00"/>
    <n v="6028000000"/>
    <n v="3449400000"/>
    <n v="1078400000"/>
    <s v=" $-   "/>
    <s v=" $-   "/>
    <x v="4"/>
    <x v="112"/>
    <x v="3"/>
  </r>
  <r>
    <n v="1465"/>
    <s v="STZ"/>
    <s v="Year 4"/>
    <d v="2016-02-29T00:00:00"/>
    <n v="6548400000"/>
    <n v="3606100000"/>
    <n v="1177200000"/>
    <s v=" $-   "/>
    <s v=" $-   "/>
    <x v="4"/>
    <x v="112"/>
    <x v="4"/>
  </r>
  <r>
    <n v="1466"/>
    <s v="SWK"/>
    <s v="Year 1"/>
    <d v="2013-12-28T00:00:00"/>
    <n v="10889500000"/>
    <n v="6985800000"/>
    <n v="2960300000"/>
    <s v=" $-   "/>
    <s v=" $-   "/>
    <x v="1"/>
    <x v="110"/>
    <x v="1"/>
  </r>
  <r>
    <n v="1467"/>
    <s v="SWK"/>
    <s v="Year 2"/>
    <d v="2015-01-03T00:00:00"/>
    <n v="11338600000"/>
    <n v="7235900000"/>
    <n v="2814600000"/>
    <s v=" $-   "/>
    <s v=" $-   "/>
    <x v="1"/>
    <x v="110"/>
    <x v="3"/>
  </r>
  <r>
    <n v="1468"/>
    <s v="SWK"/>
    <s v="Year 3"/>
    <d v="2016-01-02T00:00:00"/>
    <n v="11171800000"/>
    <n v="7099800000"/>
    <n v="2681100000"/>
    <s v=" $-   "/>
    <s v=" $-   "/>
    <x v="1"/>
    <x v="110"/>
    <x v="4"/>
  </r>
  <r>
    <n v="1469"/>
    <s v="SWK"/>
    <s v="Year 4"/>
    <d v="2016-12-31T00:00:00"/>
    <n v="11406900000"/>
    <n v="7139700000"/>
    <n v="2798900000"/>
    <s v=" $-   "/>
    <s v=" $-   "/>
    <x v="1"/>
    <x v="110"/>
    <x v="4"/>
  </r>
  <r>
    <n v="1470"/>
    <s v="SWKS"/>
    <s v="Year 1"/>
    <d v="2013-09-27T00:00:00"/>
    <n v="1792000000"/>
    <n v="1025400000"/>
    <n v="159700000"/>
    <n v="226300000"/>
    <n v="29100000"/>
    <x v="2"/>
    <x v="7"/>
    <x v="1"/>
  </r>
  <r>
    <n v="1471"/>
    <s v="SWKS"/>
    <s v="Year 2"/>
    <d v="2014-10-03T00:00:00"/>
    <n v="2291500000"/>
    <n v="1268800000"/>
    <n v="179100000"/>
    <n v="252200000"/>
    <n v="25900000"/>
    <x v="2"/>
    <x v="7"/>
    <x v="2"/>
  </r>
  <r>
    <n v="1472"/>
    <s v="SWKS"/>
    <s v="Year 3"/>
    <d v="2015-10-02T00:00:00"/>
    <n v="3258400000"/>
    <n v="1703900000"/>
    <n v="191300000"/>
    <n v="303200000"/>
    <n v="33500000"/>
    <x v="2"/>
    <x v="7"/>
    <x v="3"/>
  </r>
  <r>
    <n v="1473"/>
    <s v="SWKS"/>
    <s v="Year 4"/>
    <d v="2016-09-30T00:00:00"/>
    <n v="3289000000"/>
    <n v="1623800000"/>
    <n v="195900000"/>
    <n v="312400000"/>
    <n v="33400000"/>
    <x v="2"/>
    <x v="7"/>
    <x v="4"/>
  </r>
  <r>
    <n v="1474"/>
    <s v="SWN"/>
    <s v="Year 1"/>
    <d v="2012-12-31T00:00:00"/>
    <n v="2730000000"/>
    <n v="245000000"/>
    <n v="835000000"/>
    <s v=" $-   "/>
    <n v="811000000"/>
    <x v="9"/>
    <x v="27"/>
    <x v="0"/>
  </r>
  <r>
    <n v="1475"/>
    <s v="SWN"/>
    <s v="Year 2"/>
    <d v="2013-12-31T00:00:00"/>
    <n v="3371000000"/>
    <n v="328000000"/>
    <n v="1052000000"/>
    <s v=" $-   "/>
    <n v="787000000"/>
    <x v="9"/>
    <x v="27"/>
    <x v="1"/>
  </r>
  <r>
    <n v="1476"/>
    <s v="SWN"/>
    <s v="Year 3"/>
    <d v="2014-12-31T00:00:00"/>
    <n v="4038000000"/>
    <n v="427000000"/>
    <n v="1296000000"/>
    <s v=" $-   "/>
    <n v="942000000"/>
    <x v="9"/>
    <x v="27"/>
    <x v="2"/>
  </r>
  <r>
    <n v="1477"/>
    <s v="SWN"/>
    <s v="Year 4"/>
    <d v="2015-12-31T00:00:00"/>
    <n v="3133000000"/>
    <n v="689000000"/>
    <n v="1208000000"/>
    <s v=" $-   "/>
    <n v="1091000000"/>
    <x v="9"/>
    <x v="27"/>
    <x v="3"/>
  </r>
  <r>
    <n v="1478"/>
    <s v="SYF"/>
    <s v="Year 1"/>
    <d v="2012-12-31T00:00:00"/>
    <n v="10793000000"/>
    <n v="362000000"/>
    <n v="2123000000"/>
    <s v=" $-   "/>
    <n v="4549000000"/>
    <x v="6"/>
    <x v="34"/>
    <x v="0"/>
  </r>
  <r>
    <n v="1479"/>
    <s v="SYF"/>
    <s v="Year 2"/>
    <d v="2013-12-31T00:00:00"/>
    <n v="11813000000"/>
    <n v="374000000"/>
    <n v="2484000000"/>
    <s v=" $-   "/>
    <n v="5445000000"/>
    <x v="6"/>
    <x v="34"/>
    <x v="1"/>
  </r>
  <r>
    <n v="1480"/>
    <s v="SYF"/>
    <s v="Year 3"/>
    <d v="2014-12-31T00:00:00"/>
    <n v="12727000000"/>
    <n v="470000000"/>
    <n v="2927000000"/>
    <s v=" $-   "/>
    <n v="5492000000"/>
    <x v="6"/>
    <x v="34"/>
    <x v="2"/>
  </r>
  <r>
    <n v="1481"/>
    <s v="SYF"/>
    <s v="Year 4"/>
    <d v="2015-12-31T00:00:00"/>
    <n v="13620000000"/>
    <n v="607000000"/>
    <n v="3264000000"/>
    <s v=" $-   "/>
    <n v="5690000000"/>
    <x v="6"/>
    <x v="34"/>
    <x v="3"/>
  </r>
  <r>
    <n v="1482"/>
    <s v="SYK"/>
    <s v="Year 1"/>
    <d v="2013-12-31T00:00:00"/>
    <n v="9021000000"/>
    <n v="3002000000"/>
    <n v="4089000000"/>
    <n v="536000000"/>
    <n v="138000000"/>
    <x v="3"/>
    <x v="5"/>
    <x v="1"/>
  </r>
  <r>
    <n v="1483"/>
    <s v="SYK"/>
    <s v="Year 2"/>
    <d v="2014-12-31T00:00:00"/>
    <n v="9675000000"/>
    <n v="3319000000"/>
    <n v="4308000000"/>
    <n v="614000000"/>
    <n v="188000000"/>
    <x v="3"/>
    <x v="5"/>
    <x v="2"/>
  </r>
  <r>
    <n v="1484"/>
    <s v="SYK"/>
    <s v="Year 3"/>
    <d v="2015-12-31T00:00:00"/>
    <n v="9946000000"/>
    <n v="3344000000"/>
    <n v="3906000000"/>
    <n v="625000000"/>
    <n v="210000000"/>
    <x v="3"/>
    <x v="5"/>
    <x v="3"/>
  </r>
  <r>
    <n v="1485"/>
    <s v="SYK"/>
    <s v="Year 4"/>
    <d v="2016-12-31T00:00:00"/>
    <n v="11325000000"/>
    <n v="3830000000"/>
    <n v="4295000000"/>
    <n v="715000000"/>
    <n v="319000000"/>
    <x v="3"/>
    <x v="5"/>
    <x v="4"/>
  </r>
  <r>
    <n v="1486"/>
    <s v="SYMC"/>
    <s v="Year 1"/>
    <d v="2013-03-29T00:00:00"/>
    <n v="6906000000"/>
    <n v="1175000000"/>
    <n v="3236000000"/>
    <n v="1026000000"/>
    <n v="286000000"/>
    <x v="2"/>
    <x v="6"/>
    <x v="1"/>
  </r>
  <r>
    <n v="1487"/>
    <s v="SYMC"/>
    <s v="Year 2"/>
    <d v="2014-03-28T00:00:00"/>
    <n v="4183000000"/>
    <n v="791000000"/>
    <n v="2186000000"/>
    <n v="722000000"/>
    <n v="93000000"/>
    <x v="2"/>
    <x v="6"/>
    <x v="2"/>
  </r>
  <r>
    <n v="1488"/>
    <s v="SYMC"/>
    <s v="Year 3"/>
    <d v="2015-04-03T00:00:00"/>
    <n v="3956000000"/>
    <n v="727000000"/>
    <n v="2012000000"/>
    <n v="812000000"/>
    <n v="87000000"/>
    <x v="2"/>
    <x v="6"/>
    <x v="3"/>
  </r>
  <r>
    <n v="1489"/>
    <s v="SYMC"/>
    <s v="Year 4"/>
    <d v="2016-04-01T00:00:00"/>
    <n v="3600000000"/>
    <n v="615000000"/>
    <n v="1587000000"/>
    <n v="748000000"/>
    <n v="57000000"/>
    <x v="2"/>
    <x v="6"/>
    <x v="4"/>
  </r>
  <r>
    <n v="1490"/>
    <s v="SYY"/>
    <s v="Year 1"/>
    <d v="2013-06-29T00:00:00"/>
    <n v="44411233000"/>
    <n v="36414626000"/>
    <n v="6338129000"/>
    <s v=" $-   "/>
    <s v=" $-   "/>
    <x v="4"/>
    <x v="113"/>
    <x v="1"/>
  </r>
  <r>
    <n v="1491"/>
    <s v="SYY"/>
    <s v="Year 2"/>
    <d v="2014-06-28T00:00:00"/>
    <n v="46516712000"/>
    <n v="38335677000"/>
    <s v=" $-   "/>
    <s v=" $-   "/>
    <s v=" $-   "/>
    <x v="4"/>
    <x v="113"/>
    <x v="2"/>
  </r>
  <r>
    <n v="1492"/>
    <s v="SYY"/>
    <s v="Year 3"/>
    <d v="2015-06-27T00:00:00"/>
    <n v="48680752000"/>
    <n v="40129236000"/>
    <s v=" $-   "/>
    <s v=" $-   "/>
    <s v=" $-   "/>
    <x v="4"/>
    <x v="113"/>
    <x v="3"/>
  </r>
  <r>
    <n v="1493"/>
    <s v="SYY"/>
    <s v="Year 4"/>
    <d v="2016-07-02T00:00:00"/>
    <n v="50366919000"/>
    <n v="41326447000"/>
    <s v=" $-   "/>
    <s v=" $-   "/>
    <s v=" $-   "/>
    <x v="4"/>
    <x v="113"/>
    <x v="4"/>
  </r>
  <r>
    <n v="1494"/>
    <s v="T"/>
    <s v="Year 1"/>
    <d v="2012-12-31T00:00:00"/>
    <n v="127434000000"/>
    <n v="55228000000"/>
    <n v="41066000000"/>
    <s v=" $-   "/>
    <n v="18143000000"/>
    <x v="10"/>
    <x v="61"/>
    <x v="0"/>
  </r>
  <r>
    <n v="1495"/>
    <s v="T"/>
    <s v="Year 2"/>
    <d v="2013-12-31T00:00:00"/>
    <n v="128752000000"/>
    <n v="51191000000"/>
    <n v="28414000000"/>
    <s v=" $-   "/>
    <n v="18395000000"/>
    <x v="10"/>
    <x v="61"/>
    <x v="1"/>
  </r>
  <r>
    <n v="1496"/>
    <s v="T"/>
    <s v="Year 3"/>
    <d v="2014-12-31T00:00:00"/>
    <n v="132447000000"/>
    <n v="60145000000"/>
    <n v="41817000000"/>
    <s v=" $-   "/>
    <n v="18273000000"/>
    <x v="10"/>
    <x v="61"/>
    <x v="2"/>
  </r>
  <r>
    <n v="1497"/>
    <s v="T"/>
    <s v="Year 4"/>
    <d v="2015-12-31T00:00:00"/>
    <n v="146801000000"/>
    <n v="67046000000"/>
    <n v="32954000000"/>
    <s v=" $-   "/>
    <n v="22016000000"/>
    <x v="10"/>
    <x v="61"/>
    <x v="3"/>
  </r>
  <r>
    <n v="1498"/>
    <s v="TAP"/>
    <s v="Year 1"/>
    <d v="2013-12-31T00:00:00"/>
    <n v="4206100000"/>
    <n v="2545600000"/>
    <n v="1193800000"/>
    <s v=" $-   "/>
    <s v=" $-   "/>
    <x v="4"/>
    <x v="114"/>
    <x v="1"/>
  </r>
  <r>
    <n v="1499"/>
    <s v="TAP"/>
    <s v="Year 2"/>
    <d v="2014-12-31T00:00:00"/>
    <n v="4146300000"/>
    <n v="2493300000"/>
    <n v="1163900000"/>
    <s v=" $-   "/>
    <s v=" $-   "/>
    <x v="4"/>
    <x v="114"/>
    <x v="2"/>
  </r>
  <r>
    <n v="1500"/>
    <s v="TAP"/>
    <s v="Year 3"/>
    <d v="2015-12-31T00:00:00"/>
    <n v="3567500000"/>
    <n v="2163500000"/>
    <n v="1051800000"/>
    <s v=" $-   "/>
    <s v=" $-   "/>
    <x v="4"/>
    <x v="114"/>
    <x v="3"/>
  </r>
  <r>
    <n v="1501"/>
    <s v="TAP"/>
    <s v="Year 4"/>
    <d v="2016-12-31T00:00:00"/>
    <n v="4885000000"/>
    <n v="3003100000"/>
    <n v="1597300000"/>
    <s v=" $-   "/>
    <s v=" $-   "/>
    <x v="4"/>
    <x v="114"/>
    <x v="4"/>
  </r>
  <r>
    <n v="1502"/>
    <s v="TDC"/>
    <s v="Year 1"/>
    <d v="2012-12-31T00:00:00"/>
    <n v="2665000000"/>
    <n v="1174000000"/>
    <n v="728000000"/>
    <n v="183000000"/>
    <s v=" $-   "/>
    <x v="2"/>
    <x v="6"/>
    <x v="0"/>
  </r>
  <r>
    <n v="1503"/>
    <s v="TDC"/>
    <s v="Year 2"/>
    <d v="2013-12-31T00:00:00"/>
    <n v="2692000000"/>
    <n v="1219000000"/>
    <n v="757000000"/>
    <n v="184000000"/>
    <s v=" $-   "/>
    <x v="2"/>
    <x v="6"/>
    <x v="1"/>
  </r>
  <r>
    <n v="1504"/>
    <s v="TDC"/>
    <s v="Year 3"/>
    <d v="2014-12-31T00:00:00"/>
    <n v="2732000000"/>
    <n v="1253000000"/>
    <n v="770000000"/>
    <n v="206000000"/>
    <s v=" $-   "/>
    <x v="2"/>
    <x v="6"/>
    <x v="2"/>
  </r>
  <r>
    <n v="1505"/>
    <s v="TDC"/>
    <s v="Year 4"/>
    <d v="2015-12-31T00:00:00"/>
    <n v="2530000000"/>
    <n v="1254000000"/>
    <n v="765000000"/>
    <n v="228000000"/>
    <s v=" $-   "/>
    <x v="2"/>
    <x v="6"/>
    <x v="3"/>
  </r>
  <r>
    <n v="1506"/>
    <s v="TDG"/>
    <s v="Year 1"/>
    <d v="2013-09-30T00:00:00"/>
    <n v="1924400000"/>
    <n v="874838000"/>
    <n v="254468000"/>
    <s v=" $-   "/>
    <n v="45639000"/>
    <x v="0"/>
    <x v="30"/>
    <x v="1"/>
  </r>
  <r>
    <n v="1507"/>
    <s v="TDG"/>
    <s v="Year 2"/>
    <d v="2014-09-30T00:00:00"/>
    <n v="2372906000"/>
    <n v="1105032000"/>
    <n v="276446000"/>
    <s v=" $-   "/>
    <n v="63608000"/>
    <x v="0"/>
    <x v="30"/>
    <x v="2"/>
  </r>
  <r>
    <n v="1508"/>
    <s v="TDG"/>
    <s v="Year 3"/>
    <d v="2015-09-30T00:00:00"/>
    <n v="2707115000"/>
    <n v="1257270000"/>
    <n v="321624000"/>
    <s v=" $-   "/>
    <n v="54219000"/>
    <x v="0"/>
    <x v="30"/>
    <x v="3"/>
  </r>
  <r>
    <n v="1509"/>
    <s v="TDG"/>
    <s v="Year 4"/>
    <d v="2016-09-30T00:00:00"/>
    <n v="3171411000"/>
    <n v="1443348000"/>
    <n v="382858000"/>
    <s v=" $-   "/>
    <n v="77445000"/>
    <x v="0"/>
    <x v="30"/>
    <x v="4"/>
  </r>
  <r>
    <n v="1510"/>
    <s v="TEL"/>
    <s v="Year 1"/>
    <d v="2013-09-27T00:00:00"/>
    <n v="11390000000"/>
    <n v="7739000000"/>
    <n v="1440000000"/>
    <n v="590000000"/>
    <s v=" $-   "/>
    <x v="2"/>
    <x v="115"/>
    <x v="1"/>
  </r>
  <r>
    <n v="1511"/>
    <s v="TEL"/>
    <s v="Year 2"/>
    <d v="2014-09-26T00:00:00"/>
    <n v="11973000000"/>
    <n v="8001000000"/>
    <n v="1534000000"/>
    <n v="583000000"/>
    <s v=" $-   "/>
    <x v="2"/>
    <x v="115"/>
    <x v="2"/>
  </r>
  <r>
    <n v="1512"/>
    <s v="TEL"/>
    <s v="Year 3"/>
    <d v="2015-09-25T00:00:00"/>
    <n v="12233000000"/>
    <n v="8146000000"/>
    <n v="1504000000"/>
    <n v="627000000"/>
    <s v=" $-   "/>
    <x v="2"/>
    <x v="115"/>
    <x v="3"/>
  </r>
  <r>
    <n v="1513"/>
    <s v="TEL"/>
    <s v="Year 4"/>
    <d v="2016-09-30T00:00:00"/>
    <n v="12238000000"/>
    <n v="8205000000"/>
    <n v="1463000000"/>
    <n v="644000000"/>
    <s v=" $-   "/>
    <x v="2"/>
    <x v="115"/>
    <x v="4"/>
  </r>
  <r>
    <n v="1514"/>
    <s v="TGNA"/>
    <s v="Year 1"/>
    <d v="2012-12-30T00:00:00"/>
    <n v="5353197000"/>
    <n v="2943847000"/>
    <n v="1303427000"/>
    <s v=" $-   "/>
    <n v="194039000"/>
    <x v="1"/>
    <x v="116"/>
    <x v="0"/>
  </r>
  <r>
    <n v="1515"/>
    <s v="TGNA"/>
    <s v="Year 2"/>
    <d v="2013-12-29T00:00:00"/>
    <n v="1603123000"/>
    <n v="662769000"/>
    <n v="531932000"/>
    <s v=" $-   "/>
    <n v="74833000"/>
    <x v="1"/>
    <x v="116"/>
    <x v="1"/>
  </r>
  <r>
    <n v="1516"/>
    <s v="TGNA"/>
    <s v="Year 3"/>
    <d v="2014-12-31T00:00:00"/>
    <n v="2626141000"/>
    <n v="954990000"/>
    <n v="766854000"/>
    <s v=" $-   "/>
    <n v="151837000"/>
    <x v="1"/>
    <x v="116"/>
    <x v="2"/>
  </r>
  <r>
    <n v="1517"/>
    <s v="TGNA"/>
    <s v="Year 4"/>
    <d v="2015-12-31T00:00:00"/>
    <n v="3050945000"/>
    <n v="923336000"/>
    <n v="1068221000"/>
    <s v=" $-   "/>
    <n v="205087000"/>
    <x v="1"/>
    <x v="116"/>
    <x v="3"/>
  </r>
  <r>
    <n v="1518"/>
    <s v="TGT"/>
    <s v="Year 1"/>
    <d v="2013-02-02T00:00:00"/>
    <n v="73301000000"/>
    <n v="50568000000"/>
    <n v="15110000000"/>
    <s v=" $-   "/>
    <n v="2044000000"/>
    <x v="1"/>
    <x v="64"/>
    <x v="1"/>
  </r>
  <r>
    <n v="1519"/>
    <s v="TGT"/>
    <s v="Year 2"/>
    <d v="2014-02-01T00:00:00"/>
    <n v="71279000000"/>
    <n v="50039000000"/>
    <n v="14465000000"/>
    <s v=" $-   "/>
    <n v="1996000000"/>
    <x v="1"/>
    <x v="64"/>
    <x v="2"/>
  </r>
  <r>
    <n v="1520"/>
    <s v="TGT"/>
    <s v="Year 3"/>
    <d v="2015-01-31T00:00:00"/>
    <n v="72618000000"/>
    <n v="51278000000"/>
    <n v="14676000000"/>
    <s v=" $-   "/>
    <n v="2129000000"/>
    <x v="1"/>
    <x v="64"/>
    <x v="3"/>
  </r>
  <r>
    <n v="1521"/>
    <s v="TGT"/>
    <s v="Year 4"/>
    <d v="2016-01-30T00:00:00"/>
    <n v="73785000000"/>
    <n v="51997000000"/>
    <n v="14665000000"/>
    <s v=" $-   "/>
    <n v="2213000000"/>
    <x v="1"/>
    <x v="64"/>
    <x v="4"/>
  </r>
  <r>
    <n v="1522"/>
    <s v="TIF"/>
    <s v="Year 1"/>
    <d v="2013-01-31T00:00:00"/>
    <n v="3794249000"/>
    <n v="1630965000"/>
    <n v="1466067000"/>
    <s v=" $-   "/>
    <s v=" $-   "/>
    <x v="1"/>
    <x v="82"/>
    <x v="1"/>
  </r>
  <r>
    <n v="1523"/>
    <s v="TIF"/>
    <s v="Year 2"/>
    <d v="2014-01-31T00:00:00"/>
    <n v="4031100000"/>
    <n v="1690700000"/>
    <n v="2036100000"/>
    <s v=" $-   "/>
    <s v=" $-   "/>
    <x v="1"/>
    <x v="82"/>
    <x v="2"/>
  </r>
  <r>
    <n v="1524"/>
    <s v="TIF"/>
    <s v="Year 3"/>
    <d v="2015-01-31T00:00:00"/>
    <n v="4249900000"/>
    <n v="1712700000"/>
    <n v="1645800000"/>
    <s v=" $-   "/>
    <s v=" $-   "/>
    <x v="1"/>
    <x v="82"/>
    <x v="3"/>
  </r>
  <r>
    <n v="1525"/>
    <s v="TIF"/>
    <s v="Year 4"/>
    <d v="2016-01-31T00:00:00"/>
    <n v="4104900000"/>
    <n v="1613600000"/>
    <n v="1731200000"/>
    <s v=" $-   "/>
    <s v=" $-   "/>
    <x v="1"/>
    <x v="82"/>
    <x v="4"/>
  </r>
  <r>
    <n v="1526"/>
    <s v="TJX"/>
    <s v="Year 1"/>
    <d v="2013-02-02T00:00:00"/>
    <n v="25878372000"/>
    <n v="18521400000"/>
    <n v="4250446000"/>
    <s v=" $-   "/>
    <s v=" $-   "/>
    <x v="1"/>
    <x v="74"/>
    <x v="1"/>
  </r>
  <r>
    <n v="1527"/>
    <s v="TJX"/>
    <s v="Year 2"/>
    <d v="2014-02-01T00:00:00"/>
    <n v="27422696000"/>
    <n v="19605037000"/>
    <n v="4467089000"/>
    <s v=" $-   "/>
    <s v=" $-   "/>
    <x v="1"/>
    <x v="74"/>
    <x v="2"/>
  </r>
  <r>
    <n v="1528"/>
    <s v="TJX"/>
    <s v="Year 3"/>
    <d v="2015-01-31T00:00:00"/>
    <n v="29078407000"/>
    <n v="20776522000"/>
    <n v="4695384000"/>
    <s v=" $-   "/>
    <s v=" $-   "/>
    <x v="1"/>
    <x v="74"/>
    <x v="3"/>
  </r>
  <r>
    <n v="1529"/>
    <s v="TJX"/>
    <s v="Year 4"/>
    <d v="2016-01-30T00:00:00"/>
    <n v="30944938000"/>
    <n v="22034523000"/>
    <n v="5205715000"/>
    <s v=" $-   "/>
    <s v=" $-   "/>
    <x v="1"/>
    <x v="74"/>
    <x v="4"/>
  </r>
  <r>
    <n v="1530"/>
    <s v="TMK"/>
    <s v="Year 1"/>
    <d v="2012-12-31T00:00:00"/>
    <n v="3589516000"/>
    <n v="1955682000"/>
    <s v=" $-   "/>
    <s v=" $-   "/>
    <n v="787329000"/>
    <x v="6"/>
    <x v="12"/>
    <x v="0"/>
  </r>
  <r>
    <n v="1531"/>
    <s v="TMK"/>
    <s v="Year 2"/>
    <d v="2013-12-31T00:00:00"/>
    <n v="3494253000"/>
    <n v="1838766000"/>
    <s v=" $-   "/>
    <s v=" $-   "/>
    <n v="819711000"/>
    <x v="6"/>
    <x v="12"/>
    <x v="1"/>
  </r>
  <r>
    <n v="1532"/>
    <s v="TMK"/>
    <s v="Year 3"/>
    <d v="2014-12-31T00:00:00"/>
    <n v="3620095000"/>
    <n v="1903384000"/>
    <s v=" $-   "/>
    <s v=" $-   "/>
    <n v="855908000"/>
    <x v="6"/>
    <x v="12"/>
    <x v="2"/>
  </r>
  <r>
    <n v="1533"/>
    <s v="TMK"/>
    <s v="Year 4"/>
    <d v="2015-12-31T00:00:00"/>
    <n v="3766065000"/>
    <n v="2016212000"/>
    <s v=" $-   "/>
    <s v=" $-   "/>
    <n v="907024000"/>
    <x v="6"/>
    <x v="12"/>
    <x v="3"/>
  </r>
  <r>
    <n v="1534"/>
    <s v="TMO"/>
    <s v="Year 1"/>
    <d v="2012-12-31T00:00:00"/>
    <n v="12509900000"/>
    <n v="7214400000"/>
    <n v="3354900000"/>
    <n v="376400000"/>
    <s v=" $-   "/>
    <x v="3"/>
    <x v="5"/>
    <x v="0"/>
  </r>
  <r>
    <n v="1535"/>
    <s v="TMO"/>
    <s v="Year 2"/>
    <d v="2013-12-31T00:00:00"/>
    <n v="13090300000"/>
    <n v="7561200000"/>
    <n v="3446300000"/>
    <n v="395500000"/>
    <s v=" $-   "/>
    <x v="3"/>
    <x v="5"/>
    <x v="1"/>
  </r>
  <r>
    <n v="1536"/>
    <s v="TMO"/>
    <s v="Year 3"/>
    <d v="2014-12-31T00:00:00"/>
    <n v="16889600000"/>
    <n v="9397600000"/>
    <n v="4896100000"/>
    <n v="691100000"/>
    <s v=" $-   "/>
    <x v="3"/>
    <x v="5"/>
    <x v="2"/>
  </r>
  <r>
    <n v="1537"/>
    <s v="TMO"/>
    <s v="Year 4"/>
    <d v="2015-12-31T00:00:00"/>
    <n v="16965400000"/>
    <n v="9209500000"/>
    <n v="4612100000"/>
    <n v="692300000"/>
    <s v=" $-   "/>
    <x v="3"/>
    <x v="5"/>
    <x v="3"/>
  </r>
  <r>
    <n v="1538"/>
    <s v="TRIP"/>
    <s v="Year 1"/>
    <d v="2012-12-31T00:00:00"/>
    <n v="763000000"/>
    <n v="12000000"/>
    <n v="429000000"/>
    <s v=" $-   "/>
    <n v="26000000"/>
    <x v="1"/>
    <x v="24"/>
    <x v="0"/>
  </r>
  <r>
    <n v="1539"/>
    <s v="TRIP"/>
    <s v="Year 2"/>
    <d v="2013-12-31T00:00:00"/>
    <n v="945000000"/>
    <n v="18000000"/>
    <n v="597000000"/>
    <s v=" $-   "/>
    <n v="36000000"/>
    <x v="1"/>
    <x v="24"/>
    <x v="1"/>
  </r>
  <r>
    <n v="1540"/>
    <s v="TRIP"/>
    <s v="Year 3"/>
    <d v="2014-12-31T00:00:00"/>
    <n v="1246000000"/>
    <n v="40000000"/>
    <n v="801000000"/>
    <s v=" $-   "/>
    <n v="65000000"/>
    <x v="1"/>
    <x v="24"/>
    <x v="2"/>
  </r>
  <r>
    <n v="1541"/>
    <s v="TRIP"/>
    <s v="Year 4"/>
    <d v="2015-12-31T00:00:00"/>
    <n v="1492000000"/>
    <n v="58000000"/>
    <n v="1109000000"/>
    <s v=" $-   "/>
    <n v="93000000"/>
    <x v="1"/>
    <x v="24"/>
    <x v="3"/>
  </r>
  <r>
    <n v="1542"/>
    <s v="TRV"/>
    <s v="Year 1"/>
    <d v="2013-12-31T00:00:00"/>
    <n v="26191000000"/>
    <n v="13307000000"/>
    <n v="3757000000"/>
    <s v=" $-   "/>
    <n v="3821000000"/>
    <x v="6"/>
    <x v="13"/>
    <x v="1"/>
  </r>
  <r>
    <n v="1543"/>
    <s v="TRV"/>
    <s v="Year 2"/>
    <d v="2014-12-31T00:00:00"/>
    <n v="27174000000"/>
    <n v="13870000000"/>
    <n v="3964000000"/>
    <s v=" $-   "/>
    <n v="3882000000"/>
    <x v="6"/>
    <x v="13"/>
    <x v="2"/>
  </r>
  <r>
    <n v="1544"/>
    <s v="TRV"/>
    <s v="Year 3"/>
    <d v="2015-12-31T00:00:00"/>
    <n v="26815000000"/>
    <n v="13723000000"/>
    <n v="4094000000"/>
    <s v=" $-   "/>
    <n v="3885000000"/>
    <x v="6"/>
    <x v="13"/>
    <x v="3"/>
  </r>
  <r>
    <n v="1545"/>
    <s v="TRV"/>
    <s v="Year 4"/>
    <d v="2016-12-31T00:00:00"/>
    <n v="27625000000"/>
    <n v="15070000000"/>
    <n v="4154000000"/>
    <s v=" $-   "/>
    <n v="3985000000"/>
    <x v="6"/>
    <x v="13"/>
    <x v="4"/>
  </r>
  <r>
    <n v="1546"/>
    <s v="TSCO"/>
    <s v="Year 1"/>
    <d v="2012-12-29T00:00:00"/>
    <n v="4664120000"/>
    <n v="3098066000"/>
    <n v="1040287000"/>
    <s v=" $-   "/>
    <n v="88975000"/>
    <x v="1"/>
    <x v="117"/>
    <x v="0"/>
  </r>
  <r>
    <n v="1547"/>
    <s v="TSCO"/>
    <s v="Year 2"/>
    <d v="2013-12-28T00:00:00"/>
    <n v="5164784000"/>
    <n v="3411175000"/>
    <n v="1138934000"/>
    <s v=" $-   "/>
    <n v="100025000"/>
    <x v="1"/>
    <x v="117"/>
    <x v="1"/>
  </r>
  <r>
    <n v="1548"/>
    <s v="TSCO"/>
    <s v="Year 3"/>
    <d v="2014-12-27T00:00:00"/>
    <n v="5711715000"/>
    <n v="3761300000"/>
    <n v="1246308000"/>
    <s v=" $-   "/>
    <n v="114635000"/>
    <x v="1"/>
    <x v="117"/>
    <x v="2"/>
  </r>
  <r>
    <n v="1549"/>
    <s v="TSCO"/>
    <s v="Year 4"/>
    <d v="2015-12-26T00:00:00"/>
    <n v="6226507000"/>
    <n v="4083333000"/>
    <n v="1369097000"/>
    <s v=" $-   "/>
    <n v="123569000"/>
    <x v="1"/>
    <x v="117"/>
    <x v="3"/>
  </r>
  <r>
    <n v="1550"/>
    <s v="TSN"/>
    <s v="Year 1"/>
    <d v="2013-10-03T00:00:00"/>
    <n v="34374000000"/>
    <n v="32016000000"/>
    <n v="983000000"/>
    <s v=" $-   "/>
    <s v=" $-   "/>
    <x v="4"/>
    <x v="40"/>
    <x v="1"/>
  </r>
  <r>
    <n v="1551"/>
    <s v="TSN"/>
    <s v="Year 2"/>
    <d v="2014-10-03T00:00:00"/>
    <n v="37580000000"/>
    <n v="34895000000"/>
    <n v="1255000000"/>
    <s v=" $-   "/>
    <s v=" $-   "/>
    <x v="4"/>
    <x v="40"/>
    <x v="2"/>
  </r>
  <r>
    <n v="1552"/>
    <s v="TSN"/>
    <s v="Year 3"/>
    <d v="2015-10-03T00:00:00"/>
    <n v="41373000000"/>
    <n v="37456000000"/>
    <n v="1748000000"/>
    <s v=" $-   "/>
    <s v=" $-   "/>
    <x v="4"/>
    <x v="40"/>
    <x v="3"/>
  </r>
  <r>
    <n v="1553"/>
    <s v="TSN"/>
    <s v="Year 4"/>
    <d v="2016-10-01T00:00:00"/>
    <n v="36881000000"/>
    <n v="32184000000"/>
    <n v="1864000000"/>
    <s v=" $-   "/>
    <s v=" $-   "/>
    <x v="4"/>
    <x v="40"/>
    <x v="4"/>
  </r>
  <r>
    <n v="1554"/>
    <s v="TSO"/>
    <s v="Year 1"/>
    <d v="2012-12-31T00:00:00"/>
    <n v="29809000000"/>
    <n v="26045000000"/>
    <n v="1702000000"/>
    <s v=" $-   "/>
    <n v="418000000"/>
    <x v="9"/>
    <x v="92"/>
    <x v="0"/>
  </r>
  <r>
    <n v="1555"/>
    <s v="TSO"/>
    <s v="Year 2"/>
    <d v="2013-12-31T00:00:00"/>
    <n v="37601000000"/>
    <n v="34085000000"/>
    <n v="2248000000"/>
    <s v=" $-   "/>
    <n v="489000000"/>
    <x v="9"/>
    <x v="92"/>
    <x v="1"/>
  </r>
  <r>
    <n v="1556"/>
    <s v="TSO"/>
    <s v="Year 3"/>
    <d v="2014-12-31T00:00:00"/>
    <n v="40633000000"/>
    <n v="35673000000"/>
    <n v="2762000000"/>
    <s v=" $-   "/>
    <n v="562000000"/>
    <x v="9"/>
    <x v="92"/>
    <x v="2"/>
  </r>
  <r>
    <n v="1557"/>
    <s v="TSO"/>
    <s v="Year 4"/>
    <d v="2015-12-31T00:00:00"/>
    <n v="28711000000"/>
    <n v="22466000000"/>
    <n v="2620000000"/>
    <s v=" $-   "/>
    <n v="756000000"/>
    <x v="9"/>
    <x v="92"/>
    <x v="3"/>
  </r>
  <r>
    <n v="1558"/>
    <s v="TSS"/>
    <s v="Year 1"/>
    <d v="2012-12-31T00:00:00"/>
    <n v="1793557000"/>
    <n v="1189341000"/>
    <n v="247597000"/>
    <s v=" $-   "/>
    <s v=" $-   "/>
    <x v="2"/>
    <x v="16"/>
    <x v="0"/>
  </r>
  <r>
    <n v="1559"/>
    <s v="TSS"/>
    <s v="Year 2"/>
    <d v="2013-12-31T00:00:00"/>
    <n v="2064305000"/>
    <n v="1369438000"/>
    <n v="312367000"/>
    <s v=" $-   "/>
    <s v=" $-   "/>
    <x v="2"/>
    <x v="16"/>
    <x v="1"/>
  </r>
  <r>
    <n v="1560"/>
    <s v="TSS"/>
    <s v="Year 3"/>
    <d v="2014-12-31T00:00:00"/>
    <n v="2446877000"/>
    <n v="1668892000"/>
    <n v="346345000"/>
    <s v=" $-   "/>
    <s v=" $-   "/>
    <x v="2"/>
    <x v="16"/>
    <x v="2"/>
  </r>
  <r>
    <n v="1561"/>
    <s v="TSS"/>
    <s v="Year 4"/>
    <d v="2015-12-31T00:00:00"/>
    <n v="2779541000"/>
    <n v="1855181000"/>
    <n v="390253000"/>
    <s v=" $-   "/>
    <s v=" $-   "/>
    <x v="2"/>
    <x v="16"/>
    <x v="3"/>
  </r>
  <r>
    <n v="1562"/>
    <s v="TXN"/>
    <s v="Year 1"/>
    <d v="2012-12-31T00:00:00"/>
    <n v="12825000000"/>
    <n v="6457000000"/>
    <n v="1804000000"/>
    <n v="1877000000"/>
    <s v=" $-   "/>
    <x v="2"/>
    <x v="7"/>
    <x v="0"/>
  </r>
  <r>
    <n v="1563"/>
    <s v="TXN"/>
    <s v="Year 2"/>
    <d v="2013-12-31T00:00:00"/>
    <n v="12205000000"/>
    <n v="5841000000"/>
    <n v="1858000000"/>
    <n v="1522000000"/>
    <s v=" $-   "/>
    <x v="2"/>
    <x v="7"/>
    <x v="1"/>
  </r>
  <r>
    <n v="1564"/>
    <s v="TXN"/>
    <s v="Year 3"/>
    <d v="2014-12-31T00:00:00"/>
    <n v="13045000000"/>
    <n v="5618000000"/>
    <n v="1843000000"/>
    <n v="1358000000"/>
    <s v=" $-   "/>
    <x v="2"/>
    <x v="7"/>
    <x v="2"/>
  </r>
  <r>
    <n v="1565"/>
    <s v="TXN"/>
    <s v="Year 4"/>
    <d v="2015-12-31T00:00:00"/>
    <n v="13000000000"/>
    <n v="5440000000"/>
    <n v="1748000000"/>
    <n v="1280000000"/>
    <s v=" $-   "/>
    <x v="2"/>
    <x v="7"/>
    <x v="3"/>
  </r>
  <r>
    <n v="1566"/>
    <s v="TXT"/>
    <s v="Year 1"/>
    <d v="2012-12-29T00:00:00"/>
    <n v="12237000000"/>
    <n v="10019000000"/>
    <n v="1165000000"/>
    <s v=" $-   "/>
    <s v=" $-   "/>
    <x v="0"/>
    <x v="53"/>
    <x v="0"/>
  </r>
  <r>
    <n v="1567"/>
    <s v="TXT"/>
    <s v="Year 2"/>
    <d v="2013-12-28T00:00:00"/>
    <n v="12104000000"/>
    <n v="10131000000"/>
    <n v="1126000000"/>
    <s v=" $-   "/>
    <s v=" $-   "/>
    <x v="0"/>
    <x v="53"/>
    <x v="1"/>
  </r>
  <r>
    <n v="1568"/>
    <s v="TXT"/>
    <s v="Year 3"/>
    <d v="2015-01-03T00:00:00"/>
    <n v="13878000000"/>
    <n v="11421000000"/>
    <n v="1361000000"/>
    <s v=" $-   "/>
    <s v=" $-   "/>
    <x v="0"/>
    <x v="53"/>
    <x v="3"/>
  </r>
  <r>
    <n v="1569"/>
    <s v="TXT"/>
    <s v="Year 4"/>
    <d v="2016-01-02T00:00:00"/>
    <n v="13423000000"/>
    <n v="10979000000"/>
    <n v="1304000000"/>
    <s v=" $-   "/>
    <s v=" $-   "/>
    <x v="0"/>
    <x v="53"/>
    <x v="4"/>
  </r>
  <r>
    <n v="1570"/>
    <s v="UA"/>
    <s v="Year 1"/>
    <d v="2012-12-31T00:00:00"/>
    <n v="1834921000"/>
    <n v="955624000"/>
    <n v="670602000"/>
    <s v=" $-   "/>
    <s v=" $-   "/>
    <x v="1"/>
    <x v="82"/>
    <x v="0"/>
  </r>
  <r>
    <n v="1571"/>
    <s v="UA"/>
    <s v="Year 2"/>
    <d v="2013-12-31T00:00:00"/>
    <n v="2332051000"/>
    <n v="1195381000"/>
    <n v="871572000"/>
    <s v=" $-   "/>
    <s v=" $-   "/>
    <x v="1"/>
    <x v="82"/>
    <x v="1"/>
  </r>
  <r>
    <n v="1572"/>
    <s v="UA"/>
    <s v="Year 3"/>
    <d v="2014-12-31T00:00:00"/>
    <n v="3084370000"/>
    <n v="1572164000"/>
    <n v="1158251000"/>
    <s v=" $-   "/>
    <s v=" $-   "/>
    <x v="1"/>
    <x v="82"/>
    <x v="2"/>
  </r>
  <r>
    <n v="1573"/>
    <s v="UA"/>
    <s v="Year 4"/>
    <d v="2015-12-31T00:00:00"/>
    <n v="3963313000"/>
    <n v="2057766000"/>
    <n v="1497000000"/>
    <s v=" $-   "/>
    <s v=" $-   "/>
    <x v="1"/>
    <x v="82"/>
    <x v="3"/>
  </r>
  <r>
    <n v="1574"/>
    <s v="UAA"/>
    <s v="Year 1"/>
    <d v="2012-12-31T00:00:00"/>
    <n v="1834921000"/>
    <n v="955624000"/>
    <n v="670602000"/>
    <s v=" $-   "/>
    <s v=" $-   "/>
    <x v="1"/>
    <x v="82"/>
    <x v="0"/>
  </r>
  <r>
    <n v="1575"/>
    <s v="UAA"/>
    <s v="Year 2"/>
    <d v="2013-12-31T00:00:00"/>
    <n v="2332051000"/>
    <n v="1195381000"/>
    <n v="871572000"/>
    <s v=" $-   "/>
    <s v=" $-   "/>
    <x v="1"/>
    <x v="82"/>
    <x v="1"/>
  </r>
  <r>
    <n v="1576"/>
    <s v="UAA"/>
    <s v="Year 3"/>
    <d v="2014-12-31T00:00:00"/>
    <n v="3084370000"/>
    <n v="1572164000"/>
    <n v="1158251000"/>
    <s v=" $-   "/>
    <s v=" $-   "/>
    <x v="1"/>
    <x v="82"/>
    <x v="2"/>
  </r>
  <r>
    <n v="1577"/>
    <s v="UAA"/>
    <s v="Year 4"/>
    <d v="2015-12-31T00:00:00"/>
    <n v="3963313000"/>
    <n v="2057766000"/>
    <n v="1497000000"/>
    <s v=" $-   "/>
    <s v=" $-   "/>
    <x v="1"/>
    <x v="82"/>
    <x v="3"/>
  </r>
  <r>
    <n v="1578"/>
    <s v="UAL"/>
    <s v="Year 1"/>
    <d v="2012-12-31T00:00:00"/>
    <n v="37152000000"/>
    <n v="17820000000"/>
    <n v="16448000000"/>
    <s v=" $-   "/>
    <n v="1522000000"/>
    <x v="0"/>
    <x v="0"/>
    <x v="0"/>
  </r>
  <r>
    <n v="1579"/>
    <s v="UAL"/>
    <s v="Year 2"/>
    <d v="2013-12-31T00:00:00"/>
    <n v="38279000000"/>
    <n v="17192000000"/>
    <n v="17629000000"/>
    <s v=" $-   "/>
    <n v="1689000000"/>
    <x v="0"/>
    <x v="0"/>
    <x v="1"/>
  </r>
  <r>
    <n v="1580"/>
    <s v="UAL"/>
    <s v="Year 3"/>
    <d v="2014-12-31T00:00:00"/>
    <n v="38901000000"/>
    <n v="16611000000"/>
    <n v="17795000000"/>
    <s v=" $-   "/>
    <n v="1679000000"/>
    <x v="0"/>
    <x v="0"/>
    <x v="2"/>
  </r>
  <r>
    <n v="1581"/>
    <s v="UAL"/>
    <s v="Year 4"/>
    <d v="2015-12-31T00:00:00"/>
    <n v="37864000000"/>
    <n v="12130000000"/>
    <n v="18423000000"/>
    <s v=" $-   "/>
    <n v="1819000000"/>
    <x v="0"/>
    <x v="0"/>
    <x v="3"/>
  </r>
  <r>
    <n v="1582"/>
    <s v="UDR"/>
    <s v="Year 1"/>
    <d v="2012-12-31T00:00:00"/>
    <n v="716612000"/>
    <n v="245316000"/>
    <n v="58005000"/>
    <s v=" $-   "/>
    <n v="346031000"/>
    <x v="7"/>
    <x v="70"/>
    <x v="0"/>
  </r>
  <r>
    <n v="1583"/>
    <s v="UDR"/>
    <s v="Year 2"/>
    <d v="2013-12-31T00:00:00"/>
    <n v="758926000"/>
    <n v="258612000"/>
    <n v="37121000"/>
    <s v=" $-   "/>
    <n v="346273000"/>
    <x v="7"/>
    <x v="70"/>
    <x v="1"/>
  </r>
  <r>
    <n v="1584"/>
    <s v="UDR"/>
    <s v="Year 3"/>
    <d v="2014-12-31T00:00:00"/>
    <n v="818046000"/>
    <n v="270741000"/>
    <n v="56612000"/>
    <s v=" $-   "/>
    <n v="363929000"/>
    <x v="7"/>
    <x v="70"/>
    <x v="2"/>
  </r>
  <r>
    <n v="1585"/>
    <s v="UDR"/>
    <s v="Year 4"/>
    <d v="2015-12-31T00:00:00"/>
    <n v="894638000"/>
    <n v="282037000"/>
    <n v="71733000"/>
    <s v=" $-   "/>
    <n v="381277000"/>
    <x v="7"/>
    <x v="70"/>
    <x v="3"/>
  </r>
  <r>
    <n v="1590"/>
    <s v="ULTA"/>
    <s v="Year 1"/>
    <d v="2013-02-02T00:00:00"/>
    <n v="2220256000"/>
    <n v="1436582000"/>
    <n v="488880000"/>
    <s v=" $-   "/>
    <s v=" $-   "/>
    <x v="1"/>
    <x v="25"/>
    <x v="1"/>
  </r>
  <r>
    <n v="1591"/>
    <s v="ULTA"/>
    <s v="Year 2"/>
    <d v="2014-02-02T00:00:00"/>
    <n v="2670573000"/>
    <n v="1729325000"/>
    <n v="596390000"/>
    <s v=" $-   "/>
    <s v=" $-   "/>
    <x v="1"/>
    <x v="25"/>
    <x v="2"/>
  </r>
  <r>
    <n v="1592"/>
    <s v="ULTA"/>
    <s v="Year 3"/>
    <d v="2015-01-31T00:00:00"/>
    <n v="3241369000"/>
    <n v="2104582000"/>
    <n v="712006000"/>
    <s v=" $-   "/>
    <s v=" $-   "/>
    <x v="1"/>
    <x v="25"/>
    <x v="3"/>
  </r>
  <r>
    <n v="1593"/>
    <s v="ULTA"/>
    <s v="Year 4"/>
    <d v="2016-01-31T00:00:00"/>
    <n v="3924116000"/>
    <n v="2539783000"/>
    <n v="863354000"/>
    <s v=" $-   "/>
    <s v=" $-   "/>
    <x v="1"/>
    <x v="25"/>
    <x v="4"/>
  </r>
  <r>
    <n v="1594"/>
    <s v="UNH"/>
    <s v="Year 1"/>
    <d v="2013-12-31T00:00:00"/>
    <n v="122489000000"/>
    <n v="89659000000"/>
    <s v=" $-   "/>
    <s v=" $-   "/>
    <n v="23207000000"/>
    <x v="3"/>
    <x v="26"/>
    <x v="1"/>
  </r>
  <r>
    <n v="1595"/>
    <s v="UNH"/>
    <s v="Year 2"/>
    <d v="2014-12-31T00:00:00"/>
    <n v="130474000000"/>
    <n v="93633000000"/>
    <s v=" $-   "/>
    <s v=" $-   "/>
    <n v="26567000000"/>
    <x v="3"/>
    <x v="26"/>
    <x v="2"/>
  </r>
  <r>
    <n v="1596"/>
    <s v="UNH"/>
    <s v="Year 3"/>
    <d v="2015-12-31T00:00:00"/>
    <n v="157107000000"/>
    <n v="103875000000"/>
    <s v=" $-   "/>
    <s v=" $-   "/>
    <n v="42211000000"/>
    <x v="3"/>
    <x v="26"/>
    <x v="3"/>
  </r>
  <r>
    <n v="1597"/>
    <s v="UNH"/>
    <s v="Year 4"/>
    <d v="2016-12-31T00:00:00"/>
    <n v="184840000000"/>
    <n v="117038000000"/>
    <s v=" $-   "/>
    <s v=" $-   "/>
    <n v="54872000000"/>
    <x v="3"/>
    <x v="26"/>
    <x v="4"/>
  </r>
  <r>
    <n v="1598"/>
    <s v="UNM"/>
    <s v="Year 1"/>
    <d v="2012-12-31T00:00:00"/>
    <n v="10515400000"/>
    <n v="7172100000"/>
    <n v="786800000"/>
    <s v=" $-   "/>
    <n v="1161600000"/>
    <x v="6"/>
    <x v="97"/>
    <x v="0"/>
  </r>
  <r>
    <n v="1599"/>
    <s v="UNM"/>
    <s v="Year 2"/>
    <d v="2013-12-31T00:00:00"/>
    <n v="10368600000"/>
    <n v="7038400000"/>
    <n v="790400000"/>
    <s v=" $-   "/>
    <n v="1170400000"/>
    <x v="6"/>
    <x v="97"/>
    <x v="1"/>
  </r>
  <r>
    <n v="1600"/>
    <s v="UNM"/>
    <s v="Year 3"/>
    <d v="2014-12-31T00:00:00"/>
    <n v="10524500000"/>
    <n v="7722100000"/>
    <n v="820900000"/>
    <s v=" $-   "/>
    <n v="1272000000"/>
    <x v="6"/>
    <x v="97"/>
    <x v="2"/>
  </r>
  <r>
    <n v="1601"/>
    <s v="UNM"/>
    <s v="Year 4"/>
    <d v="2015-12-31T00:00:00"/>
    <n v="10731300000"/>
    <n v="7209400000"/>
    <n v="835100000"/>
    <s v=" $-   "/>
    <n v="1295700000"/>
    <x v="6"/>
    <x v="97"/>
    <x v="3"/>
  </r>
  <r>
    <n v="1602"/>
    <s v="UNP"/>
    <s v="Year 1"/>
    <d v="2013-12-31T00:00:00"/>
    <n v="21963000000"/>
    <n v="5849000000"/>
    <n v="6891000000"/>
    <s v=" $-   "/>
    <n v="1777000000"/>
    <x v="0"/>
    <x v="59"/>
    <x v="1"/>
  </r>
  <r>
    <n v="1603"/>
    <s v="UNP"/>
    <s v="Year 2"/>
    <d v="2014-12-31T00:00:00"/>
    <n v="23988000000"/>
    <n v="6097000000"/>
    <n v="7234000000"/>
    <s v=" $-   "/>
    <n v="1904000000"/>
    <x v="0"/>
    <x v="59"/>
    <x v="2"/>
  </r>
  <r>
    <n v="1604"/>
    <s v="UNP"/>
    <s v="Year 3"/>
    <d v="2015-12-31T00:00:00"/>
    <n v="21813000000"/>
    <n v="4434000000"/>
    <n v="7315000000"/>
    <s v=" $-   "/>
    <n v="2012000000"/>
    <x v="0"/>
    <x v="59"/>
    <x v="3"/>
  </r>
  <r>
    <n v="1605"/>
    <s v="UNP"/>
    <s v="Year 4"/>
    <d v="2016-12-31T00:00:00"/>
    <n v="19941000000"/>
    <n v="3747000000"/>
    <n v="6884000000"/>
    <s v=" $-   "/>
    <n v="2038000000"/>
    <x v="0"/>
    <x v="59"/>
    <x v="4"/>
  </r>
  <r>
    <n v="1606"/>
    <s v="UPS"/>
    <s v="Year 1"/>
    <d v="2012-12-31T00:00:00"/>
    <n v="54127000000"/>
    <n v="13574000000"/>
    <n v="37352000000"/>
    <s v=" $-   "/>
    <n v="1858000000"/>
    <x v="0"/>
    <x v="49"/>
    <x v="0"/>
  </r>
  <r>
    <n v="1607"/>
    <s v="UPS"/>
    <s v="Year 2"/>
    <d v="2013-12-31T00:00:00"/>
    <n v="55438000000"/>
    <n v="13703000000"/>
    <n v="32834000000"/>
    <s v=" $-   "/>
    <n v="1867000000"/>
    <x v="0"/>
    <x v="49"/>
    <x v="1"/>
  </r>
  <r>
    <n v="1608"/>
    <s v="UPS"/>
    <s v="Year 3"/>
    <d v="2014-12-31T00:00:00"/>
    <n v="58232000000"/>
    <n v="14758000000"/>
    <n v="36583000000"/>
    <s v=" $-   "/>
    <n v="1923000000"/>
    <x v="0"/>
    <x v="49"/>
    <x v="2"/>
  </r>
  <r>
    <n v="1609"/>
    <s v="UPS"/>
    <s v="Year 4"/>
    <d v="2015-12-31T00:00:00"/>
    <n v="58363000000"/>
    <n v="12947000000"/>
    <n v="35664000000"/>
    <s v=" $-   "/>
    <n v="2084000000"/>
    <x v="0"/>
    <x v="49"/>
    <x v="3"/>
  </r>
  <r>
    <n v="1610"/>
    <s v="URBN"/>
    <s v="Year 1"/>
    <d v="2013-01-31T00:00:00"/>
    <n v="2794925000"/>
    <n v="1763394000"/>
    <n v="657246000"/>
    <s v=" $-   "/>
    <s v=" $-   "/>
    <x v="1"/>
    <x v="74"/>
    <x v="1"/>
  </r>
  <r>
    <n v="1611"/>
    <s v="URBN"/>
    <s v="Year 2"/>
    <d v="2014-01-31T00:00:00"/>
    <n v="3086608000"/>
    <n v="1925266000"/>
    <n v="734511000"/>
    <s v=" $-   "/>
    <s v=" $-   "/>
    <x v="1"/>
    <x v="74"/>
    <x v="2"/>
  </r>
  <r>
    <n v="1612"/>
    <s v="URBN"/>
    <s v="Year 3"/>
    <d v="2015-01-31T00:00:00"/>
    <n v="3323077000"/>
    <n v="2148147000"/>
    <n v="809545000"/>
    <s v=" $-   "/>
    <s v=" $-   "/>
    <x v="1"/>
    <x v="74"/>
    <x v="3"/>
  </r>
  <r>
    <n v="1613"/>
    <s v="URBN"/>
    <s v="Year 4"/>
    <d v="2016-01-31T00:00:00"/>
    <n v="3445134000"/>
    <n v="2243232000"/>
    <n v="848323000"/>
    <s v=" $-   "/>
    <s v=" $-   "/>
    <x v="1"/>
    <x v="74"/>
    <x v="4"/>
  </r>
  <r>
    <n v="1614"/>
    <s v="USB"/>
    <s v="Year 1"/>
    <d v="2013-07-31T00:00:00"/>
    <n v="2436948000"/>
    <n v="1589821000"/>
    <n v="441168000"/>
    <n v="62630000"/>
    <s v=" $-   "/>
    <x v="6"/>
    <x v="35"/>
    <x v="1"/>
  </r>
  <r>
    <n v="1615"/>
    <s v="USB"/>
    <s v="Year 2"/>
    <d v="2014-07-31T00:00:00"/>
    <n v="2473500000"/>
    <n v="1595700000"/>
    <n v="460300000"/>
    <n v="61800000"/>
    <s v=" $-   "/>
    <x v="6"/>
    <x v="35"/>
    <x v="2"/>
  </r>
  <r>
    <n v="1616"/>
    <s v="USB"/>
    <s v="Year 3"/>
    <d v="2015-07-31T00:00:00"/>
    <n v="2371200000"/>
    <n v="1562600000"/>
    <n v="460100000"/>
    <n v="60200000"/>
    <s v=" $-   "/>
    <x v="6"/>
    <x v="35"/>
    <x v="3"/>
  </r>
  <r>
    <n v="1617"/>
    <s v="USB"/>
    <s v="Year 4"/>
    <d v="2016-07-31T00:00:00"/>
    <n v="2220300000"/>
    <n v="1465500000"/>
    <n v="425100000"/>
    <n v="55500000"/>
    <s v=" $-   "/>
    <x v="6"/>
    <x v="35"/>
    <x v="4"/>
  </r>
  <r>
    <n v="1618"/>
    <s v="UTX"/>
    <s v="Year 1"/>
    <d v="2013-12-31T00:00:00"/>
    <n v="56600000000"/>
    <n v="40468000000"/>
    <n v="5241000000"/>
    <n v="2342000000"/>
    <s v=" $-   "/>
    <x v="0"/>
    <x v="53"/>
    <x v="1"/>
  </r>
  <r>
    <n v="1619"/>
    <s v="UTX"/>
    <s v="Year 2"/>
    <d v="2014-12-31T00:00:00"/>
    <n v="57900000000"/>
    <n v="40898000000"/>
    <n v="4934000000"/>
    <n v="2475000000"/>
    <s v=" $-   "/>
    <x v="0"/>
    <x v="53"/>
    <x v="2"/>
  </r>
  <r>
    <n v="1620"/>
    <s v="UTX"/>
    <s v="Year 3"/>
    <d v="2015-12-31T00:00:00"/>
    <n v="56098000000"/>
    <n v="40431000000"/>
    <n v="6097000000"/>
    <n v="2279000000"/>
    <s v=" $-   "/>
    <x v="0"/>
    <x v="53"/>
    <x v="3"/>
  </r>
  <r>
    <n v="1621"/>
    <s v="UTX"/>
    <s v="Year 4"/>
    <d v="2016-12-31T00:00:00"/>
    <n v="57244000000"/>
    <n v="41460000000"/>
    <n v="5275000000"/>
    <n v="2337000000"/>
    <s v=" $-   "/>
    <x v="0"/>
    <x v="53"/>
    <x v="4"/>
  </r>
  <r>
    <n v="1622"/>
    <s v="V"/>
    <s v="Year 1"/>
    <d v="2013-09-30T00:00:00"/>
    <n v="11778000000"/>
    <n v="1932000000"/>
    <n v="2207000000"/>
    <s v=" $-   "/>
    <n v="397000000"/>
    <x v="2"/>
    <x v="16"/>
    <x v="1"/>
  </r>
  <r>
    <n v="1623"/>
    <s v="V"/>
    <s v="Year 2"/>
    <d v="2014-09-30T00:00:00"/>
    <n v="12702000000"/>
    <n v="1875000000"/>
    <n v="2242000000"/>
    <s v=" $-   "/>
    <n v="435000000"/>
    <x v="2"/>
    <x v="16"/>
    <x v="2"/>
  </r>
  <r>
    <n v="1624"/>
    <s v="V"/>
    <s v="Year 3"/>
    <d v="2015-09-30T00:00:00"/>
    <n v="13880000000"/>
    <n v="2079000000"/>
    <n v="2229000000"/>
    <s v=" $-   "/>
    <n v="494000000"/>
    <x v="2"/>
    <x v="16"/>
    <x v="3"/>
  </r>
  <r>
    <n v="1625"/>
    <s v="V"/>
    <s v="Year 4"/>
    <d v="2016-09-30T00:00:00"/>
    <n v="15082000000"/>
    <n v="2226000000"/>
    <n v="4469000000"/>
    <s v=" $-   "/>
    <n v="502000000"/>
    <x v="2"/>
    <x v="16"/>
    <x v="4"/>
  </r>
  <r>
    <n v="1626"/>
    <s v="VAR"/>
    <s v="Year 1"/>
    <d v="2013-09-27T00:00:00"/>
    <n v="2942897000"/>
    <n v="1693210000"/>
    <n v="432589000"/>
    <n v="208208000"/>
    <s v=" $-   "/>
    <x v="3"/>
    <x v="5"/>
    <x v="1"/>
  </r>
  <r>
    <n v="1627"/>
    <s v="VAR"/>
    <s v="Year 2"/>
    <d v="2014-09-26T00:00:00"/>
    <n v="3049800000"/>
    <n v="1748100000"/>
    <n v="470600000"/>
    <n v="234800000"/>
    <s v=" $-   "/>
    <x v="3"/>
    <x v="5"/>
    <x v="2"/>
  </r>
  <r>
    <n v="1628"/>
    <s v="VAR"/>
    <s v="Year 3"/>
    <d v="2015-10-02T00:00:00"/>
    <n v="3099100000"/>
    <n v="1816400000"/>
    <n v="488500000"/>
    <n v="245200000"/>
    <s v=" $-   "/>
    <x v="3"/>
    <x v="5"/>
    <x v="3"/>
  </r>
  <r>
    <n v="1629"/>
    <s v="VAR"/>
    <s v="Year 4"/>
    <d v="2016-09-30T00:00:00"/>
    <n v="3217800000"/>
    <n v="1856500000"/>
    <n v="557000000"/>
    <n v="253500000"/>
    <s v=" $-   "/>
    <x v="3"/>
    <x v="5"/>
    <x v="4"/>
  </r>
  <r>
    <n v="1630"/>
    <s v="VFC"/>
    <s v="Year 1"/>
    <d v="2012-12-31T00:00:00"/>
    <n v="10879855000"/>
    <n v="5817880000"/>
    <n v="3596708000"/>
    <s v=" $-   "/>
    <s v=" $-   "/>
    <x v="1"/>
    <x v="82"/>
    <x v="0"/>
  </r>
  <r>
    <n v="1631"/>
    <s v="VFC"/>
    <s v="Year 2"/>
    <d v="2013-12-31T00:00:00"/>
    <n v="11419648000"/>
    <n v="5931469000"/>
    <n v="3841032000"/>
    <s v=" $-   "/>
    <s v=" $-   "/>
    <x v="1"/>
    <x v="82"/>
    <x v="1"/>
  </r>
  <r>
    <n v="1632"/>
    <s v="VFC"/>
    <s v="Year 3"/>
    <d v="2015-01-03T00:00:00"/>
    <n v="12282161000"/>
    <n v="6288190000"/>
    <n v="4159885000"/>
    <s v=" $-   "/>
    <s v=" $-   "/>
    <x v="1"/>
    <x v="82"/>
    <x v="3"/>
  </r>
  <r>
    <n v="1633"/>
    <s v="VFC"/>
    <s v="Year 4"/>
    <d v="2016-01-02T00:00:00"/>
    <n v="12376744000"/>
    <n v="6393800000"/>
    <n v="4178386000"/>
    <s v=" $-   "/>
    <s v=" $-   "/>
    <x v="1"/>
    <x v="82"/>
    <x v="4"/>
  </r>
  <r>
    <n v="1634"/>
    <s v="VIAB"/>
    <s v="Year 1"/>
    <d v="2013-09-30T00:00:00"/>
    <n v="13794000000"/>
    <n v="6799000000"/>
    <n v="2829000000"/>
    <s v=" $-   "/>
    <n v="237000000"/>
    <x v="1"/>
    <x v="67"/>
    <x v="1"/>
  </r>
  <r>
    <n v="1635"/>
    <s v="VIAB"/>
    <s v="Year 2"/>
    <d v="2014-09-30T00:00:00"/>
    <n v="13783000000"/>
    <n v="6542000000"/>
    <n v="2899000000"/>
    <s v=" $-   "/>
    <n v="217000000"/>
    <x v="1"/>
    <x v="67"/>
    <x v="2"/>
  </r>
  <r>
    <n v="1636"/>
    <s v="VIAB"/>
    <s v="Year 3"/>
    <d v="2015-09-30T00:00:00"/>
    <n v="13268000000"/>
    <n v="6868000000"/>
    <n v="2860000000"/>
    <s v=" $-   "/>
    <n v="222000000"/>
    <x v="1"/>
    <x v="67"/>
    <x v="3"/>
  </r>
  <r>
    <n v="1637"/>
    <s v="VIAB"/>
    <s v="Year 4"/>
    <d v="2016-09-30T00:00:00"/>
    <n v="12488000000"/>
    <n v="6684000000"/>
    <n v="2851000000"/>
    <s v=" $-   "/>
    <n v="221000000"/>
    <x v="1"/>
    <x v="67"/>
    <x v="4"/>
  </r>
  <r>
    <n v="1638"/>
    <s v="VLO"/>
    <s v="Year 1"/>
    <d v="2012-12-31T00:00:00"/>
    <n v="138393000000"/>
    <n v="126485000000"/>
    <n v="5229000000"/>
    <s v=" $-   "/>
    <n v="1549000000"/>
    <x v="9"/>
    <x v="92"/>
    <x v="0"/>
  </r>
  <r>
    <n v="1639"/>
    <s v="VLO"/>
    <s v="Year 2"/>
    <d v="2013-12-31T00:00:00"/>
    <n v="138074000000"/>
    <n v="127316000000"/>
    <n v="5081000000"/>
    <s v=" $-   "/>
    <n v="1720000000"/>
    <x v="9"/>
    <x v="92"/>
    <x v="1"/>
  </r>
  <r>
    <n v="1640"/>
    <s v="VLO"/>
    <s v="Year 3"/>
    <d v="2014-12-31T00:00:00"/>
    <n v="130844000000"/>
    <n v="118141000000"/>
    <n v="5111000000"/>
    <s v=" $-   "/>
    <n v="1690000000"/>
    <x v="9"/>
    <x v="92"/>
    <x v="2"/>
  </r>
  <r>
    <n v="1641"/>
    <s v="VLO"/>
    <s v="Year 4"/>
    <d v="2015-12-31T00:00:00"/>
    <n v="87804000000"/>
    <n v="74651000000"/>
    <n v="4953000000"/>
    <s v=" $-   "/>
    <n v="1842000000"/>
    <x v="9"/>
    <x v="92"/>
    <x v="3"/>
  </r>
  <r>
    <n v="1642"/>
    <s v="VMC"/>
    <s v="Year 1"/>
    <d v="2012-12-31T00:00:00"/>
    <n v="2567310000"/>
    <n v="2233284000"/>
    <n v="308143000"/>
    <s v=" $-   "/>
    <s v=" $-   "/>
    <x v="8"/>
    <x v="99"/>
    <x v="0"/>
  </r>
  <r>
    <n v="1643"/>
    <s v="VMC"/>
    <s v="Year 2"/>
    <d v="2013-12-31T00:00:00"/>
    <n v="2770709000"/>
    <n v="2343829000"/>
    <n v="274217000"/>
    <s v=" $-   "/>
    <s v=" $-   "/>
    <x v="8"/>
    <x v="99"/>
    <x v="1"/>
  </r>
  <r>
    <n v="1644"/>
    <s v="VMC"/>
    <s v="Year 3"/>
    <d v="2014-12-31T00:00:00"/>
    <n v="2994169000"/>
    <n v="2406587000"/>
    <n v="292358000"/>
    <s v=" $-   "/>
    <s v=" $-   "/>
    <x v="8"/>
    <x v="99"/>
    <x v="2"/>
  </r>
  <r>
    <n v="1645"/>
    <s v="VMC"/>
    <s v="Year 4"/>
    <d v="2015-12-31T00:00:00"/>
    <n v="3422181000"/>
    <n v="2564648000"/>
    <n v="312694000"/>
    <s v=" $-   "/>
    <s v=" $-   "/>
    <x v="8"/>
    <x v="99"/>
    <x v="3"/>
  </r>
  <r>
    <n v="1646"/>
    <s v="VNO"/>
    <s v="Year 1"/>
    <d v="2013-12-31T00:00:00"/>
    <n v="2299176000"/>
    <n v="928565000"/>
    <n v="177366000"/>
    <n v="32210000"/>
    <n v="461627000"/>
    <x v="7"/>
    <x v="14"/>
    <x v="1"/>
  </r>
  <r>
    <n v="1647"/>
    <s v="VNO"/>
    <s v="Year 2"/>
    <d v="2014-12-31T00:00:00"/>
    <n v="2312512000"/>
    <n v="953611000"/>
    <n v="169270000"/>
    <s v=" $-   "/>
    <n v="481303000"/>
    <x v="7"/>
    <x v="14"/>
    <x v="2"/>
  </r>
  <r>
    <n v="1648"/>
    <s v="VNO"/>
    <s v="Year 3"/>
    <d v="2015-12-31T00:00:00"/>
    <n v="2502267000"/>
    <n v="1011249000"/>
    <n v="175307000"/>
    <s v=" $-   "/>
    <n v="542952000"/>
    <x v="7"/>
    <x v="14"/>
    <x v="3"/>
  </r>
  <r>
    <n v="1649"/>
    <s v="VNO"/>
    <s v="Year 4"/>
    <d v="2016-12-31T00:00:00"/>
    <n v="2506202000"/>
    <n v="1024336000"/>
    <n v="179279000"/>
    <s v=" $-   "/>
    <n v="565059000"/>
    <x v="7"/>
    <x v="14"/>
    <x v="4"/>
  </r>
  <r>
    <n v="1650"/>
    <s v="VRSK"/>
    <s v="Year 1"/>
    <d v="2012-12-31T00:00:00"/>
    <n v="1407848000"/>
    <n v="516708000"/>
    <n v="220068000"/>
    <s v=" $-   "/>
    <n v="98844000"/>
    <x v="0"/>
    <x v="68"/>
    <x v="0"/>
  </r>
  <r>
    <n v="1651"/>
    <s v="VRSK"/>
    <s v="Year 2"/>
    <d v="2013-12-31T00:00:00"/>
    <n v="1595703000"/>
    <n v="622523000"/>
    <n v="228982000"/>
    <s v=" $-   "/>
    <n v="129931000"/>
    <x v="0"/>
    <x v="68"/>
    <x v="1"/>
  </r>
  <r>
    <n v="1652"/>
    <s v="VRSK"/>
    <s v="Year 3"/>
    <d v="2014-12-31T00:00:00"/>
    <n v="1746726000"/>
    <n v="716598000"/>
    <n v="227306000"/>
    <s v=" $-   "/>
    <n v="142376000"/>
    <x v="0"/>
    <x v="68"/>
    <x v="2"/>
  </r>
  <r>
    <n v="1653"/>
    <s v="VRSK"/>
    <s v="Year 4"/>
    <d v="2015-12-31T00:00:00"/>
    <n v="2068010000"/>
    <n v="803274000"/>
    <n v="312690000"/>
    <s v=" $-   "/>
    <n v="215484000"/>
    <x v="0"/>
    <x v="68"/>
    <x v="3"/>
  </r>
  <r>
    <n v="1654"/>
    <s v="VRSN"/>
    <s v="Year 1"/>
    <d v="2012-12-31T00:00:00"/>
    <n v="873592000"/>
    <n v="167600000"/>
    <n v="186971000"/>
    <n v="61694000"/>
    <s v=" $-   "/>
    <x v="2"/>
    <x v="16"/>
    <x v="0"/>
  </r>
  <r>
    <n v="1655"/>
    <s v="VRSN"/>
    <s v="Year 2"/>
    <d v="2013-12-31T00:00:00"/>
    <n v="965087000"/>
    <n v="187013000"/>
    <n v="179545000"/>
    <n v="70297000"/>
    <s v=" $-   "/>
    <x v="2"/>
    <x v="16"/>
    <x v="1"/>
  </r>
  <r>
    <n v="1656"/>
    <s v="VRSN"/>
    <s v="Year 3"/>
    <d v="2014-12-31T00:00:00"/>
    <n v="1010117000"/>
    <n v="188425000"/>
    <n v="189488000"/>
    <n v="67777000"/>
    <s v=" $-   "/>
    <x v="2"/>
    <x v="16"/>
    <x v="2"/>
  </r>
  <r>
    <n v="1657"/>
    <s v="VRSN"/>
    <s v="Year 4"/>
    <d v="2015-12-31T00:00:00"/>
    <n v="1059366000"/>
    <n v="192788000"/>
    <n v="196914000"/>
    <n v="63718000"/>
    <s v=" $-   "/>
    <x v="2"/>
    <x v="16"/>
    <x v="3"/>
  </r>
  <r>
    <n v="1658"/>
    <s v="VRTX"/>
    <s v="Year 1"/>
    <d v="2012-12-31T00:00:00"/>
    <n v="1527042000"/>
    <n v="279885000"/>
    <n v="432681000"/>
    <n v="765905000"/>
    <s v=" $-   "/>
    <x v="3"/>
    <x v="19"/>
    <x v="0"/>
  </r>
  <r>
    <n v="1659"/>
    <s v="VRTX"/>
    <s v="Year 2"/>
    <d v="2013-12-31T00:00:00"/>
    <n v="1211975000"/>
    <n v="130277000"/>
    <n v="356188000"/>
    <n v="882097000"/>
    <s v=" $-   "/>
    <x v="3"/>
    <x v="19"/>
    <x v="1"/>
  </r>
  <r>
    <n v="1660"/>
    <s v="VRTX"/>
    <s v="Year 3"/>
    <d v="2014-12-31T00:00:00"/>
    <n v="580415000"/>
    <n v="60987000"/>
    <n v="305409000"/>
    <n v="855506000"/>
    <s v=" $-   "/>
    <x v="3"/>
    <x v="19"/>
    <x v="2"/>
  </r>
  <r>
    <n v="1661"/>
    <s v="VRTX"/>
    <s v="Year 4"/>
    <d v="2015-12-31T00:00:00"/>
    <n v="1032336000"/>
    <n v="124512000"/>
    <n v="376575000"/>
    <n v="995922000"/>
    <s v=" $-   "/>
    <x v="3"/>
    <x v="19"/>
    <x v="3"/>
  </r>
  <r>
    <n v="1662"/>
    <s v="VTR"/>
    <s v="Year 1"/>
    <d v="2013-12-31T00:00:00"/>
    <n v="2514595000"/>
    <n v="1118240000"/>
    <n v="132447000"/>
    <s v=" $-   "/>
    <n v="629908000"/>
    <x v="7"/>
    <x v="14"/>
    <x v="1"/>
  </r>
  <r>
    <n v="1663"/>
    <s v="VTR"/>
    <s v="Year 2"/>
    <d v="2014-12-31T00:00:00"/>
    <n v="2772550000"/>
    <n v="1212480000"/>
    <n v="147481000"/>
    <s v=" $-   "/>
    <n v="725216000"/>
    <x v="7"/>
    <x v="14"/>
    <x v="2"/>
  </r>
  <r>
    <n v="1664"/>
    <s v="VTR"/>
    <s v="Year 3"/>
    <d v="2015-12-31T00:00:00"/>
    <n v="3285346000"/>
    <n v="1410205000"/>
    <n v="145992000"/>
    <s v=" $-   "/>
    <n v="894057000"/>
    <x v="7"/>
    <x v="14"/>
    <x v="3"/>
  </r>
  <r>
    <n v="1665"/>
    <s v="VTR"/>
    <s v="Year 4"/>
    <d v="2016-12-31T00:00:00"/>
    <n v="3442646000"/>
    <n v="1442073000"/>
    <n v="136863000"/>
    <s v=" $-   "/>
    <n v="898924000"/>
    <x v="7"/>
    <x v="14"/>
    <x v="4"/>
  </r>
  <r>
    <n v="1666"/>
    <s v="VZ"/>
    <s v="Year 1"/>
    <d v="2012-12-31T00:00:00"/>
    <n v="115846000000"/>
    <n v="46275000000"/>
    <n v="39951000000"/>
    <s v=" $-   "/>
    <n v="16460000000"/>
    <x v="10"/>
    <x v="61"/>
    <x v="0"/>
  </r>
  <r>
    <n v="1667"/>
    <s v="VZ"/>
    <s v="Year 2"/>
    <d v="2013-12-31T00:00:00"/>
    <n v="120550000000"/>
    <n v="44887000000"/>
    <n v="27089000000"/>
    <s v=" $-   "/>
    <n v="16606000000"/>
    <x v="10"/>
    <x v="61"/>
    <x v="1"/>
  </r>
  <r>
    <n v="1668"/>
    <s v="VZ"/>
    <s v="Year 3"/>
    <d v="2014-12-31T00:00:00"/>
    <n v="127079000000"/>
    <n v="49931000000"/>
    <n v="41016000000"/>
    <s v=" $-   "/>
    <n v="16533000000"/>
    <x v="10"/>
    <x v="61"/>
    <x v="2"/>
  </r>
  <r>
    <n v="1669"/>
    <s v="VZ"/>
    <s v="Year 4"/>
    <d v="2015-12-31T00:00:00"/>
    <n v="131620000000"/>
    <n v="52557000000"/>
    <n v="29986000000"/>
    <s v=" $-   "/>
    <n v="16017000000"/>
    <x v="10"/>
    <x v="61"/>
    <x v="3"/>
  </r>
  <r>
    <n v="1670"/>
    <s v="WAT"/>
    <s v="Year 1"/>
    <d v="2012-12-31T00:00:00"/>
    <n v="1843641000"/>
    <n v="737614000"/>
    <n v="477270000"/>
    <n v="96004000"/>
    <n v="13829000"/>
    <x v="3"/>
    <x v="4"/>
    <x v="0"/>
  </r>
  <r>
    <n v="1671"/>
    <s v="WAT"/>
    <s v="Year 2"/>
    <d v="2013-12-31T00:00:00"/>
    <n v="1904218000"/>
    <n v="783456000"/>
    <n v="492965000"/>
    <n v="100536000"/>
    <n v="9918000"/>
    <x v="3"/>
    <x v="4"/>
    <x v="1"/>
  </r>
  <r>
    <n v="1672"/>
    <s v="WAT"/>
    <s v="Year 3"/>
    <d v="2014-12-31T00:00:00"/>
    <n v="1989344000"/>
    <n v="824913000"/>
    <n v="512707000"/>
    <n v="107726000"/>
    <n v="10634000"/>
    <x v="3"/>
    <x v="4"/>
    <x v="2"/>
  </r>
  <r>
    <n v="1673"/>
    <s v="WAT"/>
    <s v="Year 4"/>
    <d v="2015-12-31T00:00:00"/>
    <n v="2042332000"/>
    <n v="842672000"/>
    <n v="495747000"/>
    <n v="118545000"/>
    <n v="10123000"/>
    <x v="3"/>
    <x v="4"/>
    <x v="3"/>
  </r>
  <r>
    <n v="1674"/>
    <s v="WDC"/>
    <s v="Year 1"/>
    <d v="2013-06-28T00:00:00"/>
    <n v="15351000000"/>
    <n v="10988000000"/>
    <n v="1525000000"/>
    <n v="1572000000"/>
    <s v=" $-   "/>
    <x v="2"/>
    <x v="111"/>
    <x v="1"/>
  </r>
  <r>
    <n v="1675"/>
    <s v="WDC"/>
    <s v="Year 2"/>
    <d v="2014-06-27T00:00:00"/>
    <n v="15130000000"/>
    <n v="10770000000"/>
    <n v="908000000"/>
    <n v="1661000000"/>
    <s v=" $-   "/>
    <x v="2"/>
    <x v="111"/>
    <x v="2"/>
  </r>
  <r>
    <n v="1676"/>
    <s v="WDC"/>
    <s v="Year 3"/>
    <d v="2015-07-03T00:00:00"/>
    <n v="14572000000"/>
    <n v="10351000000"/>
    <n v="964000000"/>
    <n v="1646000000"/>
    <s v=" $-   "/>
    <x v="2"/>
    <x v="111"/>
    <x v="3"/>
  </r>
  <r>
    <n v="1677"/>
    <s v="WDC"/>
    <s v="Year 4"/>
    <d v="2016-07-01T00:00:00"/>
    <n v="12994000000"/>
    <n v="9559000000"/>
    <n v="1342000000"/>
    <n v="1627000000"/>
    <s v=" $-   "/>
    <x v="2"/>
    <x v="111"/>
    <x v="4"/>
  </r>
  <r>
    <n v="1678"/>
    <s v="WEC"/>
    <s v="Year 1"/>
    <d v="2012-12-31T00:00:00"/>
    <n v="4246400000"/>
    <n v="2760500000"/>
    <n v="121400000"/>
    <s v=" $-   "/>
    <n v="364200000"/>
    <x v="5"/>
    <x v="11"/>
    <x v="0"/>
  </r>
  <r>
    <n v="1679"/>
    <s v="WEC"/>
    <s v="Year 2"/>
    <d v="2013-12-31T00:00:00"/>
    <n v="4519000000"/>
    <n v="2982100000"/>
    <n v="116700000"/>
    <s v=" $-   "/>
    <n v="340100000"/>
    <x v="5"/>
    <x v="11"/>
    <x v="1"/>
  </r>
  <r>
    <n v="1680"/>
    <s v="WEC"/>
    <s v="Year 3"/>
    <d v="2014-12-31T00:00:00"/>
    <n v="4997100000"/>
    <n v="3371800000"/>
    <n v="121800000"/>
    <s v=" $-   "/>
    <n v="391400000"/>
    <x v="5"/>
    <x v="11"/>
    <x v="2"/>
  </r>
  <r>
    <n v="1681"/>
    <s v="WEC"/>
    <s v="Year 4"/>
    <d v="2015-12-31T00:00:00"/>
    <n v="5926100000"/>
    <n v="3949400000"/>
    <n v="164400000"/>
    <s v=" $-   "/>
    <n v="561800000"/>
    <x v="5"/>
    <x v="11"/>
    <x v="3"/>
  </r>
  <r>
    <n v="1682"/>
    <s v="WFC"/>
    <s v="Year 1"/>
    <d v="2012-12-31T00:00:00"/>
    <n v="91247000000"/>
    <n v="1727000000"/>
    <n v="48724000000"/>
    <s v=" $-   "/>
    <n v="8891000000"/>
    <x v="6"/>
    <x v="35"/>
    <x v="0"/>
  </r>
  <r>
    <n v="1683"/>
    <s v="WFC"/>
    <s v="Year 2"/>
    <d v="2013-12-31T00:00:00"/>
    <n v="88069000000"/>
    <n v="1337000000"/>
    <n v="47338000000"/>
    <s v=" $-   "/>
    <n v="3813000000"/>
    <x v="6"/>
    <x v="35"/>
    <x v="1"/>
  </r>
  <r>
    <n v="1684"/>
    <s v="WFC"/>
    <s v="Year 3"/>
    <d v="2014-12-31T00:00:00"/>
    <n v="88372000000"/>
    <n v="1096000000"/>
    <n v="47667000000"/>
    <s v=" $-   "/>
    <n v="2765000000"/>
    <x v="6"/>
    <x v="35"/>
    <x v="2"/>
  </r>
  <r>
    <n v="1685"/>
    <s v="WFC"/>
    <s v="Year 4"/>
    <d v="2015-12-31T00:00:00"/>
    <n v="90033000000"/>
    <n v="963000000"/>
    <n v="48728000000"/>
    <s v=" $-   "/>
    <n v="3688000000"/>
    <x v="6"/>
    <x v="35"/>
    <x v="3"/>
  </r>
  <r>
    <n v="1686"/>
    <s v="WFM"/>
    <s v="Year 1"/>
    <d v="2013-09-29T00:00:00"/>
    <n v="12917000000"/>
    <n v="8288000000"/>
    <n v="3682000000"/>
    <s v=" $-   "/>
    <s v=" $-   "/>
    <x v="4"/>
    <x v="93"/>
    <x v="1"/>
  </r>
  <r>
    <n v="1687"/>
    <s v="WFM"/>
    <s v="Year 2"/>
    <d v="2014-09-28T00:00:00"/>
    <n v="14194000000"/>
    <n v="9150000000"/>
    <n v="4032000000"/>
    <s v=" $-   "/>
    <s v=" $-   "/>
    <x v="4"/>
    <x v="93"/>
    <x v="2"/>
  </r>
  <r>
    <n v="1688"/>
    <s v="WFM"/>
    <s v="Year 3"/>
    <d v="2015-09-27T00:00:00"/>
    <n v="15389000000"/>
    <n v="9973000000"/>
    <n v="4472000000"/>
    <s v=" $-   "/>
    <s v=" $-   "/>
    <x v="4"/>
    <x v="93"/>
    <x v="3"/>
  </r>
  <r>
    <n v="1689"/>
    <s v="WFM"/>
    <s v="Year 4"/>
    <d v="2016-09-25T00:00:00"/>
    <n v="15724000000"/>
    <n v="10313000000"/>
    <n v="4477000000"/>
    <s v=" $-   "/>
    <s v=" $-   "/>
    <x v="4"/>
    <x v="93"/>
    <x v="4"/>
  </r>
  <r>
    <n v="1690"/>
    <s v="WHR"/>
    <s v="Year 1"/>
    <d v="2013-12-31T00:00:00"/>
    <n v="18769000000"/>
    <n v="15471000000"/>
    <n v="1828000000"/>
    <s v=" $-   "/>
    <n v="25000000"/>
    <x v="1"/>
    <x v="110"/>
    <x v="1"/>
  </r>
  <r>
    <n v="1691"/>
    <s v="WHR"/>
    <s v="Year 2"/>
    <d v="2014-12-31T00:00:00"/>
    <n v="19872000000"/>
    <n v="16477000000"/>
    <n v="2038000000"/>
    <s v=" $-   "/>
    <n v="33000000"/>
    <x v="1"/>
    <x v="110"/>
    <x v="2"/>
  </r>
  <r>
    <n v="1692"/>
    <s v="WHR"/>
    <s v="Year 3"/>
    <d v="2015-12-31T00:00:00"/>
    <n v="20891000000"/>
    <n v="17201000000"/>
    <n v="2130000000"/>
    <s v=" $-   "/>
    <n v="74000000"/>
    <x v="1"/>
    <x v="110"/>
    <x v="3"/>
  </r>
  <r>
    <n v="1693"/>
    <s v="WHR"/>
    <s v="Year 4"/>
    <d v="2016-12-31T00:00:00"/>
    <n v="20718000000"/>
    <n v="17036000000"/>
    <n v="2084000000"/>
    <s v=" $-   "/>
    <n v="71000000"/>
    <x v="1"/>
    <x v="110"/>
    <x v="4"/>
  </r>
  <r>
    <n v="1698"/>
    <s v="WM"/>
    <s v="Year 1"/>
    <d v="2013-12-31T00:00:00"/>
    <n v="13983000000"/>
    <n v="9112000000"/>
    <n v="1468000000"/>
    <s v=" $-   "/>
    <n v="1333000000"/>
    <x v="0"/>
    <x v="118"/>
    <x v="1"/>
  </r>
  <r>
    <n v="1699"/>
    <s v="WM"/>
    <s v="Year 2"/>
    <d v="2014-12-31T00:00:00"/>
    <n v="13996000000"/>
    <n v="9002000000"/>
    <n v="1481000000"/>
    <s v=" $-   "/>
    <n v="1292000000"/>
    <x v="0"/>
    <x v="118"/>
    <x v="2"/>
  </r>
  <r>
    <n v="1700"/>
    <s v="WM"/>
    <s v="Year 3"/>
    <d v="2015-12-31T00:00:00"/>
    <n v="12961000000"/>
    <n v="8231000000"/>
    <n v="1343000000"/>
    <s v=" $-   "/>
    <n v="1245000000"/>
    <x v="0"/>
    <x v="118"/>
    <x v="3"/>
  </r>
  <r>
    <n v="1701"/>
    <s v="WM"/>
    <s v="Year 4"/>
    <d v="2016-12-31T00:00:00"/>
    <n v="13609000000"/>
    <n v="8486000000"/>
    <n v="1410000000"/>
    <s v=" $-   "/>
    <n v="1301000000"/>
    <x v="0"/>
    <x v="118"/>
    <x v="4"/>
  </r>
  <r>
    <n v="1702"/>
    <s v="WMB"/>
    <s v="Year 1"/>
    <d v="2012-12-31T00:00:00"/>
    <n v="7486000000"/>
    <n v="4523000000"/>
    <n v="595000000"/>
    <s v=" $-   "/>
    <n v="756000000"/>
    <x v="9"/>
    <x v="27"/>
    <x v="0"/>
  </r>
  <r>
    <n v="1703"/>
    <s v="WMB"/>
    <s v="Year 2"/>
    <d v="2013-12-31T00:00:00"/>
    <n v="6860000000"/>
    <n v="4124000000"/>
    <n v="546000000"/>
    <s v=" $-   "/>
    <n v="815000000"/>
    <x v="9"/>
    <x v="27"/>
    <x v="1"/>
  </r>
  <r>
    <n v="1704"/>
    <s v="WMB"/>
    <s v="Year 3"/>
    <d v="2014-12-31T00:00:00"/>
    <n v="7637000000"/>
    <n v="4508000000"/>
    <n v="384000000"/>
    <s v=" $-   "/>
    <n v="1176000000"/>
    <x v="9"/>
    <x v="27"/>
    <x v="2"/>
  </r>
  <r>
    <n v="1705"/>
    <s v="WMB"/>
    <s v="Year 4"/>
    <d v="2015-12-31T00:00:00"/>
    <n v="7360000000"/>
    <n v="3434000000"/>
    <n v="864000000"/>
    <s v=" $-   "/>
    <n v="1738000000"/>
    <x v="9"/>
    <x v="27"/>
    <x v="3"/>
  </r>
  <r>
    <n v="1706"/>
    <s v="WMT"/>
    <s v="Year 1"/>
    <d v="2013-01-31T00:00:00"/>
    <n v="468651000000"/>
    <n v="352297000000"/>
    <n v="88629000000"/>
    <s v=" $-   "/>
    <s v=" $-   "/>
    <x v="4"/>
    <x v="55"/>
    <x v="1"/>
  </r>
  <r>
    <n v="1707"/>
    <s v="WMT"/>
    <s v="Year 2"/>
    <d v="2014-01-31T00:00:00"/>
    <n v="476294000000"/>
    <n v="358069000000"/>
    <n v="91353000000"/>
    <s v=" $-   "/>
    <s v=" $-   "/>
    <x v="4"/>
    <x v="55"/>
    <x v="2"/>
  </r>
  <r>
    <n v="1708"/>
    <s v="WMT"/>
    <s v="Year 3"/>
    <d v="2015-01-31T00:00:00"/>
    <n v="485651000000"/>
    <n v="365086000000"/>
    <n v="93418000000"/>
    <s v=" $-   "/>
    <s v=" $-   "/>
    <x v="4"/>
    <x v="55"/>
    <x v="3"/>
  </r>
  <r>
    <n v="1709"/>
    <s v="WMT"/>
    <s v="Year 4"/>
    <d v="2016-01-31T00:00:00"/>
    <n v="482130000000"/>
    <n v="360984000000"/>
    <n v="97041000000"/>
    <s v=" $-   "/>
    <s v=" $-   "/>
    <x v="4"/>
    <x v="55"/>
    <x v="4"/>
  </r>
  <r>
    <n v="1710"/>
    <s v="WRK"/>
    <s v="Year 1"/>
    <d v="2014-09-30T00:00:00"/>
    <n v="9895100000"/>
    <n v="7961500000"/>
    <n v="937600000"/>
    <s v=" $-   "/>
    <n v="86000000"/>
    <x v="8"/>
    <x v="32"/>
    <x v="2"/>
  </r>
  <r>
    <n v="1711"/>
    <s v="WRK"/>
    <s v="Year 2"/>
    <d v="2015-09-30T00:00:00"/>
    <n v="11124800000"/>
    <n v="8986500000"/>
    <n v="1026100000"/>
    <s v=" $-   "/>
    <n v="118900000"/>
    <x v="8"/>
    <x v="32"/>
    <x v="3"/>
  </r>
  <r>
    <n v="1712"/>
    <s v="WRK"/>
    <s v="Year 3"/>
    <d v="2016-09-30T00:00:00"/>
    <n v="14171800000"/>
    <n v="11413200000"/>
    <n v="1750100000"/>
    <s v=" $-   "/>
    <n v="211800000"/>
    <x v="8"/>
    <x v="32"/>
    <x v="4"/>
  </r>
  <r>
    <n v="1713"/>
    <s v="WU"/>
    <s v="Year 1"/>
    <d v="2012-12-31T00:00:00"/>
    <n v="5664800000"/>
    <n v="3194200000"/>
    <n v="1140600000"/>
    <s v=" $-   "/>
    <s v=" $-   "/>
    <x v="2"/>
    <x v="16"/>
    <x v="0"/>
  </r>
  <r>
    <n v="1714"/>
    <s v="WU"/>
    <s v="Year 2"/>
    <d v="2013-12-31T00:00:00"/>
    <n v="5542000000"/>
    <n v="3235000000"/>
    <n v="1199600000"/>
    <s v=" $-   "/>
    <s v=" $-   "/>
    <x v="2"/>
    <x v="16"/>
    <x v="1"/>
  </r>
  <r>
    <n v="1715"/>
    <s v="WU"/>
    <s v="Year 3"/>
    <d v="2014-12-31T00:00:00"/>
    <n v="5607200000"/>
    <n v="3297400000"/>
    <n v="1169300000"/>
    <s v=" $-   "/>
    <s v=" $-   "/>
    <x v="2"/>
    <x v="16"/>
    <x v="2"/>
  </r>
  <r>
    <n v="1716"/>
    <s v="WU"/>
    <s v="Year 4"/>
    <d v="2015-12-31T00:00:00"/>
    <n v="5483700000"/>
    <n v="3199400000"/>
    <n v="1174900000"/>
    <s v=" $-   "/>
    <s v=" $-   "/>
    <x v="2"/>
    <x v="16"/>
    <x v="3"/>
  </r>
  <r>
    <n v="1717"/>
    <s v="WY"/>
    <s v="Year 1"/>
    <d v="2012-12-31T00:00:00"/>
    <n v="5989000000"/>
    <n v="4993000000"/>
    <n v="320000000"/>
    <n v="32000000"/>
    <s v=" $-   "/>
    <x v="7"/>
    <x v="14"/>
    <x v="0"/>
  </r>
  <r>
    <n v="1718"/>
    <s v="WY"/>
    <s v="Year 2"/>
    <d v="2013-12-31T00:00:00"/>
    <n v="7254000000"/>
    <n v="5716000000"/>
    <n v="494000000"/>
    <n v="33000000"/>
    <s v=" $-   "/>
    <x v="7"/>
    <x v="14"/>
    <x v="1"/>
  </r>
  <r>
    <n v="1719"/>
    <s v="WY"/>
    <s v="Year 3"/>
    <d v="2014-12-31T00:00:00"/>
    <n v="7403000000"/>
    <n v="5763000000"/>
    <n v="249000000"/>
    <n v="27000000"/>
    <s v=" $-   "/>
    <x v="7"/>
    <x v="14"/>
    <x v="2"/>
  </r>
  <r>
    <n v="1720"/>
    <s v="WY"/>
    <s v="Year 4"/>
    <d v="2015-12-31T00:00:00"/>
    <n v="7082000000"/>
    <n v="5694000000"/>
    <n v="420000000"/>
    <n v="24000000"/>
    <s v=" $-   "/>
    <x v="7"/>
    <x v="14"/>
    <x v="3"/>
  </r>
  <r>
    <n v="1721"/>
    <s v="WYN"/>
    <s v="Year 1"/>
    <d v="2012-12-31T00:00:00"/>
    <n v="4534000000"/>
    <n v="2093000000"/>
    <n v="1389000000"/>
    <s v=" $-   "/>
    <n v="185000000"/>
    <x v="1"/>
    <x v="43"/>
    <x v="0"/>
  </r>
  <r>
    <n v="1722"/>
    <s v="WYN"/>
    <s v="Year 2"/>
    <d v="2013-12-31T00:00:00"/>
    <n v="5009000000"/>
    <n v="2394000000"/>
    <n v="1471000000"/>
    <s v=" $-   "/>
    <n v="216000000"/>
    <x v="1"/>
    <x v="43"/>
    <x v="1"/>
  </r>
  <r>
    <n v="1723"/>
    <s v="WYN"/>
    <s v="Year 3"/>
    <d v="2014-12-31T00:00:00"/>
    <n v="5281000000"/>
    <n v="2504000000"/>
    <n v="1557000000"/>
    <s v=" $-   "/>
    <n v="233000000"/>
    <x v="1"/>
    <x v="43"/>
    <x v="2"/>
  </r>
  <r>
    <n v="1724"/>
    <s v="WYN"/>
    <s v="Year 4"/>
    <d v="2015-12-31T00:00:00"/>
    <n v="5536000000"/>
    <n v="2700000000"/>
    <n v="1574000000"/>
    <s v=" $-   "/>
    <n v="234000000"/>
    <x v="1"/>
    <x v="43"/>
    <x v="3"/>
  </r>
  <r>
    <n v="1725"/>
    <s v="WYNN"/>
    <s v="Year 1"/>
    <d v="2012-12-31T00:00:00"/>
    <n v="5154284000"/>
    <n v="3251575000"/>
    <n v="481677000"/>
    <s v=" $-   "/>
    <n v="373199000"/>
    <x v="1"/>
    <x v="119"/>
    <x v="0"/>
  </r>
  <r>
    <n v="1726"/>
    <s v="WYNN"/>
    <s v="Year 2"/>
    <d v="2013-12-31T00:00:00"/>
    <n v="5620936000"/>
    <n v="3478822000"/>
    <n v="465926000"/>
    <s v=" $-   "/>
    <n v="371051000"/>
    <x v="1"/>
    <x v="119"/>
    <x v="1"/>
  </r>
  <r>
    <n v="1727"/>
    <s v="WYNN"/>
    <s v="Year 3"/>
    <d v="2014-12-31T00:00:00"/>
    <n v="5433661000"/>
    <n v="3316311000"/>
    <n v="502901000"/>
    <s v=" $-   "/>
    <n v="314119000"/>
    <x v="1"/>
    <x v="119"/>
    <x v="2"/>
  </r>
  <r>
    <n v="1728"/>
    <s v="WYNN"/>
    <s v="Year 4"/>
    <d v="2015-12-31T00:00:00"/>
    <n v="4075883000"/>
    <n v="2530374000"/>
    <n v="475328000"/>
    <s v=" $-   "/>
    <n v="322629000"/>
    <x v="1"/>
    <x v="119"/>
    <x v="3"/>
  </r>
  <r>
    <n v="1729"/>
    <s v="XEC"/>
    <s v="Year 1"/>
    <d v="2012-12-31T00:00:00"/>
    <n v="1623938000"/>
    <n v="337903000"/>
    <n v="188302000"/>
    <s v=" $-   "/>
    <n v="513916000"/>
    <x v="9"/>
    <x v="27"/>
    <x v="0"/>
  </r>
  <r>
    <n v="1730"/>
    <s v="XEC"/>
    <s v="Year 2"/>
    <d v="2013-12-31T00:00:00"/>
    <n v="1998051000"/>
    <n v="406198000"/>
    <n v="72143000"/>
    <s v=" $-   "/>
    <n v="615874000"/>
    <x v="9"/>
    <x v="27"/>
    <x v="1"/>
  </r>
  <r>
    <n v="1731"/>
    <s v="XEC"/>
    <s v="Year 3"/>
    <d v="2014-12-31T00:00:00"/>
    <n v="2424176000"/>
    <n v="572831000"/>
    <n v="225070000"/>
    <s v=" $-   "/>
    <n v="806021000"/>
    <x v="9"/>
    <x v="27"/>
    <x v="2"/>
  </r>
  <r>
    <n v="1732"/>
    <s v="XEC"/>
    <s v="Year 4"/>
    <d v="2015-12-31T00:00:00"/>
    <n v="1452619000"/>
    <n v="519874000"/>
    <n v="179867000"/>
    <s v=" $-   "/>
    <n v="778923000"/>
    <x v="9"/>
    <x v="27"/>
    <x v="3"/>
  </r>
  <r>
    <n v="1733"/>
    <s v="XEL"/>
    <s v="Year 1"/>
    <d v="2012-12-31T00:00:00"/>
    <n v="10128223000"/>
    <n v="6710036000"/>
    <n v="669451000"/>
    <s v=" $-   "/>
    <n v="926053000"/>
    <x v="5"/>
    <x v="10"/>
    <x v="0"/>
  </r>
  <r>
    <n v="1734"/>
    <s v="XEL"/>
    <s v="Year 2"/>
    <d v="2013-12-31T00:00:00"/>
    <n v="10914922000"/>
    <n v="7408278000"/>
    <n v="681226000"/>
    <s v=" $-   "/>
    <n v="977863000"/>
    <x v="5"/>
    <x v="10"/>
    <x v="1"/>
  </r>
  <r>
    <n v="1735"/>
    <s v="XEL"/>
    <s v="Year 3"/>
    <d v="2014-12-31T00:00:00"/>
    <n v="11686135000"/>
    <n v="7951352000"/>
    <n v="767608000"/>
    <s v=" $-   "/>
    <n v="1019045000"/>
    <x v="5"/>
    <x v="10"/>
    <x v="2"/>
  </r>
  <r>
    <n v="1736"/>
    <s v="XEL"/>
    <s v="Year 4"/>
    <d v="2015-12-31T00:00:00"/>
    <n v="11024486000"/>
    <n v="7033633000"/>
    <n v="865817000"/>
    <s v=" $-   "/>
    <n v="1124524000"/>
    <x v="5"/>
    <x v="10"/>
    <x v="3"/>
  </r>
  <r>
    <n v="1737"/>
    <s v="XL"/>
    <s v="Year 1"/>
    <d v="2012-12-31T00:00:00"/>
    <n v="7232397000"/>
    <n v="5165169000"/>
    <s v=" $-   "/>
    <s v=" $-   "/>
    <n v="1173955000"/>
    <x v="6"/>
    <x v="13"/>
    <x v="0"/>
  </r>
  <r>
    <n v="1738"/>
    <s v="XL"/>
    <s v="Year 2"/>
    <d v="2013-12-31T00:00:00"/>
    <n v="7541234000"/>
    <n v="5106489000"/>
    <s v=" $-   "/>
    <s v=" $-   "/>
    <n v="1213178000"/>
    <x v="6"/>
    <x v="13"/>
    <x v="1"/>
  </r>
  <r>
    <n v="1739"/>
    <s v="XL"/>
    <s v="Year 3"/>
    <d v="2014-12-31T00:00:00"/>
    <n v="6602267000"/>
    <n v="4239474000"/>
    <s v=" $-   "/>
    <s v=" $-   "/>
    <n v="1341315000"/>
    <x v="6"/>
    <x v="13"/>
    <x v="2"/>
  </r>
  <r>
    <n v="1740"/>
    <s v="XL"/>
    <s v="Year 4"/>
    <d v="2015-12-31T00:00:00"/>
    <n v="9308926000"/>
    <n v="6199645000"/>
    <s v=" $-   "/>
    <s v=" $-   "/>
    <n v="1966939000"/>
    <x v="6"/>
    <x v="13"/>
    <x v="3"/>
  </r>
  <r>
    <n v="1741"/>
    <s v="XLNX"/>
    <s v="Year 1"/>
    <d v="2013-03-30T00:00:00"/>
    <n v="2168652000"/>
    <n v="737206000"/>
    <n v="365684000"/>
    <n v="475522000"/>
    <n v="9508000"/>
    <x v="2"/>
    <x v="7"/>
    <x v="1"/>
  </r>
  <r>
    <n v="1742"/>
    <s v="XLNX"/>
    <s v="Year 2"/>
    <d v="2014-03-29T00:00:00"/>
    <n v="2382531000"/>
    <n v="743253000"/>
    <n v="378607000"/>
    <n v="492447000"/>
    <n v="9887000"/>
    <x v="2"/>
    <x v="7"/>
    <x v="2"/>
  </r>
  <r>
    <n v="1743"/>
    <s v="XLNX"/>
    <s v="Year 3"/>
    <d v="2015-03-28T00:00:00"/>
    <n v="2377344000"/>
    <n v="708823000"/>
    <n v="353670000"/>
    <n v="525745000"/>
    <n v="9537000"/>
    <x v="2"/>
    <x v="7"/>
    <x v="3"/>
  </r>
  <r>
    <n v="1744"/>
    <s v="XLNX"/>
    <s v="Year 4"/>
    <d v="2016-04-02T00:00:00"/>
    <n v="2213881000"/>
    <n v="671907000"/>
    <n v="331652000"/>
    <n v="533891000"/>
    <n v="6550000"/>
    <x v="2"/>
    <x v="7"/>
    <x v="4"/>
  </r>
  <r>
    <n v="1745"/>
    <s v="XOM"/>
    <s v="Year 1"/>
    <d v="2012-12-31T00:00:00"/>
    <n v="451509000000"/>
    <n v="302056000000"/>
    <n v="81844000000"/>
    <s v=" $-   "/>
    <n v="15888000000"/>
    <x v="9"/>
    <x v="48"/>
    <x v="0"/>
  </r>
  <r>
    <n v="1746"/>
    <s v="XOM"/>
    <s v="Year 2"/>
    <d v="2013-12-31T00:00:00"/>
    <n v="420836000000"/>
    <n v="284681000000"/>
    <n v="76696000000"/>
    <s v=" $-   "/>
    <n v="17182000000"/>
    <x v="9"/>
    <x v="48"/>
    <x v="1"/>
  </r>
  <r>
    <n v="1747"/>
    <s v="XOM"/>
    <s v="Year 3"/>
    <d v="2014-12-31T00:00:00"/>
    <n v="394105000000"/>
    <n v="266831000000"/>
    <n v="74226000000"/>
    <s v=" $-   "/>
    <n v="17297000000"/>
    <x v="9"/>
    <x v="48"/>
    <x v="2"/>
  </r>
  <r>
    <n v="1748"/>
    <s v="XOM"/>
    <s v="Year 4"/>
    <d v="2015-12-31T00:00:00"/>
    <n v="259488000000"/>
    <n v="165590000000"/>
    <n v="61444000000"/>
    <s v=" $-   "/>
    <n v="18048000000"/>
    <x v="9"/>
    <x v="48"/>
    <x v="3"/>
  </r>
  <r>
    <n v="1749"/>
    <s v="XRAY"/>
    <s v="Year 1"/>
    <d v="2012-12-31T00:00:00"/>
    <n v="2928429000"/>
    <n v="1372042000"/>
    <n v="1148731000"/>
    <s v=" $-   "/>
    <s v=" $-   "/>
    <x v="3"/>
    <x v="54"/>
    <x v="0"/>
  </r>
  <r>
    <n v="1750"/>
    <s v="XRAY"/>
    <s v="Year 2"/>
    <d v="2013-12-31T00:00:00"/>
    <n v="2950800000"/>
    <n v="1373400000"/>
    <n v="1144800000"/>
    <s v=" $-   "/>
    <s v=" $-   "/>
    <x v="3"/>
    <x v="54"/>
    <x v="1"/>
  </r>
  <r>
    <n v="1751"/>
    <s v="XRAY"/>
    <s v="Year 3"/>
    <d v="2014-12-31T00:00:00"/>
    <n v="2922600000"/>
    <n v="1322800000"/>
    <n v="1143100000"/>
    <s v=" $-   "/>
    <s v=" $-   "/>
    <x v="3"/>
    <x v="54"/>
    <x v="2"/>
  </r>
  <r>
    <n v="1752"/>
    <s v="XRAY"/>
    <s v="Year 4"/>
    <d v="2015-12-31T00:00:00"/>
    <n v="2674300000"/>
    <n v="1157100000"/>
    <n v="1077300000"/>
    <s v=" $-   "/>
    <s v=" $-   "/>
    <x v="3"/>
    <x v="54"/>
    <x v="3"/>
  </r>
  <r>
    <n v="1753"/>
    <s v="XRX"/>
    <s v="Year 1"/>
    <d v="2012-12-31T00:00:00"/>
    <n v="20421000000"/>
    <n v="13634000000"/>
    <n v="4398000000"/>
    <n v="655000000"/>
    <n v="301000000"/>
    <x v="2"/>
    <x v="58"/>
    <x v="0"/>
  </r>
  <r>
    <n v="1754"/>
    <s v="XRX"/>
    <s v="Year 2"/>
    <d v="2013-12-31T00:00:00"/>
    <n v="20006000000"/>
    <n v="13521000000"/>
    <n v="4219000000"/>
    <n v="603000000"/>
    <n v="305000000"/>
    <x v="2"/>
    <x v="58"/>
    <x v="1"/>
  </r>
  <r>
    <n v="1755"/>
    <s v="XRX"/>
    <s v="Year 3"/>
    <d v="2014-12-31T00:00:00"/>
    <n v="19540000000"/>
    <n v="13294000000"/>
    <n v="4020000000"/>
    <n v="577000000"/>
    <n v="315000000"/>
    <x v="2"/>
    <x v="58"/>
    <x v="2"/>
  </r>
  <r>
    <n v="1756"/>
    <s v="XRX"/>
    <s v="Year 4"/>
    <d v="2015-12-31T00:00:00"/>
    <n v="18045000000"/>
    <n v="12782000000"/>
    <n v="3792000000"/>
    <n v="563000000"/>
    <n v="310000000"/>
    <x v="2"/>
    <x v="58"/>
    <x v="3"/>
  </r>
  <r>
    <n v="1757"/>
    <s v="XYL"/>
    <s v="Year 1"/>
    <d v="2012-12-31T00:00:00"/>
    <n v="3791000000"/>
    <n v="2289000000"/>
    <n v="936000000"/>
    <n v="106000000"/>
    <s v=" $-   "/>
    <x v="0"/>
    <x v="53"/>
    <x v="0"/>
  </r>
  <r>
    <n v="1758"/>
    <s v="XYL"/>
    <s v="Year 2"/>
    <d v="2013-12-31T00:00:00"/>
    <n v="3837000000"/>
    <n v="2338000000"/>
    <n v="990000000"/>
    <n v="104000000"/>
    <s v=" $-   "/>
    <x v="0"/>
    <x v="53"/>
    <x v="1"/>
  </r>
  <r>
    <n v="1759"/>
    <s v="XYL"/>
    <s v="Year 3"/>
    <d v="2014-12-31T00:00:00"/>
    <n v="3916000000"/>
    <n v="2403000000"/>
    <n v="920000000"/>
    <n v="104000000"/>
    <s v=" $-   "/>
    <x v="0"/>
    <x v="53"/>
    <x v="2"/>
  </r>
  <r>
    <n v="1760"/>
    <s v="XYL"/>
    <s v="Year 4"/>
    <d v="2015-12-31T00:00:00"/>
    <n v="3653000000"/>
    <n v="2249000000"/>
    <n v="854000000"/>
    <n v="95000000"/>
    <s v=" $-   "/>
    <x v="0"/>
    <x v="53"/>
    <x v="3"/>
  </r>
  <r>
    <n v="1761"/>
    <s v="YHOO"/>
    <s v="Year 1"/>
    <d v="2012-12-31T00:00:00"/>
    <n v="4986566000"/>
    <n v="1620566000"/>
    <n v="1641819000"/>
    <n v="885824000"/>
    <n v="35819000"/>
    <x v="2"/>
    <x v="16"/>
    <x v="0"/>
  </r>
  <r>
    <n v="1762"/>
    <s v="YHOO"/>
    <s v="Year 2"/>
    <d v="2013-12-31T00:00:00"/>
    <n v="4680380000"/>
    <n v="1349380000"/>
    <n v="1751275000"/>
    <n v="957587000"/>
    <n v="44841000"/>
    <x v="2"/>
    <x v="16"/>
    <x v="1"/>
  </r>
  <r>
    <n v="1763"/>
    <s v="YHOO"/>
    <s v="Year 3"/>
    <d v="2014-12-31T00:00:00"/>
    <n v="4618133000"/>
    <n v="1387375000"/>
    <n v="1770710000"/>
    <n v="1156386000"/>
    <n v="66750000"/>
    <x v="2"/>
    <x v="16"/>
    <x v="2"/>
  </r>
  <r>
    <n v="1764"/>
    <s v="YHOO"/>
    <s v="Year 4"/>
    <d v="2015-12-31T00:00:00"/>
    <n v="4968301000"/>
    <n v="2077748000"/>
    <n v="1768522000"/>
    <n v="1177923000"/>
    <n v="79042000"/>
    <x v="2"/>
    <x v="16"/>
    <x v="3"/>
  </r>
  <r>
    <n v="1765"/>
    <s v="YUM"/>
    <s v="Year 1"/>
    <d v="2012-12-29T00:00:00"/>
    <n v="13633000000"/>
    <n v="9852000000"/>
    <n v="1450000000"/>
    <s v=" $-   "/>
    <s v=" $-   "/>
    <x v="1"/>
    <x v="51"/>
    <x v="0"/>
  </r>
  <r>
    <n v="1766"/>
    <s v="YUM"/>
    <s v="Year 2"/>
    <d v="2013-12-28T00:00:00"/>
    <n v="13084000000"/>
    <n v="9501000000"/>
    <n v="1454000000"/>
    <s v=" $-   "/>
    <s v=" $-   "/>
    <x v="1"/>
    <x v="51"/>
    <x v="1"/>
  </r>
  <r>
    <n v="1767"/>
    <s v="YUM"/>
    <s v="Year 3"/>
    <d v="2014-12-27T00:00:00"/>
    <n v="13279000000"/>
    <n v="9682000000"/>
    <n v="1505000000"/>
    <s v=" $-   "/>
    <s v=" $-   "/>
    <x v="1"/>
    <x v="51"/>
    <x v="2"/>
  </r>
  <r>
    <n v="1768"/>
    <s v="YUM"/>
    <s v="Year 4"/>
    <d v="2015-12-26T00:00:00"/>
    <n v="13105000000"/>
    <n v="9359000000"/>
    <n v="1746000000"/>
    <s v=" $-   "/>
    <s v=" $-   "/>
    <x v="1"/>
    <x v="51"/>
    <x v="3"/>
  </r>
  <r>
    <n v="1769"/>
    <s v="ZBH"/>
    <s v="Year 1"/>
    <d v="2012-12-31T00:00:00"/>
    <n v="4471700000"/>
    <n v="1125200000"/>
    <n v="1822100000"/>
    <n v="225600000"/>
    <s v=" $-   "/>
    <x v="3"/>
    <x v="5"/>
    <x v="0"/>
  </r>
  <r>
    <n v="1770"/>
    <s v="ZBH"/>
    <s v="Year 2"/>
    <d v="2013-12-31T00:00:00"/>
    <n v="4623400000"/>
    <n v="1266700000"/>
    <n v="1796300000"/>
    <n v="203000000"/>
    <n v="78500000"/>
    <x v="3"/>
    <x v="5"/>
    <x v="1"/>
  </r>
  <r>
    <n v="1771"/>
    <s v="ZBH"/>
    <s v="Year 3"/>
    <d v="2014-12-31T00:00:00"/>
    <n v="4673300000"/>
    <n v="1242800000"/>
    <n v="1772200000"/>
    <n v="187400000"/>
    <n v="92500000"/>
    <x v="3"/>
    <x v="5"/>
    <x v="2"/>
  </r>
  <r>
    <n v="1772"/>
    <s v="ZBH"/>
    <s v="Year 4"/>
    <d v="2015-12-31T00:00:00"/>
    <n v="5997800000"/>
    <n v="1800600000"/>
    <n v="2291900000"/>
    <n v="268800000"/>
    <n v="337400000"/>
    <x v="3"/>
    <x v="5"/>
    <x v="3"/>
  </r>
  <r>
    <n v="1773"/>
    <s v="ZION"/>
    <s v="Year 1"/>
    <d v="2012-12-31T00:00:00"/>
    <n v="2458592000"/>
    <n v="80146000"/>
    <n v="1579007000"/>
    <s v=" $-   "/>
    <n v="31237000"/>
    <x v="6"/>
    <x v="46"/>
    <x v="0"/>
  </r>
  <r>
    <n v="1774"/>
    <s v="ZION"/>
    <s v="Year 2"/>
    <d v="2013-12-31T00:00:00"/>
    <n v="2278812000"/>
    <n v="58913000"/>
    <n v="1700064000"/>
    <s v=" $-   "/>
    <n v="-72761000"/>
    <x v="6"/>
    <x v="46"/>
    <x v="1"/>
  </r>
  <r>
    <n v="1775"/>
    <s v="ZION"/>
    <s v="Year 3"/>
    <d v="2014-12-31T00:00:00"/>
    <n v="2361631000"/>
    <n v="49736000"/>
    <n v="1654369000"/>
    <s v=" $-   "/>
    <n v="-87159000"/>
    <x v="6"/>
    <x v="46"/>
    <x v="2"/>
  </r>
  <r>
    <n v="1776"/>
    <s v="ZION"/>
    <s v="Year 4"/>
    <d v="2015-12-31T00:00:00"/>
    <n v="2210591000"/>
    <n v="49344000"/>
    <n v="1591239000"/>
    <s v=" $-   "/>
    <n v="49282000"/>
    <x v="6"/>
    <x v="46"/>
    <x v="3"/>
  </r>
  <r>
    <n v="1777"/>
    <s v="ZTS"/>
    <s v="Year 1"/>
    <d v="2013-12-31T00:00:00"/>
    <n v="4561000000"/>
    <n v="1669000000"/>
    <n v="1613000000"/>
    <n v="399000000"/>
    <n v="60000000"/>
    <x v="3"/>
    <x v="3"/>
    <x v="1"/>
  </r>
  <r>
    <n v="1778"/>
    <s v="ZTS"/>
    <s v="Year 2"/>
    <d v="2014-12-31T00:00:00"/>
    <n v="4785000000"/>
    <n v="1717000000"/>
    <n v="1643000000"/>
    <n v="396000000"/>
    <n v="60000000"/>
    <x v="3"/>
    <x v="3"/>
    <x v="2"/>
  </r>
  <r>
    <n v="1779"/>
    <s v="ZTS"/>
    <s v="Year 3"/>
    <d v="2015-12-31T00:00:00"/>
    <n v="4765000000"/>
    <n v="1738000000"/>
    <n v="1532000000"/>
    <n v="364000000"/>
    <n v="61000000"/>
    <x v="3"/>
    <x v="3"/>
    <x v="3"/>
  </r>
  <r>
    <n v="1780"/>
    <s v="ZTS"/>
    <s v="Year 4"/>
    <d v="2016-12-31T00:00:00"/>
    <n v="4888000000"/>
    <n v="1666000000"/>
    <n v="1364000000"/>
    <n v="376000000"/>
    <n v="85000000"/>
    <x v="3"/>
    <x v="3"/>
    <x v="4"/>
  </r>
  <r>
    <m/>
    <m/>
    <m/>
    <m/>
    <m/>
    <m/>
    <m/>
    <m/>
    <m/>
    <x v="11"/>
    <x v="12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14ACD8-E3A8-4345-8955-1916B318D33F}" name="PivotTable1" cacheId="115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H51" firstHeaderRow="1" firstDataRow="2" firstDataCol="2"/>
  <pivotFields count="12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13">
        <item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  <item h="1" x="11"/>
        <item t="default"/>
      </items>
    </pivotField>
    <pivotField axis="axisRow" compact="0" outline="0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  <pivotField axis="axisCol" compact="0" outline="0" showAll="0">
      <items count="12">
        <item x="5"/>
        <item x="6"/>
        <item x="7"/>
        <item x="8"/>
        <item x="0"/>
        <item x="1"/>
        <item x="2"/>
        <item x="3"/>
        <item x="4"/>
        <item x="9"/>
        <item x="10"/>
        <item t="default"/>
      </items>
    </pivotField>
  </pivotFields>
  <rowFields count="2">
    <field x="9"/>
    <field x="10"/>
  </rowFields>
  <rowItems count="47">
    <i>
      <x/>
      <x/>
    </i>
    <i r="1">
      <x v="6"/>
    </i>
    <i r="1">
      <x v="7"/>
    </i>
    <i r="1">
      <x v="10"/>
    </i>
    <i r="1">
      <x v="11"/>
    </i>
    <i r="1">
      <x v="12"/>
    </i>
    <i r="1">
      <x v="16"/>
    </i>
    <i r="1">
      <x v="18"/>
    </i>
    <i r="1">
      <x v="19"/>
    </i>
    <i r="1">
      <x v="20"/>
    </i>
    <i r="1">
      <x v="25"/>
    </i>
    <i r="1">
      <x v="29"/>
    </i>
    <i r="1">
      <x v="31"/>
    </i>
    <i r="1">
      <x v="46"/>
    </i>
    <i r="1">
      <x v="54"/>
    </i>
    <i r="1">
      <x v="55"/>
    </i>
    <i r="1">
      <x v="56"/>
    </i>
    <i r="1">
      <x v="57"/>
    </i>
    <i r="1">
      <x v="58"/>
    </i>
    <i r="1">
      <x v="60"/>
    </i>
    <i r="1">
      <x v="70"/>
    </i>
    <i r="1">
      <x v="74"/>
    </i>
    <i r="1">
      <x v="79"/>
    </i>
    <i r="1">
      <x v="94"/>
    </i>
    <i r="1">
      <x v="101"/>
    </i>
    <i r="1">
      <x v="108"/>
    </i>
    <i r="1">
      <x v="109"/>
    </i>
    <i r="1">
      <x v="116"/>
    </i>
    <i t="default">
      <x/>
    </i>
    <i>
      <x v="6"/>
      <x v="8"/>
    </i>
    <i r="1">
      <x v="21"/>
    </i>
    <i r="1">
      <x v="22"/>
    </i>
    <i r="1">
      <x v="28"/>
    </i>
    <i r="1">
      <x v="39"/>
    </i>
    <i r="1">
      <x v="40"/>
    </i>
    <i r="1">
      <x v="41"/>
    </i>
    <i r="1">
      <x v="53"/>
    </i>
    <i r="1">
      <x v="71"/>
    </i>
    <i r="1">
      <x v="73"/>
    </i>
    <i r="1">
      <x v="83"/>
    </i>
    <i r="1">
      <x v="103"/>
    </i>
    <i r="1">
      <x v="104"/>
    </i>
    <i r="1">
      <x v="111"/>
    </i>
    <i r="1">
      <x v="112"/>
    </i>
    <i r="1">
      <x v="114"/>
    </i>
    <i t="default">
      <x v="6"/>
    </i>
    <i t="grand">
      <x/>
    </i>
  </rowItems>
  <colFields count="1">
    <field x="11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Sum of  Total Revenue " fld="4" baseField="0" baseItem="0" numFmtId="44"/>
  </dataFields>
  <formats count="6">
    <format dxfId="0">
      <pivotArea outline="0" collapsedLevelsAreSubtotals="1" fieldPosition="0"/>
    </format>
    <format dxfId="1">
      <pivotArea dataOnly="0" labelOnly="1" outline="0" fieldPosition="0">
        <references count="1">
          <reference field="9" count="0"/>
        </references>
      </pivotArea>
    </format>
    <format dxfId="2">
      <pivotArea field="11" type="button" dataOnly="0" labelOnly="1" outline="0" axis="axisCol" fieldPosition="0"/>
    </format>
    <format dxfId="3">
      <pivotArea type="topRight" dataOnly="0" labelOnly="1" outline="0" fieldPosition="0"/>
    </format>
    <format dxfId="4">
      <pivotArea dataOnly="0" labelOnly="1" outline="0" fieldPosition="0">
        <references count="1">
          <reference field="11" count="0"/>
        </references>
      </pivotArea>
    </format>
    <format dxfId="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C96A-26C2-4C24-BE25-CC73A4F3B869}">
  <dimension ref="A1:M1711"/>
  <sheetViews>
    <sheetView workbookViewId="0">
      <pane xSplit="1" ySplit="1" topLeftCell="B9" activePane="bottomRight" state="frozen"/>
      <selection pane="bottomRight"/>
      <selection pane="bottomLeft"/>
      <selection pane="topRight"/>
    </sheetView>
  </sheetViews>
  <sheetFormatPr defaultRowHeight="15"/>
  <cols>
    <col min="4" max="4" width="13.42578125" bestFit="1" customWidth="1"/>
    <col min="5" max="5" width="17.5703125" bestFit="1" customWidth="1"/>
    <col min="6" max="6" width="18.7109375" bestFit="1" customWidth="1"/>
    <col min="7" max="7" width="25.28515625" bestFit="1" customWidth="1"/>
    <col min="8" max="8" width="26.7109375" bestFit="1" customWidth="1"/>
    <col min="9" max="9" width="22.140625" bestFit="1" customWidth="1"/>
    <col min="10" max="10" width="27.42578125" bestFit="1" customWidth="1"/>
    <col min="12" max="12" width="9.140625" style="7"/>
    <col min="13" max="13" width="9.140625" style="4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7" t="s">
        <v>11</v>
      </c>
      <c r="M1" s="49" t="s">
        <v>12</v>
      </c>
    </row>
    <row r="2" spans="1:13">
      <c r="A2">
        <v>0</v>
      </c>
      <c r="B2" t="s">
        <v>13</v>
      </c>
      <c r="C2" t="s">
        <v>14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15</v>
      </c>
      <c r="I2" s="2">
        <v>845000000</v>
      </c>
      <c r="J2" t="s">
        <v>16</v>
      </c>
      <c r="K2" t="s">
        <v>17</v>
      </c>
      <c r="L2" s="7">
        <f>YEAR(D2)</f>
        <v>2012</v>
      </c>
      <c r="M2" s="49" t="str">
        <f>VLOOKUP(L2,year_status,2,FALSE)</f>
        <v>complete</v>
      </c>
    </row>
    <row r="3" spans="1:13">
      <c r="A3">
        <v>1</v>
      </c>
      <c r="B3" t="s">
        <v>13</v>
      </c>
      <c r="C3" t="s">
        <v>18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15</v>
      </c>
      <c r="I3" s="2">
        <v>853000000</v>
      </c>
      <c r="J3" t="s">
        <v>16</v>
      </c>
      <c r="K3" t="s">
        <v>17</v>
      </c>
      <c r="L3" s="7">
        <f>YEAR(D3)</f>
        <v>2013</v>
      </c>
      <c r="M3" s="49" t="str">
        <f>VLOOKUP(L3,year_status,2,FALSE)</f>
        <v>complete</v>
      </c>
    </row>
    <row r="4" spans="1:13">
      <c r="A4">
        <v>2</v>
      </c>
      <c r="B4" t="s">
        <v>13</v>
      </c>
      <c r="C4" t="s">
        <v>19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15</v>
      </c>
      <c r="I4" s="2">
        <v>1295000000</v>
      </c>
      <c r="J4" t="s">
        <v>16</v>
      </c>
      <c r="K4" t="s">
        <v>17</v>
      </c>
      <c r="L4" s="7">
        <f>YEAR(D4)</f>
        <v>2014</v>
      </c>
      <c r="M4" s="49" t="str">
        <f>VLOOKUP(L4,year_status,2,FALSE)</f>
        <v>complete</v>
      </c>
    </row>
    <row r="5" spans="1:13">
      <c r="A5">
        <v>3</v>
      </c>
      <c r="B5" t="s">
        <v>13</v>
      </c>
      <c r="C5" t="s">
        <v>20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15</v>
      </c>
      <c r="I5" s="2">
        <v>1364000000</v>
      </c>
      <c r="J5" t="s">
        <v>16</v>
      </c>
      <c r="K5" t="s">
        <v>17</v>
      </c>
      <c r="L5" s="7">
        <f>YEAR(D5)</f>
        <v>2015</v>
      </c>
      <c r="M5" s="49" t="str">
        <f>VLOOKUP(L5,year_status,2,FALSE)</f>
        <v>complete</v>
      </c>
    </row>
    <row r="6" spans="1:13">
      <c r="A6">
        <v>4</v>
      </c>
      <c r="B6" t="s">
        <v>21</v>
      </c>
      <c r="C6" t="s">
        <v>14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15</v>
      </c>
      <c r="I6" t="s">
        <v>15</v>
      </c>
      <c r="J6" t="s">
        <v>22</v>
      </c>
      <c r="K6" t="s">
        <v>23</v>
      </c>
      <c r="L6" s="7">
        <f>YEAR(D6)</f>
        <v>2012</v>
      </c>
      <c r="M6" s="49" t="str">
        <f>VLOOKUP(L6,year_status,2,FALSE)</f>
        <v>complete</v>
      </c>
    </row>
    <row r="7" spans="1:13">
      <c r="A7">
        <v>5</v>
      </c>
      <c r="B7" t="s">
        <v>21</v>
      </c>
      <c r="C7" t="s">
        <v>18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15</v>
      </c>
      <c r="I7" t="s">
        <v>15</v>
      </c>
      <c r="J7" t="s">
        <v>22</v>
      </c>
      <c r="K7" t="s">
        <v>23</v>
      </c>
      <c r="L7" s="7">
        <f>YEAR(D7)</f>
        <v>2013</v>
      </c>
      <c r="M7" s="49" t="str">
        <f>VLOOKUP(L7,year_status,2,FALSE)</f>
        <v>complete</v>
      </c>
    </row>
    <row r="8" spans="1:13">
      <c r="A8">
        <v>6</v>
      </c>
      <c r="B8" t="s">
        <v>21</v>
      </c>
      <c r="C8" t="s">
        <v>19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15</v>
      </c>
      <c r="I8" t="s">
        <v>15</v>
      </c>
      <c r="J8" t="s">
        <v>22</v>
      </c>
      <c r="K8" t="s">
        <v>23</v>
      </c>
      <c r="L8" s="7">
        <f>YEAR(D8)</f>
        <v>2015</v>
      </c>
      <c r="M8" s="49" t="str">
        <f>VLOOKUP(L8,year_status,2,FALSE)</f>
        <v>complete</v>
      </c>
    </row>
    <row r="9" spans="1:13">
      <c r="A9">
        <v>7</v>
      </c>
      <c r="B9" t="s">
        <v>21</v>
      </c>
      <c r="C9" t="s">
        <v>20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15</v>
      </c>
      <c r="I9" t="s">
        <v>15</v>
      </c>
      <c r="J9" t="s">
        <v>22</v>
      </c>
      <c r="K9" t="s">
        <v>23</v>
      </c>
      <c r="L9" s="7">
        <f>YEAR(D9)</f>
        <v>2016</v>
      </c>
      <c r="M9" s="49" t="str">
        <f>VLOOKUP(L9,year_status,2,FALSE)</f>
        <v>complete</v>
      </c>
    </row>
    <row r="10" spans="1:13">
      <c r="A10">
        <v>8</v>
      </c>
      <c r="B10" t="s">
        <v>24</v>
      </c>
      <c r="C10" t="s">
        <v>14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15</v>
      </c>
      <c r="J10" t="s">
        <v>25</v>
      </c>
      <c r="K10" t="s">
        <v>26</v>
      </c>
      <c r="L10" s="7">
        <f>YEAR(D10)</f>
        <v>2013</v>
      </c>
      <c r="M10" s="49" t="str">
        <f>VLOOKUP(L10,year_status,2,FALSE)</f>
        <v>complete</v>
      </c>
    </row>
    <row r="11" spans="1:13">
      <c r="A11">
        <v>9</v>
      </c>
      <c r="B11" t="s">
        <v>24</v>
      </c>
      <c r="C11" t="s">
        <v>18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15</v>
      </c>
      <c r="J11" t="s">
        <v>25</v>
      </c>
      <c r="K11" t="s">
        <v>26</v>
      </c>
      <c r="L11" s="7">
        <f>YEAR(D11)</f>
        <v>2014</v>
      </c>
      <c r="M11" s="49" t="str">
        <f>VLOOKUP(L11,year_status,2,FALSE)</f>
        <v>complete</v>
      </c>
    </row>
    <row r="12" spans="1:13">
      <c r="A12">
        <v>10</v>
      </c>
      <c r="B12" t="s">
        <v>24</v>
      </c>
      <c r="C12" t="s">
        <v>19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15</v>
      </c>
      <c r="J12" t="s">
        <v>25</v>
      </c>
      <c r="K12" t="s">
        <v>26</v>
      </c>
      <c r="L12" s="7">
        <f>YEAR(D12)</f>
        <v>2015</v>
      </c>
      <c r="M12" s="49" t="str">
        <f>VLOOKUP(L12,year_status,2,FALSE)</f>
        <v>complete</v>
      </c>
    </row>
    <row r="13" spans="1:13">
      <c r="A13">
        <v>11</v>
      </c>
      <c r="B13" t="s">
        <v>24</v>
      </c>
      <c r="C13" t="s">
        <v>20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15</v>
      </c>
      <c r="J13" t="s">
        <v>25</v>
      </c>
      <c r="K13" t="s">
        <v>26</v>
      </c>
      <c r="L13" s="7">
        <f>YEAR(D13)</f>
        <v>2016</v>
      </c>
      <c r="M13" s="49" t="str">
        <f>VLOOKUP(L13,year_status,2,FALSE)</f>
        <v>complete</v>
      </c>
    </row>
    <row r="14" spans="1:13">
      <c r="A14">
        <v>12</v>
      </c>
      <c r="B14" t="s">
        <v>27</v>
      </c>
      <c r="C14" t="s">
        <v>14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15</v>
      </c>
      <c r="J14" t="s">
        <v>28</v>
      </c>
      <c r="K14" t="s">
        <v>29</v>
      </c>
      <c r="L14" s="7">
        <f>YEAR(D14)</f>
        <v>2012</v>
      </c>
      <c r="M14" s="49" t="str">
        <f>VLOOKUP(L14,year_status,2,FALSE)</f>
        <v>complete</v>
      </c>
    </row>
    <row r="15" spans="1:13">
      <c r="A15">
        <v>13</v>
      </c>
      <c r="B15" t="s">
        <v>27</v>
      </c>
      <c r="C15" t="s">
        <v>18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15</v>
      </c>
      <c r="J15" t="s">
        <v>28</v>
      </c>
      <c r="K15" t="s">
        <v>29</v>
      </c>
      <c r="L15" s="7">
        <f>YEAR(D15)</f>
        <v>2013</v>
      </c>
      <c r="M15" s="49" t="str">
        <f>VLOOKUP(L15,year_status,2,FALSE)</f>
        <v>complete</v>
      </c>
    </row>
    <row r="16" spans="1:13">
      <c r="A16">
        <v>14</v>
      </c>
      <c r="B16" t="s">
        <v>27</v>
      </c>
      <c r="C16" t="s">
        <v>19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15</v>
      </c>
      <c r="J16" t="s">
        <v>28</v>
      </c>
      <c r="K16" t="s">
        <v>29</v>
      </c>
      <c r="L16" s="7">
        <f>YEAR(D16)</f>
        <v>2014</v>
      </c>
      <c r="M16" s="49" t="str">
        <f>VLOOKUP(L16,year_status,2,FALSE)</f>
        <v>complete</v>
      </c>
    </row>
    <row r="17" spans="1:13">
      <c r="A17">
        <v>15</v>
      </c>
      <c r="B17" t="s">
        <v>27</v>
      </c>
      <c r="C17" t="s">
        <v>20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15</v>
      </c>
      <c r="J17" t="s">
        <v>28</v>
      </c>
      <c r="K17" t="s">
        <v>29</v>
      </c>
      <c r="L17" s="7">
        <f>YEAR(D17)</f>
        <v>2015</v>
      </c>
      <c r="M17" s="49" t="str">
        <f>VLOOKUP(L17,year_status,2,FALSE)</f>
        <v>complete</v>
      </c>
    </row>
    <row r="18" spans="1:13">
      <c r="A18">
        <v>16</v>
      </c>
      <c r="B18" t="s">
        <v>30</v>
      </c>
      <c r="C18" t="s">
        <v>14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15</v>
      </c>
      <c r="I18" s="2">
        <v>162186000</v>
      </c>
      <c r="J18" t="s">
        <v>28</v>
      </c>
      <c r="K18" t="s">
        <v>31</v>
      </c>
      <c r="L18" s="7">
        <f>YEAR(D18)</f>
        <v>2013</v>
      </c>
      <c r="M18" s="49" t="str">
        <f>VLOOKUP(L18,year_status,2,FALSE)</f>
        <v>complete</v>
      </c>
    </row>
    <row r="19" spans="1:13">
      <c r="A19">
        <v>17</v>
      </c>
      <c r="B19" t="s">
        <v>30</v>
      </c>
      <c r="C19" t="s">
        <v>18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15</v>
      </c>
      <c r="I19" s="2">
        <v>188680000</v>
      </c>
      <c r="J19" t="s">
        <v>28</v>
      </c>
      <c r="K19" t="s">
        <v>31</v>
      </c>
      <c r="L19" s="7">
        <f>YEAR(D19)</f>
        <v>2014</v>
      </c>
      <c r="M19" s="49" t="str">
        <f>VLOOKUP(L19,year_status,2,FALSE)</f>
        <v>complete</v>
      </c>
    </row>
    <row r="20" spans="1:13">
      <c r="A20">
        <v>18</v>
      </c>
      <c r="B20" t="s">
        <v>30</v>
      </c>
      <c r="C20" t="s">
        <v>19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15</v>
      </c>
      <c r="I20" s="2">
        <v>248635000</v>
      </c>
      <c r="J20" t="s">
        <v>28</v>
      </c>
      <c r="K20" t="s">
        <v>31</v>
      </c>
      <c r="L20" s="7">
        <f>YEAR(D20)</f>
        <v>2015</v>
      </c>
      <c r="M20" s="49" t="str">
        <f>VLOOKUP(L20,year_status,2,FALSE)</f>
        <v>complete</v>
      </c>
    </row>
    <row r="21" spans="1:13">
      <c r="A21">
        <v>19</v>
      </c>
      <c r="B21" t="s">
        <v>30</v>
      </c>
      <c r="C21" t="s">
        <v>20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15</v>
      </c>
      <c r="I21" s="2">
        <v>364735000</v>
      </c>
      <c r="J21" t="s">
        <v>28</v>
      </c>
      <c r="K21" t="s">
        <v>31</v>
      </c>
      <c r="L21" s="7">
        <f>YEAR(D21)</f>
        <v>2016</v>
      </c>
      <c r="M21" s="49" t="str">
        <f>VLOOKUP(L21,year_status,2,FALSE)</f>
        <v>complete</v>
      </c>
    </row>
    <row r="22" spans="1:13">
      <c r="A22">
        <v>20</v>
      </c>
      <c r="B22" t="s">
        <v>32</v>
      </c>
      <c r="C22" t="s">
        <v>14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28</v>
      </c>
      <c r="K22" t="s">
        <v>33</v>
      </c>
      <c r="L22" s="7">
        <f>YEAR(D22)</f>
        <v>2012</v>
      </c>
      <c r="M22" s="49" t="str">
        <f>VLOOKUP(L22,year_status,2,FALSE)</f>
        <v>complete</v>
      </c>
    </row>
    <row r="23" spans="1:13">
      <c r="A23">
        <v>21</v>
      </c>
      <c r="B23" t="s">
        <v>32</v>
      </c>
      <c r="C23" t="s">
        <v>18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28</v>
      </c>
      <c r="K23" t="s">
        <v>33</v>
      </c>
      <c r="L23" s="7">
        <f>YEAR(D23)</f>
        <v>2013</v>
      </c>
      <c r="M23" s="49" t="str">
        <f>VLOOKUP(L23,year_status,2,FALSE)</f>
        <v>complete</v>
      </c>
    </row>
    <row r="24" spans="1:13">
      <c r="A24">
        <v>22</v>
      </c>
      <c r="B24" t="s">
        <v>32</v>
      </c>
      <c r="C24" t="s">
        <v>19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28</v>
      </c>
      <c r="K24" t="s">
        <v>33</v>
      </c>
      <c r="L24" s="7">
        <f>YEAR(D24)</f>
        <v>2014</v>
      </c>
      <c r="M24" s="49" t="str">
        <f>VLOOKUP(L24,year_status,2,FALSE)</f>
        <v>complete</v>
      </c>
    </row>
    <row r="25" spans="1:13">
      <c r="A25">
        <v>23</v>
      </c>
      <c r="B25" t="s">
        <v>32</v>
      </c>
      <c r="C25" t="s">
        <v>20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28</v>
      </c>
      <c r="K25" t="s">
        <v>33</v>
      </c>
      <c r="L25" s="7">
        <f>YEAR(D25)</f>
        <v>2015</v>
      </c>
      <c r="M25" s="49" t="str">
        <f>VLOOKUP(L25,year_status,2,FALSE)</f>
        <v>complete</v>
      </c>
    </row>
    <row r="26" spans="1:13">
      <c r="A26">
        <v>24</v>
      </c>
      <c r="B26" t="s">
        <v>34</v>
      </c>
      <c r="C26" t="s">
        <v>14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25</v>
      </c>
      <c r="K26" t="s">
        <v>35</v>
      </c>
      <c r="L26" s="7">
        <f>YEAR(D26)</f>
        <v>2013</v>
      </c>
      <c r="M26" s="49" t="str">
        <f>VLOOKUP(L26,year_status,2,FALSE)</f>
        <v>complete</v>
      </c>
    </row>
    <row r="27" spans="1:13">
      <c r="A27">
        <v>25</v>
      </c>
      <c r="B27" t="s">
        <v>34</v>
      </c>
      <c r="C27" t="s">
        <v>18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25</v>
      </c>
      <c r="K27" t="s">
        <v>35</v>
      </c>
      <c r="L27" s="7">
        <f>YEAR(D27)</f>
        <v>2014</v>
      </c>
      <c r="M27" s="49" t="str">
        <f>VLOOKUP(L27,year_status,2,FALSE)</f>
        <v>complete</v>
      </c>
    </row>
    <row r="28" spans="1:13">
      <c r="A28">
        <v>26</v>
      </c>
      <c r="B28" t="s">
        <v>34</v>
      </c>
      <c r="C28" t="s">
        <v>19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25</v>
      </c>
      <c r="K28" t="s">
        <v>35</v>
      </c>
      <c r="L28" s="7">
        <f>YEAR(D28)</f>
        <v>2015</v>
      </c>
      <c r="M28" s="49" t="str">
        <f>VLOOKUP(L28,year_status,2,FALSE)</f>
        <v>complete</v>
      </c>
    </row>
    <row r="29" spans="1:13">
      <c r="A29">
        <v>27</v>
      </c>
      <c r="B29" t="s">
        <v>34</v>
      </c>
      <c r="C29" t="s">
        <v>20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25</v>
      </c>
      <c r="K29" t="s">
        <v>35</v>
      </c>
      <c r="L29" s="7">
        <f>YEAR(D29)</f>
        <v>2016</v>
      </c>
      <c r="M29" s="49" t="str">
        <f>VLOOKUP(L29,year_status,2,FALSE)</f>
        <v>complete</v>
      </c>
    </row>
    <row r="30" spans="1:13">
      <c r="A30">
        <v>28</v>
      </c>
      <c r="B30" t="s">
        <v>36</v>
      </c>
      <c r="C30" t="s">
        <v>14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25</v>
      </c>
      <c r="K30" t="s">
        <v>37</v>
      </c>
      <c r="L30" s="7">
        <f>YEAR(D30)</f>
        <v>2013</v>
      </c>
      <c r="M30" s="49" t="str">
        <f>VLOOKUP(L30,year_status,2,FALSE)</f>
        <v>complete</v>
      </c>
    </row>
    <row r="31" spans="1:13">
      <c r="A31">
        <v>29</v>
      </c>
      <c r="B31" t="s">
        <v>36</v>
      </c>
      <c r="C31" t="s">
        <v>18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25</v>
      </c>
      <c r="K31" t="s">
        <v>37</v>
      </c>
      <c r="L31" s="7">
        <f>YEAR(D31)</f>
        <v>2014</v>
      </c>
      <c r="M31" s="49" t="str">
        <f>VLOOKUP(L31,year_status,2,FALSE)</f>
        <v>complete</v>
      </c>
    </row>
    <row r="32" spans="1:13">
      <c r="A32">
        <v>30</v>
      </c>
      <c r="B32" t="s">
        <v>36</v>
      </c>
      <c r="C32" t="s">
        <v>19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25</v>
      </c>
      <c r="K32" t="s">
        <v>37</v>
      </c>
      <c r="L32" s="7">
        <f>YEAR(D32)</f>
        <v>2015</v>
      </c>
      <c r="M32" s="49" t="str">
        <f>VLOOKUP(L32,year_status,2,FALSE)</f>
        <v>complete</v>
      </c>
    </row>
    <row r="33" spans="1:13">
      <c r="A33">
        <v>31</v>
      </c>
      <c r="B33" t="s">
        <v>36</v>
      </c>
      <c r="C33" t="s">
        <v>20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25</v>
      </c>
      <c r="K33" t="s">
        <v>37</v>
      </c>
      <c r="L33" s="7">
        <f>YEAR(D33)</f>
        <v>2016</v>
      </c>
      <c r="M33" s="49" t="str">
        <f>VLOOKUP(L33,year_status,2,FALSE)</f>
        <v>complete</v>
      </c>
    </row>
    <row r="34" spans="1:13">
      <c r="A34">
        <v>32</v>
      </c>
      <c r="B34" t="s">
        <v>38</v>
      </c>
      <c r="C34" t="s">
        <v>14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15</v>
      </c>
      <c r="I34" t="s">
        <v>15</v>
      </c>
      <c r="J34" t="s">
        <v>39</v>
      </c>
      <c r="K34" t="s">
        <v>40</v>
      </c>
      <c r="L34" s="7">
        <f>YEAR(D34)</f>
        <v>2012</v>
      </c>
      <c r="M34" s="49" t="str">
        <f>VLOOKUP(L34,year_status,2,FALSE)</f>
        <v>complete</v>
      </c>
    </row>
    <row r="35" spans="1:13">
      <c r="A35">
        <v>33</v>
      </c>
      <c r="B35" t="s">
        <v>38</v>
      </c>
      <c r="C35" t="s">
        <v>18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15</v>
      </c>
      <c r="I35" t="s">
        <v>15</v>
      </c>
      <c r="J35" t="s">
        <v>39</v>
      </c>
      <c r="K35" t="s">
        <v>40</v>
      </c>
      <c r="L35" s="7">
        <f>YEAR(D35)</f>
        <v>2013</v>
      </c>
      <c r="M35" s="49" t="str">
        <f>VLOOKUP(L35,year_status,2,FALSE)</f>
        <v>complete</v>
      </c>
    </row>
    <row r="36" spans="1:13">
      <c r="A36">
        <v>34</v>
      </c>
      <c r="B36" t="s">
        <v>38</v>
      </c>
      <c r="C36" t="s">
        <v>19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15</v>
      </c>
      <c r="I36" t="s">
        <v>15</v>
      </c>
      <c r="J36" t="s">
        <v>39</v>
      </c>
      <c r="K36" t="s">
        <v>40</v>
      </c>
      <c r="L36" s="7">
        <f>YEAR(D36)</f>
        <v>2014</v>
      </c>
      <c r="M36" s="49" t="str">
        <f>VLOOKUP(L36,year_status,2,FALSE)</f>
        <v>complete</v>
      </c>
    </row>
    <row r="37" spans="1:13">
      <c r="A37">
        <v>35</v>
      </c>
      <c r="B37" t="s">
        <v>38</v>
      </c>
      <c r="C37" t="s">
        <v>20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15</v>
      </c>
      <c r="I37" t="s">
        <v>15</v>
      </c>
      <c r="J37" t="s">
        <v>39</v>
      </c>
      <c r="K37" t="s">
        <v>40</v>
      </c>
      <c r="L37" s="7">
        <f>YEAR(D37)</f>
        <v>2015</v>
      </c>
      <c r="M37" s="49" t="str">
        <f>VLOOKUP(L37,year_status,2,FALSE)</f>
        <v>complete</v>
      </c>
    </row>
    <row r="38" spans="1:13">
      <c r="A38">
        <v>36</v>
      </c>
      <c r="B38" t="s">
        <v>41</v>
      </c>
      <c r="C38" t="s">
        <v>14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15</v>
      </c>
      <c r="I38" s="2">
        <v>166876000</v>
      </c>
      <c r="J38" t="s">
        <v>25</v>
      </c>
      <c r="K38" t="s">
        <v>42</v>
      </c>
      <c r="L38" s="7">
        <f>YEAR(D38)</f>
        <v>2012</v>
      </c>
      <c r="M38" s="49" t="str">
        <f>VLOOKUP(L38,year_status,2,FALSE)</f>
        <v>complete</v>
      </c>
    </row>
    <row r="39" spans="1:13">
      <c r="A39">
        <v>37</v>
      </c>
      <c r="B39" t="s">
        <v>41</v>
      </c>
      <c r="C39" t="s">
        <v>18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15</v>
      </c>
      <c r="I39" s="2">
        <v>216119000</v>
      </c>
      <c r="J39" t="s">
        <v>25</v>
      </c>
      <c r="K39" t="s">
        <v>42</v>
      </c>
      <c r="L39" s="7">
        <f>YEAR(D39)</f>
        <v>2013</v>
      </c>
      <c r="M39" s="49" t="str">
        <f>VLOOKUP(L39,year_status,2,FALSE)</f>
        <v>complete</v>
      </c>
    </row>
    <row r="40" spans="1:13">
      <c r="A40">
        <v>38</v>
      </c>
      <c r="B40" t="s">
        <v>41</v>
      </c>
      <c r="C40" t="s">
        <v>19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15</v>
      </c>
      <c r="I40" s="2">
        <v>313082000</v>
      </c>
      <c r="J40" t="s">
        <v>25</v>
      </c>
      <c r="K40" t="s">
        <v>42</v>
      </c>
      <c r="L40" s="7">
        <f>YEAR(D40)</f>
        <v>2014</v>
      </c>
      <c r="M40" s="49" t="str">
        <f>VLOOKUP(L40,year_status,2,FALSE)</f>
        <v>complete</v>
      </c>
    </row>
    <row r="41" spans="1:13">
      <c r="A41">
        <v>39</v>
      </c>
      <c r="B41" t="s">
        <v>41</v>
      </c>
      <c r="C41" t="s">
        <v>20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15</v>
      </c>
      <c r="I41" s="2">
        <v>492140000</v>
      </c>
      <c r="J41" t="s">
        <v>25</v>
      </c>
      <c r="K41" t="s">
        <v>42</v>
      </c>
      <c r="L41" s="7">
        <f>YEAR(D41)</f>
        <v>2015</v>
      </c>
      <c r="M41" s="49" t="str">
        <f>VLOOKUP(L41,year_status,2,FALSE)</f>
        <v>complete</v>
      </c>
    </row>
    <row r="42" spans="1:13">
      <c r="A42">
        <v>40</v>
      </c>
      <c r="B42" t="s">
        <v>43</v>
      </c>
      <c r="C42" t="s">
        <v>14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25</v>
      </c>
      <c r="K42" t="s">
        <v>35</v>
      </c>
      <c r="L42" s="7">
        <f>YEAR(D42)</f>
        <v>2013</v>
      </c>
      <c r="M42" s="49" t="str">
        <f>VLOOKUP(L42,year_status,2,FALSE)</f>
        <v>complete</v>
      </c>
    </row>
    <row r="43" spans="1:13">
      <c r="A43">
        <v>41</v>
      </c>
      <c r="B43" t="s">
        <v>43</v>
      </c>
      <c r="C43" t="s">
        <v>18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25</v>
      </c>
      <c r="K43" t="s">
        <v>35</v>
      </c>
      <c r="L43" s="7">
        <f>YEAR(D43)</f>
        <v>2014</v>
      </c>
      <c r="M43" s="49" t="str">
        <f>VLOOKUP(L43,year_status,2,FALSE)</f>
        <v>complete</v>
      </c>
    </row>
    <row r="44" spans="1:13">
      <c r="A44">
        <v>42</v>
      </c>
      <c r="B44" t="s">
        <v>43</v>
      </c>
      <c r="C44" t="s">
        <v>19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25</v>
      </c>
      <c r="K44" t="s">
        <v>35</v>
      </c>
      <c r="L44" s="7">
        <f>YEAR(D44)</f>
        <v>2015</v>
      </c>
      <c r="M44" s="49" t="str">
        <f>VLOOKUP(L44,year_status,2,FALSE)</f>
        <v>complete</v>
      </c>
    </row>
    <row r="45" spans="1:13">
      <c r="A45">
        <v>43</v>
      </c>
      <c r="B45" t="s">
        <v>43</v>
      </c>
      <c r="C45" t="s">
        <v>20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25</v>
      </c>
      <c r="K45" t="s">
        <v>35</v>
      </c>
      <c r="L45" s="7">
        <f>YEAR(D45)</f>
        <v>2016</v>
      </c>
      <c r="M45" s="49" t="str">
        <f>VLOOKUP(L45,year_status,2,FALSE)</f>
        <v>complete</v>
      </c>
    </row>
    <row r="46" spans="1:13">
      <c r="A46">
        <v>44</v>
      </c>
      <c r="B46" t="s">
        <v>44</v>
      </c>
      <c r="C46" t="s">
        <v>14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15</v>
      </c>
      <c r="I46" s="2">
        <v>673000000</v>
      </c>
      <c r="J46" t="s">
        <v>45</v>
      </c>
      <c r="K46" t="s">
        <v>46</v>
      </c>
      <c r="L46" s="7">
        <f>YEAR(D46)</f>
        <v>2012</v>
      </c>
      <c r="M46" s="49" t="str">
        <f>VLOOKUP(L46,year_status,2,FALSE)</f>
        <v>complete</v>
      </c>
    </row>
    <row r="47" spans="1:13">
      <c r="A47">
        <v>45</v>
      </c>
      <c r="B47" t="s">
        <v>44</v>
      </c>
      <c r="C47" t="s">
        <v>18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15</v>
      </c>
      <c r="I47" s="2">
        <v>706000000</v>
      </c>
      <c r="J47" t="s">
        <v>45</v>
      </c>
      <c r="K47" t="s">
        <v>46</v>
      </c>
      <c r="L47" s="7">
        <f>YEAR(D47)</f>
        <v>2013</v>
      </c>
      <c r="M47" s="49" t="str">
        <f>VLOOKUP(L47,year_status,2,FALSE)</f>
        <v>complete</v>
      </c>
    </row>
    <row r="48" spans="1:13">
      <c r="A48">
        <v>46</v>
      </c>
      <c r="B48" t="s">
        <v>44</v>
      </c>
      <c r="C48" t="s">
        <v>19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15</v>
      </c>
      <c r="I48" s="2">
        <v>745000000</v>
      </c>
      <c r="J48" t="s">
        <v>45</v>
      </c>
      <c r="K48" t="s">
        <v>46</v>
      </c>
      <c r="L48" s="7">
        <f>YEAR(D48)</f>
        <v>2014</v>
      </c>
      <c r="M48" s="49" t="str">
        <f>VLOOKUP(L48,year_status,2,FALSE)</f>
        <v>complete</v>
      </c>
    </row>
    <row r="49" spans="1:13">
      <c r="A49">
        <v>47</v>
      </c>
      <c r="B49" t="s">
        <v>44</v>
      </c>
      <c r="C49" t="s">
        <v>20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15</v>
      </c>
      <c r="I49" s="2">
        <v>796000000</v>
      </c>
      <c r="J49" t="s">
        <v>45</v>
      </c>
      <c r="K49" t="s">
        <v>46</v>
      </c>
      <c r="L49" s="7">
        <f>YEAR(D49)</f>
        <v>2015</v>
      </c>
      <c r="M49" s="49" t="str">
        <f>VLOOKUP(L49,year_status,2,FALSE)</f>
        <v>complete</v>
      </c>
    </row>
    <row r="50" spans="1:13">
      <c r="A50">
        <v>48</v>
      </c>
      <c r="B50" t="s">
        <v>47</v>
      </c>
      <c r="C50" t="s">
        <v>14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15</v>
      </c>
      <c r="I50" s="2">
        <v>1782000000</v>
      </c>
      <c r="J50" t="s">
        <v>45</v>
      </c>
      <c r="K50" t="s">
        <v>48</v>
      </c>
      <c r="L50" s="7">
        <f>YEAR(D50)</f>
        <v>2012</v>
      </c>
      <c r="M50" s="49" t="str">
        <f>VLOOKUP(L50,year_status,2,FALSE)</f>
        <v>complete</v>
      </c>
    </row>
    <row r="51" spans="1:13">
      <c r="A51">
        <v>49</v>
      </c>
      <c r="B51" t="s">
        <v>47</v>
      </c>
      <c r="C51" t="s">
        <v>18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15</v>
      </c>
      <c r="I51" s="2">
        <v>1712500000</v>
      </c>
      <c r="J51" t="s">
        <v>45</v>
      </c>
      <c r="K51" t="s">
        <v>48</v>
      </c>
      <c r="L51" s="7">
        <f>YEAR(D51)</f>
        <v>2013</v>
      </c>
      <c r="M51" s="49" t="str">
        <f>VLOOKUP(L51,year_status,2,FALSE)</f>
        <v>complete</v>
      </c>
    </row>
    <row r="52" spans="1:13">
      <c r="A52">
        <v>50</v>
      </c>
      <c r="B52" t="s">
        <v>47</v>
      </c>
      <c r="C52" t="s">
        <v>19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15</v>
      </c>
      <c r="I52" s="2">
        <v>1897600000</v>
      </c>
      <c r="J52" t="s">
        <v>45</v>
      </c>
      <c r="K52" t="s">
        <v>48</v>
      </c>
      <c r="L52" s="7">
        <f>YEAR(D52)</f>
        <v>2014</v>
      </c>
      <c r="M52" s="49" t="str">
        <f>VLOOKUP(L52,year_status,2,FALSE)</f>
        <v>complete</v>
      </c>
    </row>
    <row r="53" spans="1:13">
      <c r="A53">
        <v>51</v>
      </c>
      <c r="B53" t="s">
        <v>47</v>
      </c>
      <c r="C53" t="s">
        <v>20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15</v>
      </c>
      <c r="I53" s="2">
        <v>2009700000</v>
      </c>
      <c r="J53" t="s">
        <v>45</v>
      </c>
      <c r="K53" t="s">
        <v>48</v>
      </c>
      <c r="L53" s="7">
        <f>YEAR(D53)</f>
        <v>2015</v>
      </c>
      <c r="M53" s="49" t="str">
        <f>VLOOKUP(L53,year_status,2,FALSE)</f>
        <v>complete</v>
      </c>
    </row>
    <row r="54" spans="1:13">
      <c r="A54">
        <v>52</v>
      </c>
      <c r="B54" t="s">
        <v>49</v>
      </c>
      <c r="C54" t="s">
        <v>14</v>
      </c>
      <c r="D54" s="1">
        <v>41274</v>
      </c>
      <c r="E54" s="2">
        <v>25364000000</v>
      </c>
      <c r="F54" s="2">
        <v>17074000000</v>
      </c>
      <c r="G54" t="s">
        <v>15</v>
      </c>
      <c r="H54" t="s">
        <v>15</v>
      </c>
      <c r="I54" s="2">
        <v>3727000000</v>
      </c>
      <c r="J54" t="s">
        <v>50</v>
      </c>
      <c r="K54" t="s">
        <v>51</v>
      </c>
      <c r="L54" s="7">
        <f>YEAR(D54)</f>
        <v>2012</v>
      </c>
      <c r="M54" s="49" t="str">
        <f>VLOOKUP(L54,year_status,2,FALSE)</f>
        <v>complete</v>
      </c>
    </row>
    <row r="55" spans="1:13">
      <c r="A55">
        <v>53</v>
      </c>
      <c r="B55" t="s">
        <v>49</v>
      </c>
      <c r="C55" t="s">
        <v>18</v>
      </c>
      <c r="D55" s="1">
        <v>41639</v>
      </c>
      <c r="E55" s="2">
        <v>23939000000</v>
      </c>
      <c r="F55" s="2">
        <v>15341000000</v>
      </c>
      <c r="G55" t="s">
        <v>15</v>
      </c>
      <c r="H55" t="s">
        <v>15</v>
      </c>
      <c r="I55" s="2">
        <v>3489000000</v>
      </c>
      <c r="J55" t="s">
        <v>50</v>
      </c>
      <c r="K55" t="s">
        <v>51</v>
      </c>
      <c r="L55" s="7">
        <f>YEAR(D55)</f>
        <v>2013</v>
      </c>
      <c r="M55" s="49" t="str">
        <f>VLOOKUP(L55,year_status,2,FALSE)</f>
        <v>complete</v>
      </c>
    </row>
    <row r="56" spans="1:13">
      <c r="A56">
        <v>54</v>
      </c>
      <c r="B56" t="s">
        <v>49</v>
      </c>
      <c r="C56" t="s">
        <v>19</v>
      </c>
      <c r="D56" s="1">
        <v>42004</v>
      </c>
      <c r="E56" s="2">
        <v>22728000000</v>
      </c>
      <c r="F56" s="2">
        <v>14373000000</v>
      </c>
      <c r="G56" t="s">
        <v>15</v>
      </c>
      <c r="H56" t="s">
        <v>15</v>
      </c>
      <c r="I56" s="2">
        <v>3547000000</v>
      </c>
      <c r="J56" t="s">
        <v>50</v>
      </c>
      <c r="K56" t="s">
        <v>51</v>
      </c>
      <c r="L56" s="7">
        <f>YEAR(D56)</f>
        <v>2014</v>
      </c>
      <c r="M56" s="49" t="str">
        <f>VLOOKUP(L56,year_status,2,FALSE)</f>
        <v>complete</v>
      </c>
    </row>
    <row r="57" spans="1:13">
      <c r="A57">
        <v>55</v>
      </c>
      <c r="B57" t="s">
        <v>49</v>
      </c>
      <c r="C57" t="s">
        <v>20</v>
      </c>
      <c r="D57" s="1">
        <v>42369</v>
      </c>
      <c r="E57" s="2">
        <v>20872000000</v>
      </c>
      <c r="F57" s="2">
        <v>13049000000</v>
      </c>
      <c r="G57" t="s">
        <v>15</v>
      </c>
      <c r="H57" t="s">
        <v>15</v>
      </c>
      <c r="I57" s="2">
        <v>3672000000</v>
      </c>
      <c r="J57" t="s">
        <v>50</v>
      </c>
      <c r="K57" t="s">
        <v>51</v>
      </c>
      <c r="L57" s="7">
        <f>YEAR(D57)</f>
        <v>2015</v>
      </c>
      <c r="M57" s="49" t="str">
        <f>VLOOKUP(L57,year_status,2,FALSE)</f>
        <v>complete</v>
      </c>
    </row>
    <row r="58" spans="1:13">
      <c r="A58">
        <v>56</v>
      </c>
      <c r="B58" t="s">
        <v>52</v>
      </c>
      <c r="C58" t="s">
        <v>14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15</v>
      </c>
      <c r="I58" t="s">
        <v>15</v>
      </c>
      <c r="J58" t="s">
        <v>50</v>
      </c>
      <c r="K58" t="s">
        <v>53</v>
      </c>
      <c r="L58" s="7">
        <f>YEAR(D58)</f>
        <v>2012</v>
      </c>
      <c r="M58" s="49" t="str">
        <f>VLOOKUP(L58,year_status,2,FALSE)</f>
        <v>complete</v>
      </c>
    </row>
    <row r="59" spans="1:13">
      <c r="A59">
        <v>57</v>
      </c>
      <c r="B59" t="s">
        <v>52</v>
      </c>
      <c r="C59" t="s">
        <v>18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15</v>
      </c>
      <c r="I59" t="s">
        <v>15</v>
      </c>
      <c r="J59" t="s">
        <v>50</v>
      </c>
      <c r="K59" t="s">
        <v>53</v>
      </c>
      <c r="L59" s="7">
        <f>YEAR(D59)</f>
        <v>2013</v>
      </c>
      <c r="M59" s="49" t="str">
        <f>VLOOKUP(L59,year_status,2,FALSE)</f>
        <v>complete</v>
      </c>
    </row>
    <row r="60" spans="1:13">
      <c r="A60">
        <v>58</v>
      </c>
      <c r="B60" t="s">
        <v>52</v>
      </c>
      <c r="C60" t="s">
        <v>19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15</v>
      </c>
      <c r="I60" t="s">
        <v>15</v>
      </c>
      <c r="J60" t="s">
        <v>50</v>
      </c>
      <c r="K60" t="s">
        <v>53</v>
      </c>
      <c r="L60" s="7">
        <f>YEAR(D60)</f>
        <v>2014</v>
      </c>
      <c r="M60" s="49" t="str">
        <f>VLOOKUP(L60,year_status,2,FALSE)</f>
        <v>complete</v>
      </c>
    </row>
    <row r="61" spans="1:13">
      <c r="A61">
        <v>59</v>
      </c>
      <c r="B61" t="s">
        <v>52</v>
      </c>
      <c r="C61" t="s">
        <v>20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15</v>
      </c>
      <c r="I61" t="s">
        <v>15</v>
      </c>
      <c r="J61" t="s">
        <v>50</v>
      </c>
      <c r="K61" t="s">
        <v>53</v>
      </c>
      <c r="L61" s="7">
        <f>YEAR(D61)</f>
        <v>2015</v>
      </c>
      <c r="M61" s="49" t="str">
        <f>VLOOKUP(L61,year_status,2,FALSE)</f>
        <v>complete</v>
      </c>
    </row>
    <row r="62" spans="1:13">
      <c r="A62">
        <v>60</v>
      </c>
      <c r="B62" t="s">
        <v>54</v>
      </c>
      <c r="C62" t="s">
        <v>14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15</v>
      </c>
      <c r="I62" s="2">
        <v>325173000</v>
      </c>
      <c r="J62" t="s">
        <v>55</v>
      </c>
      <c r="K62" t="s">
        <v>56</v>
      </c>
      <c r="L62" s="7">
        <f>YEAR(D62)</f>
        <v>2012</v>
      </c>
      <c r="M62" s="49" t="str">
        <f>VLOOKUP(L62,year_status,2,FALSE)</f>
        <v>complete</v>
      </c>
    </row>
    <row r="63" spans="1:13">
      <c r="A63">
        <v>61</v>
      </c>
      <c r="B63" t="s">
        <v>54</v>
      </c>
      <c r="C63" t="s">
        <v>18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15</v>
      </c>
      <c r="I63" s="2">
        <v>291910000</v>
      </c>
      <c r="J63" t="s">
        <v>55</v>
      </c>
      <c r="K63" t="s">
        <v>56</v>
      </c>
      <c r="L63" s="7">
        <f>YEAR(D63)</f>
        <v>2013</v>
      </c>
      <c r="M63" s="49" t="str">
        <f>VLOOKUP(L63,year_status,2,FALSE)</f>
        <v>complete</v>
      </c>
    </row>
    <row r="64" spans="1:13">
      <c r="A64">
        <v>62</v>
      </c>
      <c r="B64" t="s">
        <v>54</v>
      </c>
      <c r="C64" t="s">
        <v>19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15</v>
      </c>
      <c r="I64" s="2">
        <v>282608000</v>
      </c>
      <c r="J64" t="s">
        <v>55</v>
      </c>
      <c r="K64" t="s">
        <v>56</v>
      </c>
      <c r="L64" s="7">
        <f>YEAR(D64)</f>
        <v>2014</v>
      </c>
      <c r="M64" s="49" t="str">
        <f>VLOOKUP(L64,year_status,2,FALSE)</f>
        <v>complete</v>
      </c>
    </row>
    <row r="65" spans="1:13">
      <c r="A65">
        <v>63</v>
      </c>
      <c r="B65" t="s">
        <v>54</v>
      </c>
      <c r="C65" t="s">
        <v>20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15</v>
      </c>
      <c r="I65" s="2">
        <v>306301000</v>
      </c>
      <c r="J65" t="s">
        <v>55</v>
      </c>
      <c r="K65" t="s">
        <v>56</v>
      </c>
      <c r="L65" s="7">
        <f>YEAR(D65)</f>
        <v>2015</v>
      </c>
      <c r="M65" s="49" t="str">
        <f>VLOOKUP(L65,year_status,2,FALSE)</f>
        <v>complete</v>
      </c>
    </row>
    <row r="66" spans="1:13">
      <c r="A66">
        <v>64</v>
      </c>
      <c r="B66" t="s">
        <v>57</v>
      </c>
      <c r="C66" t="s">
        <v>14</v>
      </c>
      <c r="D66" s="1">
        <v>41639</v>
      </c>
      <c r="E66" s="2">
        <v>9047657000</v>
      </c>
      <c r="F66" s="2">
        <v>6709936000</v>
      </c>
      <c r="G66" t="s">
        <v>15</v>
      </c>
      <c r="H66" t="s">
        <v>15</v>
      </c>
      <c r="I66" s="2">
        <v>1470287000</v>
      </c>
      <c r="J66" t="s">
        <v>50</v>
      </c>
      <c r="K66" t="s">
        <v>58</v>
      </c>
      <c r="L66" s="7">
        <f>YEAR(D66)</f>
        <v>2013</v>
      </c>
      <c r="M66" s="49" t="str">
        <f>VLOOKUP(L66,year_status,2,FALSE)</f>
        <v>complete</v>
      </c>
    </row>
    <row r="67" spans="1:13">
      <c r="A67">
        <v>65</v>
      </c>
      <c r="B67" t="s">
        <v>57</v>
      </c>
      <c r="C67" t="s">
        <v>18</v>
      </c>
      <c r="D67" s="1">
        <v>42004</v>
      </c>
      <c r="E67" s="2">
        <v>10381653000</v>
      </c>
      <c r="F67" s="2">
        <v>8093563000</v>
      </c>
      <c r="G67" t="s">
        <v>15</v>
      </c>
      <c r="H67" t="s">
        <v>15</v>
      </c>
      <c r="I67" s="2">
        <v>1485558000</v>
      </c>
      <c r="J67" t="s">
        <v>50</v>
      </c>
      <c r="K67" t="s">
        <v>58</v>
      </c>
      <c r="L67" s="7">
        <f t="shared" ref="L67:L130" si="0">YEAR(D67)</f>
        <v>2014</v>
      </c>
      <c r="M67" s="49" t="str">
        <f>VLOOKUP(L67,year_status,2,FALSE)</f>
        <v>complete</v>
      </c>
    </row>
    <row r="68" spans="1:13">
      <c r="A68">
        <v>66</v>
      </c>
      <c r="B68" t="s">
        <v>57</v>
      </c>
      <c r="C68" t="s">
        <v>19</v>
      </c>
      <c r="D68" s="1">
        <v>42369</v>
      </c>
      <c r="E68" s="2">
        <v>10325494000</v>
      </c>
      <c r="F68" s="2">
        <v>8666624000</v>
      </c>
      <c r="G68" t="s">
        <v>15</v>
      </c>
      <c r="H68" t="s">
        <v>15</v>
      </c>
      <c r="I68" s="2">
        <v>1402573000</v>
      </c>
      <c r="J68" t="s">
        <v>50</v>
      </c>
      <c r="K68" t="s">
        <v>58</v>
      </c>
      <c r="L68" s="7">
        <f t="shared" si="0"/>
        <v>2015</v>
      </c>
      <c r="M68" s="49" t="str">
        <f>VLOOKUP(L68,year_status,2,FALSE)</f>
        <v>complete</v>
      </c>
    </row>
    <row r="69" spans="1:13">
      <c r="A69">
        <v>67</v>
      </c>
      <c r="B69" t="s">
        <v>57</v>
      </c>
      <c r="C69" t="s">
        <v>20</v>
      </c>
      <c r="D69" s="1">
        <v>42735</v>
      </c>
      <c r="E69" s="2">
        <v>7531780000</v>
      </c>
      <c r="F69" s="2">
        <v>5251228000</v>
      </c>
      <c r="G69" t="s">
        <v>15</v>
      </c>
      <c r="H69" t="s">
        <v>15</v>
      </c>
      <c r="I69" s="2">
        <v>1351314000</v>
      </c>
      <c r="J69" t="s">
        <v>50</v>
      </c>
      <c r="K69" t="s">
        <v>58</v>
      </c>
      <c r="L69" s="7">
        <f t="shared" si="0"/>
        <v>2016</v>
      </c>
      <c r="M69" s="49" t="str">
        <f>VLOOKUP(L69,year_status,2,FALSE)</f>
        <v>complete</v>
      </c>
    </row>
    <row r="70" spans="1:13">
      <c r="A70">
        <v>72</v>
      </c>
      <c r="B70" t="s">
        <v>59</v>
      </c>
      <c r="C70" t="s">
        <v>14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25</v>
      </c>
      <c r="K70" t="s">
        <v>60</v>
      </c>
      <c r="L70" s="7">
        <f t="shared" si="0"/>
        <v>2012</v>
      </c>
      <c r="M70" s="49" t="str">
        <f>VLOOKUP(L70,year_status,2,FALSE)</f>
        <v>complete</v>
      </c>
    </row>
    <row r="71" spans="1:13">
      <c r="A71">
        <v>73</v>
      </c>
      <c r="B71" t="s">
        <v>59</v>
      </c>
      <c r="C71" t="s">
        <v>18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25</v>
      </c>
      <c r="K71" t="s">
        <v>60</v>
      </c>
      <c r="L71" s="7">
        <f t="shared" si="0"/>
        <v>2013</v>
      </c>
      <c r="M71" s="49" t="str">
        <f>VLOOKUP(L71,year_status,2,FALSE)</f>
        <v>complete</v>
      </c>
    </row>
    <row r="72" spans="1:13">
      <c r="A72">
        <v>74</v>
      </c>
      <c r="B72" t="s">
        <v>59</v>
      </c>
      <c r="C72" t="s">
        <v>19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25</v>
      </c>
      <c r="K72" t="s">
        <v>60</v>
      </c>
      <c r="L72" s="7">
        <f t="shared" si="0"/>
        <v>2014</v>
      </c>
      <c r="M72" s="49" t="str">
        <f>VLOOKUP(L72,year_status,2,FALSE)</f>
        <v>complete</v>
      </c>
    </row>
    <row r="73" spans="1:13">
      <c r="A73">
        <v>75</v>
      </c>
      <c r="B73" t="s">
        <v>59</v>
      </c>
      <c r="C73" t="s">
        <v>20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25</v>
      </c>
      <c r="K73" t="s">
        <v>60</v>
      </c>
      <c r="L73" s="7">
        <f t="shared" si="0"/>
        <v>2015</v>
      </c>
      <c r="M73" s="49" t="str">
        <f>VLOOKUP(L73,year_status,2,FALSE)</f>
        <v>complete</v>
      </c>
    </row>
    <row r="74" spans="1:13">
      <c r="A74">
        <v>76</v>
      </c>
      <c r="B74" t="s">
        <v>61</v>
      </c>
      <c r="C74" t="s">
        <v>14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15</v>
      </c>
      <c r="J74" t="s">
        <v>62</v>
      </c>
      <c r="K74" t="s">
        <v>63</v>
      </c>
      <c r="L74" s="7">
        <f t="shared" si="0"/>
        <v>2012</v>
      </c>
      <c r="M74" s="49" t="str">
        <f>VLOOKUP(L74,year_status,2,FALSE)</f>
        <v>complete</v>
      </c>
    </row>
    <row r="75" spans="1:13">
      <c r="A75">
        <v>77</v>
      </c>
      <c r="B75" t="s">
        <v>61</v>
      </c>
      <c r="C75" t="s">
        <v>18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15</v>
      </c>
      <c r="J75" t="s">
        <v>62</v>
      </c>
      <c r="K75" t="s">
        <v>63</v>
      </c>
      <c r="L75" s="7">
        <f t="shared" si="0"/>
        <v>2013</v>
      </c>
      <c r="M75" s="49" t="str">
        <f>VLOOKUP(L75,year_status,2,FALSE)</f>
        <v>complete</v>
      </c>
    </row>
    <row r="76" spans="1:13">
      <c r="A76">
        <v>78</v>
      </c>
      <c r="B76" t="s">
        <v>61</v>
      </c>
      <c r="C76" t="s">
        <v>19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15</v>
      </c>
      <c r="J76" t="s">
        <v>62</v>
      </c>
      <c r="K76" t="s">
        <v>63</v>
      </c>
      <c r="L76" s="7">
        <f t="shared" si="0"/>
        <v>2014</v>
      </c>
      <c r="M76" s="49" t="str">
        <f>VLOOKUP(L76,year_status,2,FALSE)</f>
        <v>complete</v>
      </c>
    </row>
    <row r="77" spans="1:13">
      <c r="A77">
        <v>79</v>
      </c>
      <c r="B77" t="s">
        <v>61</v>
      </c>
      <c r="C77" t="s">
        <v>20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15</v>
      </c>
      <c r="J77" t="s">
        <v>62</v>
      </c>
      <c r="K77" t="s">
        <v>63</v>
      </c>
      <c r="L77" s="7">
        <f t="shared" si="0"/>
        <v>2015</v>
      </c>
      <c r="M77" s="49" t="str">
        <f>VLOOKUP(L77,year_status,2,FALSE)</f>
        <v>complete</v>
      </c>
    </row>
    <row r="78" spans="1:13">
      <c r="A78">
        <v>80</v>
      </c>
      <c r="B78" t="s">
        <v>64</v>
      </c>
      <c r="C78" t="s">
        <v>14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15</v>
      </c>
      <c r="I78" s="2">
        <v>264000000</v>
      </c>
      <c r="J78" t="s">
        <v>16</v>
      </c>
      <c r="K78" t="s">
        <v>17</v>
      </c>
      <c r="L78" s="7">
        <f t="shared" si="0"/>
        <v>2012</v>
      </c>
      <c r="M78" s="49" t="str">
        <f>VLOOKUP(L78,year_status,2,FALSE)</f>
        <v>complete</v>
      </c>
    </row>
    <row r="79" spans="1:13">
      <c r="A79">
        <v>81</v>
      </c>
      <c r="B79" t="s">
        <v>64</v>
      </c>
      <c r="C79" t="s">
        <v>18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15</v>
      </c>
      <c r="I79" s="2">
        <v>270000000</v>
      </c>
      <c r="J79" t="s">
        <v>16</v>
      </c>
      <c r="K79" t="s">
        <v>17</v>
      </c>
      <c r="L79" s="7">
        <f t="shared" si="0"/>
        <v>2013</v>
      </c>
      <c r="M79" s="49" t="str">
        <f>VLOOKUP(L79,year_status,2,FALSE)</f>
        <v>complete</v>
      </c>
    </row>
    <row r="80" spans="1:13">
      <c r="A80">
        <v>82</v>
      </c>
      <c r="B80" t="s">
        <v>64</v>
      </c>
      <c r="C80" t="s">
        <v>19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15</v>
      </c>
      <c r="I80" s="2">
        <v>294000000</v>
      </c>
      <c r="J80" t="s">
        <v>16</v>
      </c>
      <c r="K80" t="s">
        <v>17</v>
      </c>
      <c r="L80" s="7">
        <f t="shared" si="0"/>
        <v>2014</v>
      </c>
      <c r="M80" s="49" t="str">
        <f>VLOOKUP(L80,year_status,2,FALSE)</f>
        <v>complete</v>
      </c>
    </row>
    <row r="81" spans="1:13">
      <c r="A81">
        <v>83</v>
      </c>
      <c r="B81" t="s">
        <v>64</v>
      </c>
      <c r="C81" t="s">
        <v>20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15</v>
      </c>
      <c r="I81" s="2">
        <v>320000000</v>
      </c>
      <c r="J81" t="s">
        <v>16</v>
      </c>
      <c r="K81" t="s">
        <v>17</v>
      </c>
      <c r="L81" s="7">
        <f t="shared" si="0"/>
        <v>2015</v>
      </c>
      <c r="M81" s="49" t="str">
        <f>VLOOKUP(L81,year_status,2,FALSE)</f>
        <v>complete</v>
      </c>
    </row>
    <row r="82" spans="1:13">
      <c r="A82">
        <v>84</v>
      </c>
      <c r="B82" t="s">
        <v>65</v>
      </c>
      <c r="C82" t="s">
        <v>14</v>
      </c>
      <c r="D82" s="1">
        <v>41274</v>
      </c>
      <c r="E82" s="2">
        <v>33315000000</v>
      </c>
      <c r="F82" s="2">
        <v>21618000000</v>
      </c>
      <c r="G82" t="s">
        <v>15</v>
      </c>
      <c r="H82" t="s">
        <v>15</v>
      </c>
      <c r="I82" s="2">
        <v>8002000000</v>
      </c>
      <c r="J82" t="s">
        <v>50</v>
      </c>
      <c r="K82" t="s">
        <v>53</v>
      </c>
      <c r="L82" s="7">
        <f t="shared" si="0"/>
        <v>2012</v>
      </c>
      <c r="M82" s="49" t="str">
        <f>VLOOKUP(L82,year_status,2,FALSE)</f>
        <v>complete</v>
      </c>
    </row>
    <row r="83" spans="1:13">
      <c r="A83">
        <v>85</v>
      </c>
      <c r="B83" t="s">
        <v>65</v>
      </c>
      <c r="C83" t="s">
        <v>18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15</v>
      </c>
      <c r="I83" s="2">
        <v>8389000000</v>
      </c>
      <c r="J83" t="s">
        <v>50</v>
      </c>
      <c r="K83" t="s">
        <v>53</v>
      </c>
      <c r="L83" s="7">
        <f t="shared" si="0"/>
        <v>2013</v>
      </c>
      <c r="M83" s="49" t="str">
        <f>VLOOKUP(L83,year_status,2,FALSE)</f>
        <v>complete</v>
      </c>
    </row>
    <row r="84" spans="1:13">
      <c r="A84">
        <v>86</v>
      </c>
      <c r="B84" t="s">
        <v>65</v>
      </c>
      <c r="C84" t="s">
        <v>19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15</v>
      </c>
      <c r="I84" s="2">
        <v>8476000000</v>
      </c>
      <c r="J84" t="s">
        <v>50</v>
      </c>
      <c r="K84" t="s">
        <v>53</v>
      </c>
      <c r="L84" s="7">
        <f t="shared" si="0"/>
        <v>2014</v>
      </c>
      <c r="M84" s="49" t="str">
        <f>VLOOKUP(L84,year_status,2,FALSE)</f>
        <v>complete</v>
      </c>
    </row>
    <row r="85" spans="1:13">
      <c r="A85">
        <v>87</v>
      </c>
      <c r="B85" t="s">
        <v>65</v>
      </c>
      <c r="C85" t="s">
        <v>20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15</v>
      </c>
      <c r="I85" s="2">
        <v>8445000000</v>
      </c>
      <c r="J85" t="s">
        <v>50</v>
      </c>
      <c r="K85" t="s">
        <v>53</v>
      </c>
      <c r="L85" s="7">
        <f t="shared" si="0"/>
        <v>2015</v>
      </c>
      <c r="M85" s="49" t="str">
        <f>VLOOKUP(L85,year_status,2,FALSE)</f>
        <v>complete</v>
      </c>
    </row>
    <row r="86" spans="1:13">
      <c r="A86">
        <v>88</v>
      </c>
      <c r="B86" t="s">
        <v>66</v>
      </c>
      <c r="C86" t="s">
        <v>14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15</v>
      </c>
      <c r="I86" t="s">
        <v>15</v>
      </c>
      <c r="J86" t="s">
        <v>16</v>
      </c>
      <c r="K86" t="s">
        <v>67</v>
      </c>
      <c r="L86" s="7">
        <f t="shared" si="0"/>
        <v>2013</v>
      </c>
      <c r="M86" s="49" t="str">
        <f>VLOOKUP(L86,year_status,2,FALSE)</f>
        <v>complete</v>
      </c>
    </row>
    <row r="87" spans="1:13">
      <c r="A87">
        <v>89</v>
      </c>
      <c r="B87" t="s">
        <v>66</v>
      </c>
      <c r="C87" t="s">
        <v>18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15</v>
      </c>
      <c r="I87" t="s">
        <v>15</v>
      </c>
      <c r="J87" t="s">
        <v>16</v>
      </c>
      <c r="K87" t="s">
        <v>67</v>
      </c>
      <c r="L87" s="7">
        <f t="shared" si="0"/>
        <v>2014</v>
      </c>
      <c r="M87" s="49" t="str">
        <f>VLOOKUP(L87,year_status,2,FALSE)</f>
        <v>complete</v>
      </c>
    </row>
    <row r="88" spans="1:13">
      <c r="A88">
        <v>90</v>
      </c>
      <c r="B88" t="s">
        <v>66</v>
      </c>
      <c r="C88" t="s">
        <v>19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15</v>
      </c>
      <c r="I88" t="s">
        <v>15</v>
      </c>
      <c r="J88" t="s">
        <v>16</v>
      </c>
      <c r="K88" t="s">
        <v>67</v>
      </c>
      <c r="L88" s="7">
        <f t="shared" si="0"/>
        <v>2015</v>
      </c>
      <c r="M88" s="49" t="str">
        <f>VLOOKUP(L88,year_status,2,FALSE)</f>
        <v>complete</v>
      </c>
    </row>
    <row r="89" spans="1:13">
      <c r="A89">
        <v>91</v>
      </c>
      <c r="B89" t="s">
        <v>66</v>
      </c>
      <c r="C89" t="s">
        <v>20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15</v>
      </c>
      <c r="I89" t="s">
        <v>15</v>
      </c>
      <c r="J89" t="s">
        <v>16</v>
      </c>
      <c r="K89" t="s">
        <v>67</v>
      </c>
      <c r="L89" s="7">
        <f t="shared" si="0"/>
        <v>2016</v>
      </c>
      <c r="M89" s="49" t="str">
        <f>VLOOKUP(L89,year_status,2,FALSE)</f>
        <v>complete</v>
      </c>
    </row>
    <row r="90" spans="1:13">
      <c r="A90">
        <v>92</v>
      </c>
      <c r="B90" t="s">
        <v>68</v>
      </c>
      <c r="C90" t="s">
        <v>14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28</v>
      </c>
      <c r="K90" t="s">
        <v>69</v>
      </c>
      <c r="L90" s="7">
        <f t="shared" si="0"/>
        <v>2013</v>
      </c>
      <c r="M90" s="49" t="str">
        <f>VLOOKUP(L90,year_status,2,FALSE)</f>
        <v>complete</v>
      </c>
    </row>
    <row r="91" spans="1:13">
      <c r="A91">
        <v>93</v>
      </c>
      <c r="B91" t="s">
        <v>68</v>
      </c>
      <c r="C91" t="s">
        <v>18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15</v>
      </c>
      <c r="J91" t="s">
        <v>28</v>
      </c>
      <c r="K91" t="s">
        <v>69</v>
      </c>
      <c r="L91" s="7">
        <f t="shared" si="0"/>
        <v>2014</v>
      </c>
      <c r="M91" s="49" t="str">
        <f>VLOOKUP(L91,year_status,2,FALSE)</f>
        <v>complete</v>
      </c>
    </row>
    <row r="92" spans="1:13">
      <c r="A92">
        <v>94</v>
      </c>
      <c r="B92" t="s">
        <v>68</v>
      </c>
      <c r="C92" t="s">
        <v>19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28</v>
      </c>
      <c r="K92" t="s">
        <v>69</v>
      </c>
      <c r="L92" s="7">
        <f t="shared" si="0"/>
        <v>2015</v>
      </c>
      <c r="M92" s="49" t="str">
        <f>VLOOKUP(L92,year_status,2,FALSE)</f>
        <v>complete</v>
      </c>
    </row>
    <row r="93" spans="1:13">
      <c r="A93">
        <v>95</v>
      </c>
      <c r="B93" t="s">
        <v>68</v>
      </c>
      <c r="C93" t="s">
        <v>20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28</v>
      </c>
      <c r="K93" t="s">
        <v>69</v>
      </c>
      <c r="L93" s="7">
        <f t="shared" si="0"/>
        <v>2016</v>
      </c>
      <c r="M93" s="49" t="str">
        <f>VLOOKUP(L93,year_status,2,FALSE)</f>
        <v>complete</v>
      </c>
    </row>
    <row r="94" spans="1:13">
      <c r="A94">
        <v>96</v>
      </c>
      <c r="B94" t="s">
        <v>70</v>
      </c>
      <c r="C94" t="s">
        <v>14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15</v>
      </c>
      <c r="J94" t="s">
        <v>25</v>
      </c>
      <c r="K94" t="s">
        <v>71</v>
      </c>
      <c r="L94" s="7">
        <f t="shared" si="0"/>
        <v>2013</v>
      </c>
      <c r="M94" s="49" t="str">
        <f>VLOOKUP(L94,year_status,2,FALSE)</f>
        <v>complete</v>
      </c>
    </row>
    <row r="95" spans="1:13">
      <c r="A95">
        <v>97</v>
      </c>
      <c r="B95" t="s">
        <v>70</v>
      </c>
      <c r="C95" t="s">
        <v>18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15</v>
      </c>
      <c r="J95" t="s">
        <v>25</v>
      </c>
      <c r="K95" t="s">
        <v>71</v>
      </c>
      <c r="L95" s="7">
        <f t="shared" si="0"/>
        <v>2014</v>
      </c>
      <c r="M95" s="49" t="str">
        <f>VLOOKUP(L95,year_status,2,FALSE)</f>
        <v>complete</v>
      </c>
    </row>
    <row r="96" spans="1:13">
      <c r="A96">
        <v>98</v>
      </c>
      <c r="B96" t="s">
        <v>70</v>
      </c>
      <c r="C96" t="s">
        <v>19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15</v>
      </c>
      <c r="J96" t="s">
        <v>25</v>
      </c>
      <c r="K96" t="s">
        <v>71</v>
      </c>
      <c r="L96" s="7">
        <f t="shared" si="0"/>
        <v>2015</v>
      </c>
      <c r="M96" s="49" t="str">
        <f>VLOOKUP(L96,year_status,2,FALSE)</f>
        <v>complete</v>
      </c>
    </row>
    <row r="97" spans="1:13">
      <c r="A97">
        <v>99</v>
      </c>
      <c r="B97" t="s">
        <v>70</v>
      </c>
      <c r="C97" t="s">
        <v>20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15</v>
      </c>
      <c r="J97" t="s">
        <v>25</v>
      </c>
      <c r="K97" t="s">
        <v>71</v>
      </c>
      <c r="L97" s="7">
        <f t="shared" si="0"/>
        <v>2016</v>
      </c>
      <c r="M97" s="49" t="str">
        <f>VLOOKUP(L97,year_status,2,FALSE)</f>
        <v>complete</v>
      </c>
    </row>
    <row r="98" spans="1:13">
      <c r="A98">
        <v>100</v>
      </c>
      <c r="B98" t="s">
        <v>72</v>
      </c>
      <c r="C98" t="s">
        <v>14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15</v>
      </c>
      <c r="I98" s="2">
        <v>53677000</v>
      </c>
      <c r="J98" t="s">
        <v>16</v>
      </c>
      <c r="K98" t="s">
        <v>73</v>
      </c>
      <c r="L98" s="7">
        <f t="shared" si="0"/>
        <v>2012</v>
      </c>
      <c r="M98" s="49" t="str">
        <f>VLOOKUP(L98,year_status,2,FALSE)</f>
        <v>complete</v>
      </c>
    </row>
    <row r="99" spans="1:13">
      <c r="A99">
        <v>101</v>
      </c>
      <c r="B99" t="s">
        <v>72</v>
      </c>
      <c r="C99" t="s">
        <v>18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15</v>
      </c>
      <c r="I99" s="2">
        <v>57238000</v>
      </c>
      <c r="J99" t="s">
        <v>16</v>
      </c>
      <c r="K99" t="s">
        <v>73</v>
      </c>
      <c r="L99" s="7">
        <f t="shared" si="0"/>
        <v>2013</v>
      </c>
      <c r="M99" s="49" t="str">
        <f>VLOOKUP(L99,year_status,2,FALSE)</f>
        <v>complete</v>
      </c>
    </row>
    <row r="100" spans="1:13">
      <c r="A100">
        <v>102</v>
      </c>
      <c r="B100" t="s">
        <v>72</v>
      </c>
      <c r="C100" t="s">
        <v>19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15</v>
      </c>
      <c r="I100" s="2">
        <v>63724000</v>
      </c>
      <c r="J100" t="s">
        <v>16</v>
      </c>
      <c r="K100" t="s">
        <v>73</v>
      </c>
      <c r="L100" s="7">
        <f t="shared" si="0"/>
        <v>2014</v>
      </c>
      <c r="M100" s="49" t="str">
        <f>VLOOKUP(L100,year_status,2,FALSE)</f>
        <v>complete</v>
      </c>
    </row>
    <row r="101" spans="1:13">
      <c r="A101">
        <v>103</v>
      </c>
      <c r="B101" t="s">
        <v>72</v>
      </c>
      <c r="C101" t="s">
        <v>20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15</v>
      </c>
      <c r="I101" s="2">
        <v>68707000</v>
      </c>
      <c r="J101" t="s">
        <v>16</v>
      </c>
      <c r="K101" t="s">
        <v>73</v>
      </c>
      <c r="L101" s="7">
        <f t="shared" si="0"/>
        <v>2015</v>
      </c>
      <c r="M101" s="49" t="str">
        <f>VLOOKUP(L101,year_status,2,FALSE)</f>
        <v>complete</v>
      </c>
    </row>
    <row r="102" spans="1:13">
      <c r="A102">
        <v>108</v>
      </c>
      <c r="B102" t="s">
        <v>74</v>
      </c>
      <c r="C102" t="s">
        <v>14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15</v>
      </c>
      <c r="J102" t="s">
        <v>28</v>
      </c>
      <c r="K102" t="s">
        <v>69</v>
      </c>
      <c r="L102" s="7">
        <f t="shared" si="0"/>
        <v>2013</v>
      </c>
      <c r="M102" s="49" t="str">
        <f>VLOOKUP(L102,year_status,2,FALSE)</f>
        <v>complete</v>
      </c>
    </row>
    <row r="103" spans="1:13">
      <c r="A103">
        <v>109</v>
      </c>
      <c r="B103" t="s">
        <v>74</v>
      </c>
      <c r="C103" t="s">
        <v>18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15</v>
      </c>
      <c r="J103" t="s">
        <v>28</v>
      </c>
      <c r="K103" t="s">
        <v>69</v>
      </c>
      <c r="L103" s="7">
        <f t="shared" si="0"/>
        <v>2014</v>
      </c>
      <c r="M103" s="49" t="str">
        <f>VLOOKUP(L103,year_status,2,FALSE)</f>
        <v>complete</v>
      </c>
    </row>
    <row r="104" spans="1:13">
      <c r="A104">
        <v>110</v>
      </c>
      <c r="B104" t="s">
        <v>74</v>
      </c>
      <c r="C104" t="s">
        <v>19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15</v>
      </c>
      <c r="J104" t="s">
        <v>28</v>
      </c>
      <c r="K104" t="s">
        <v>69</v>
      </c>
      <c r="L104" s="7">
        <f t="shared" si="0"/>
        <v>2015</v>
      </c>
      <c r="M104" s="49" t="str">
        <f>VLOOKUP(L104,year_status,2,FALSE)</f>
        <v>complete</v>
      </c>
    </row>
    <row r="105" spans="1:13">
      <c r="A105">
        <v>111</v>
      </c>
      <c r="B105" t="s">
        <v>74</v>
      </c>
      <c r="C105" t="s">
        <v>20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15</v>
      </c>
      <c r="J105" t="s">
        <v>28</v>
      </c>
      <c r="K105" t="s">
        <v>69</v>
      </c>
      <c r="L105" s="7">
        <f t="shared" si="0"/>
        <v>2016</v>
      </c>
      <c r="M105" s="49" t="str">
        <f>VLOOKUP(L105,year_status,2,FALSE)</f>
        <v>complete</v>
      </c>
    </row>
    <row r="106" spans="1:13">
      <c r="A106">
        <v>112</v>
      </c>
      <c r="B106" t="s">
        <v>75</v>
      </c>
      <c r="C106" t="s">
        <v>14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15</v>
      </c>
      <c r="I106" s="2">
        <v>2877000000</v>
      </c>
      <c r="J106" t="s">
        <v>50</v>
      </c>
      <c r="K106" t="s">
        <v>76</v>
      </c>
      <c r="L106" s="7">
        <f t="shared" si="0"/>
        <v>2012</v>
      </c>
      <c r="M106" s="49" t="str">
        <f>VLOOKUP(L106,year_status,2,FALSE)</f>
        <v>complete</v>
      </c>
    </row>
    <row r="107" spans="1:13">
      <c r="A107">
        <v>113</v>
      </c>
      <c r="B107" t="s">
        <v>75</v>
      </c>
      <c r="C107" t="s">
        <v>18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15</v>
      </c>
      <c r="I107" s="2">
        <v>3132000000</v>
      </c>
      <c r="J107" t="s">
        <v>50</v>
      </c>
      <c r="K107" t="s">
        <v>76</v>
      </c>
      <c r="L107" s="7">
        <f t="shared" si="0"/>
        <v>2013</v>
      </c>
      <c r="M107" s="49" t="str">
        <f>VLOOKUP(L107,year_status,2,FALSE)</f>
        <v>complete</v>
      </c>
    </row>
    <row r="108" spans="1:13">
      <c r="A108">
        <v>114</v>
      </c>
      <c r="B108" t="s">
        <v>75</v>
      </c>
      <c r="C108" t="s">
        <v>19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15</v>
      </c>
      <c r="I108" s="2">
        <v>3603000000</v>
      </c>
      <c r="J108" t="s">
        <v>50</v>
      </c>
      <c r="K108" t="s">
        <v>76</v>
      </c>
      <c r="L108" s="7">
        <f t="shared" si="0"/>
        <v>2014</v>
      </c>
      <c r="M108" s="49" t="str">
        <f>VLOOKUP(L108,year_status,2,FALSE)</f>
        <v>complete</v>
      </c>
    </row>
    <row r="109" spans="1:13">
      <c r="A109">
        <v>115</v>
      </c>
      <c r="B109" t="s">
        <v>75</v>
      </c>
      <c r="C109" t="s">
        <v>20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15</v>
      </c>
      <c r="I109" s="2">
        <v>3630000000</v>
      </c>
      <c r="J109" t="s">
        <v>50</v>
      </c>
      <c r="K109" t="s">
        <v>76</v>
      </c>
      <c r="L109" s="7">
        <f t="shared" si="0"/>
        <v>2015</v>
      </c>
      <c r="M109" s="49" t="str">
        <f>VLOOKUP(L109,year_status,2,FALSE)</f>
        <v>complete</v>
      </c>
    </row>
    <row r="110" spans="1:13">
      <c r="A110">
        <v>116</v>
      </c>
      <c r="B110" t="s">
        <v>77</v>
      </c>
      <c r="C110" t="s">
        <v>14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15</v>
      </c>
      <c r="I110" s="2">
        <v>644276000</v>
      </c>
      <c r="J110" t="s">
        <v>55</v>
      </c>
      <c r="K110" t="s">
        <v>78</v>
      </c>
      <c r="L110" s="7">
        <f t="shared" si="0"/>
        <v>2012</v>
      </c>
      <c r="M110" s="49" t="str">
        <f>VLOOKUP(L110,year_status,2,FALSE)</f>
        <v>complete</v>
      </c>
    </row>
    <row r="111" spans="1:13">
      <c r="A111">
        <v>117</v>
      </c>
      <c r="B111" t="s">
        <v>77</v>
      </c>
      <c r="C111" t="s">
        <v>18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15</v>
      </c>
      <c r="I111" s="2">
        <v>800145000</v>
      </c>
      <c r="J111" t="s">
        <v>55</v>
      </c>
      <c r="K111" t="s">
        <v>78</v>
      </c>
      <c r="L111" s="7">
        <f t="shared" si="0"/>
        <v>2013</v>
      </c>
      <c r="M111" s="49" t="str">
        <f>VLOOKUP(L111,year_status,2,FALSE)</f>
        <v>complete</v>
      </c>
    </row>
    <row r="112" spans="1:13">
      <c r="A112">
        <v>118</v>
      </c>
      <c r="B112" t="s">
        <v>77</v>
      </c>
      <c r="C112" t="s">
        <v>19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15</v>
      </c>
      <c r="I112" s="2">
        <v>1003802000</v>
      </c>
      <c r="J112" t="s">
        <v>55</v>
      </c>
      <c r="K112" t="s">
        <v>78</v>
      </c>
      <c r="L112" s="7">
        <f t="shared" si="0"/>
        <v>2014</v>
      </c>
      <c r="M112" s="49" t="str">
        <f>VLOOKUP(L112,year_status,2,FALSE)</f>
        <v>complete</v>
      </c>
    </row>
    <row r="113" spans="1:13">
      <c r="A113">
        <v>119</v>
      </c>
      <c r="B113" t="s">
        <v>77</v>
      </c>
      <c r="C113" t="s">
        <v>20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15</v>
      </c>
      <c r="I113" s="2">
        <v>1285328000</v>
      </c>
      <c r="J113" t="s">
        <v>55</v>
      </c>
      <c r="K113" t="s">
        <v>78</v>
      </c>
      <c r="L113" s="7">
        <f t="shared" si="0"/>
        <v>2015</v>
      </c>
      <c r="M113" s="49" t="str">
        <f>VLOOKUP(L113,year_status,2,FALSE)</f>
        <v>complete</v>
      </c>
    </row>
    <row r="114" spans="1:13">
      <c r="A114">
        <v>120</v>
      </c>
      <c r="B114" t="s">
        <v>79</v>
      </c>
      <c r="C114" t="s">
        <v>14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15</v>
      </c>
      <c r="I114" t="s">
        <v>15</v>
      </c>
      <c r="J114" t="s">
        <v>22</v>
      </c>
      <c r="K114" t="s">
        <v>80</v>
      </c>
      <c r="L114" s="7">
        <f t="shared" si="0"/>
        <v>2013</v>
      </c>
      <c r="M114" s="49" t="str">
        <f>VLOOKUP(L114,year_status,2,FALSE)</f>
        <v>complete</v>
      </c>
    </row>
    <row r="115" spans="1:13">
      <c r="A115">
        <v>121</v>
      </c>
      <c r="B115" t="s">
        <v>79</v>
      </c>
      <c r="C115" t="s">
        <v>18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15</v>
      </c>
      <c r="I115" t="s">
        <v>15</v>
      </c>
      <c r="J115" t="s">
        <v>22</v>
      </c>
      <c r="K115" t="s">
        <v>80</v>
      </c>
      <c r="L115" s="7">
        <f t="shared" si="0"/>
        <v>2014</v>
      </c>
      <c r="M115" s="49" t="str">
        <f>VLOOKUP(L115,year_status,2,FALSE)</f>
        <v>complete</v>
      </c>
    </row>
    <row r="116" spans="1:13">
      <c r="A116">
        <v>122</v>
      </c>
      <c r="B116" t="s">
        <v>79</v>
      </c>
      <c r="C116" t="s">
        <v>19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15</v>
      </c>
      <c r="I116" t="s">
        <v>15</v>
      </c>
      <c r="J116" t="s">
        <v>22</v>
      </c>
      <c r="K116" t="s">
        <v>80</v>
      </c>
      <c r="L116" s="7">
        <f t="shared" si="0"/>
        <v>2015</v>
      </c>
      <c r="M116" s="49" t="str">
        <f>VLOOKUP(L116,year_status,2,FALSE)</f>
        <v>complete</v>
      </c>
    </row>
    <row r="117" spans="1:13">
      <c r="A117">
        <v>123</v>
      </c>
      <c r="B117" t="s">
        <v>79</v>
      </c>
      <c r="C117" t="s">
        <v>20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15</v>
      </c>
      <c r="I117" t="s">
        <v>15</v>
      </c>
      <c r="J117" t="s">
        <v>22</v>
      </c>
      <c r="K117" t="s">
        <v>80</v>
      </c>
      <c r="L117" s="7">
        <f t="shared" si="0"/>
        <v>2016</v>
      </c>
      <c r="M117" s="49" t="str">
        <f>VLOOKUP(L117,year_status,2,FALSE)</f>
        <v>complete</v>
      </c>
    </row>
    <row r="118" spans="1:13">
      <c r="A118">
        <v>124</v>
      </c>
      <c r="B118" t="s">
        <v>81</v>
      </c>
      <c r="C118" t="s">
        <v>14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15</v>
      </c>
      <c r="I118" s="2">
        <v>95300000</v>
      </c>
      <c r="J118" t="s">
        <v>22</v>
      </c>
      <c r="K118" t="s">
        <v>82</v>
      </c>
      <c r="L118" s="7">
        <f t="shared" si="0"/>
        <v>2013</v>
      </c>
      <c r="M118" s="49" t="str">
        <f>VLOOKUP(L118,year_status,2,FALSE)</f>
        <v>complete</v>
      </c>
    </row>
    <row r="119" spans="1:13">
      <c r="A119">
        <v>125</v>
      </c>
      <c r="B119" t="s">
        <v>81</v>
      </c>
      <c r="C119" t="s">
        <v>18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15</v>
      </c>
      <c r="I119" s="2">
        <v>106900000</v>
      </c>
      <c r="J119" t="s">
        <v>22</v>
      </c>
      <c r="K119" t="s">
        <v>82</v>
      </c>
      <c r="L119" s="7">
        <f t="shared" si="0"/>
        <v>2014</v>
      </c>
      <c r="M119" s="49" t="str">
        <f>VLOOKUP(L119,year_status,2,FALSE)</f>
        <v>complete</v>
      </c>
    </row>
    <row r="120" spans="1:13">
      <c r="A120">
        <v>126</v>
      </c>
      <c r="B120" t="s">
        <v>81</v>
      </c>
      <c r="C120" t="s">
        <v>19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15</v>
      </c>
      <c r="I120" s="2">
        <v>127400000</v>
      </c>
      <c r="J120" t="s">
        <v>22</v>
      </c>
      <c r="K120" t="s">
        <v>82</v>
      </c>
      <c r="L120" s="7">
        <f t="shared" si="0"/>
        <v>2015</v>
      </c>
      <c r="M120" s="49" t="str">
        <f>VLOOKUP(L120,year_status,2,FALSE)</f>
        <v>complete</v>
      </c>
    </row>
    <row r="121" spans="1:13">
      <c r="A121">
        <v>127</v>
      </c>
      <c r="B121" t="s">
        <v>81</v>
      </c>
      <c r="C121" t="s">
        <v>20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15</v>
      </c>
      <c r="I121" s="2">
        <v>143400000</v>
      </c>
      <c r="J121" t="s">
        <v>22</v>
      </c>
      <c r="K121" t="s">
        <v>82</v>
      </c>
      <c r="L121" s="7">
        <f t="shared" si="0"/>
        <v>2016</v>
      </c>
      <c r="M121" s="49" t="str">
        <f>VLOOKUP(L121,year_status,2,FALSE)</f>
        <v>complete</v>
      </c>
    </row>
    <row r="122" spans="1:13">
      <c r="A122">
        <v>128</v>
      </c>
      <c r="B122" t="s">
        <v>83</v>
      </c>
      <c r="C122" t="s">
        <v>14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15</v>
      </c>
      <c r="I122" s="2">
        <v>233000000</v>
      </c>
      <c r="J122" t="s">
        <v>28</v>
      </c>
      <c r="K122" t="s">
        <v>84</v>
      </c>
      <c r="L122" s="7">
        <f t="shared" si="0"/>
        <v>2012</v>
      </c>
      <c r="M122" s="49" t="str">
        <f>VLOOKUP(L122,year_status,2,FALSE)</f>
        <v>complete</v>
      </c>
    </row>
    <row r="123" spans="1:13">
      <c r="A123">
        <v>129</v>
      </c>
      <c r="B123" t="s">
        <v>83</v>
      </c>
      <c r="C123" t="s">
        <v>18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15</v>
      </c>
      <c r="I123" s="2">
        <v>245300000</v>
      </c>
      <c r="J123" t="s">
        <v>28</v>
      </c>
      <c r="K123" t="s">
        <v>84</v>
      </c>
      <c r="L123" s="7">
        <f t="shared" si="0"/>
        <v>2013</v>
      </c>
      <c r="M123" s="49" t="str">
        <f>VLOOKUP(L123,year_status,2,FALSE)</f>
        <v>complete</v>
      </c>
    </row>
    <row r="124" spans="1:13">
      <c r="A124">
        <v>130</v>
      </c>
      <c r="B124" t="s">
        <v>83</v>
      </c>
      <c r="C124" t="s">
        <v>19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15</v>
      </c>
      <c r="I124" s="2">
        <v>220900000</v>
      </c>
      <c r="J124" t="s">
        <v>28</v>
      </c>
      <c r="K124" t="s">
        <v>84</v>
      </c>
      <c r="L124" s="7">
        <f t="shared" si="0"/>
        <v>2014</v>
      </c>
      <c r="M124" s="49" t="str">
        <f>VLOOKUP(L124,year_status,2,FALSE)</f>
        <v>complete</v>
      </c>
    </row>
    <row r="125" spans="1:13">
      <c r="A125">
        <v>131</v>
      </c>
      <c r="B125" t="s">
        <v>83</v>
      </c>
      <c r="C125" t="s">
        <v>20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15</v>
      </c>
      <c r="I125" s="2">
        <v>230100000</v>
      </c>
      <c r="J125" t="s">
        <v>28</v>
      </c>
      <c r="K125" t="s">
        <v>84</v>
      </c>
      <c r="L125" s="7">
        <f t="shared" si="0"/>
        <v>2015</v>
      </c>
      <c r="M125" s="49" t="str">
        <f>VLOOKUP(L125,year_status,2,FALSE)</f>
        <v>complete</v>
      </c>
    </row>
    <row r="126" spans="1:13">
      <c r="A126">
        <v>136</v>
      </c>
      <c r="B126" t="s">
        <v>85</v>
      </c>
      <c r="C126" t="s">
        <v>14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15</v>
      </c>
      <c r="I126" s="2">
        <v>6881000000</v>
      </c>
      <c r="J126" t="s">
        <v>86</v>
      </c>
      <c r="K126" t="s">
        <v>87</v>
      </c>
      <c r="L126" s="7">
        <f t="shared" si="0"/>
        <v>2012</v>
      </c>
      <c r="M126" s="49" t="str">
        <f>VLOOKUP(L126,year_status,2,FALSE)</f>
        <v>complete</v>
      </c>
    </row>
    <row r="127" spans="1:13">
      <c r="A127">
        <v>137</v>
      </c>
      <c r="B127" t="s">
        <v>85</v>
      </c>
      <c r="C127" t="s">
        <v>18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15</v>
      </c>
      <c r="I127" s="2">
        <v>5866000000</v>
      </c>
      <c r="J127" t="s">
        <v>86</v>
      </c>
      <c r="K127" t="s">
        <v>87</v>
      </c>
      <c r="L127" s="7">
        <f t="shared" si="0"/>
        <v>2013</v>
      </c>
      <c r="M127" s="49" t="str">
        <f>VLOOKUP(L127,year_status,2,FALSE)</f>
        <v>complete</v>
      </c>
    </row>
    <row r="128" spans="1:13">
      <c r="A128">
        <v>138</v>
      </c>
      <c r="B128" t="s">
        <v>85</v>
      </c>
      <c r="C128" t="s">
        <v>19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15</v>
      </c>
      <c r="I128" s="2">
        <v>9720000000</v>
      </c>
      <c r="J128" t="s">
        <v>86</v>
      </c>
      <c r="K128" t="s">
        <v>87</v>
      </c>
      <c r="L128" s="7">
        <f t="shared" si="0"/>
        <v>2014</v>
      </c>
      <c r="M128" s="49" t="str">
        <f>VLOOKUP(L128,year_status,2,FALSE)</f>
        <v>complete</v>
      </c>
    </row>
    <row r="129" spans="1:13">
      <c r="A129">
        <v>139</v>
      </c>
      <c r="B129" t="s">
        <v>85</v>
      </c>
      <c r="C129" t="s">
        <v>20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15</v>
      </c>
      <c r="I129" s="2">
        <v>29372000000</v>
      </c>
      <c r="J129" t="s">
        <v>86</v>
      </c>
      <c r="K129" t="s">
        <v>87</v>
      </c>
      <c r="L129" s="7">
        <f t="shared" si="0"/>
        <v>2015</v>
      </c>
      <c r="M129" s="49" t="str">
        <f>VLOOKUP(L129,year_status,2,FALSE)</f>
        <v>complete</v>
      </c>
    </row>
    <row r="130" spans="1:13">
      <c r="A130">
        <v>140</v>
      </c>
      <c r="B130" t="s">
        <v>88</v>
      </c>
      <c r="C130" t="s">
        <v>14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15</v>
      </c>
      <c r="I130" s="2">
        <v>3927000000</v>
      </c>
      <c r="J130" t="s">
        <v>86</v>
      </c>
      <c r="K130" t="s">
        <v>87</v>
      </c>
      <c r="L130" s="7">
        <f t="shared" si="0"/>
        <v>2013</v>
      </c>
      <c r="M130" s="49" t="str">
        <f>VLOOKUP(L130,year_status,2,FALSE)</f>
        <v>complete</v>
      </c>
    </row>
    <row r="131" spans="1:13">
      <c r="A131">
        <v>141</v>
      </c>
      <c r="B131" t="s">
        <v>88</v>
      </c>
      <c r="C131" t="s">
        <v>18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15</v>
      </c>
      <c r="I131" s="2">
        <v>4550000000</v>
      </c>
      <c r="J131" t="s">
        <v>86</v>
      </c>
      <c r="K131" t="s">
        <v>87</v>
      </c>
      <c r="L131" s="7">
        <f t="shared" ref="L131:L194" si="1">YEAR(D131)</f>
        <v>2014</v>
      </c>
      <c r="M131" s="49" t="str">
        <f>VLOOKUP(L131,year_status,2,FALSE)</f>
        <v>complete</v>
      </c>
    </row>
    <row r="132" spans="1:13">
      <c r="A132">
        <v>142</v>
      </c>
      <c r="B132" t="s">
        <v>88</v>
      </c>
      <c r="C132" t="s">
        <v>19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15</v>
      </c>
      <c r="I132" s="2">
        <v>4603000000</v>
      </c>
      <c r="J132" t="s">
        <v>86</v>
      </c>
      <c r="K132" t="s">
        <v>87</v>
      </c>
      <c r="L132" s="7">
        <f t="shared" si="1"/>
        <v>2015</v>
      </c>
      <c r="M132" s="49" t="str">
        <f>VLOOKUP(L132,year_status,2,FALSE)</f>
        <v>complete</v>
      </c>
    </row>
    <row r="133" spans="1:13">
      <c r="A133">
        <v>143</v>
      </c>
      <c r="B133" t="s">
        <v>88</v>
      </c>
      <c r="C133" t="s">
        <v>20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15</v>
      </c>
      <c r="I133" s="2">
        <v>4301000000</v>
      </c>
      <c r="J133" t="s">
        <v>86</v>
      </c>
      <c r="K133" t="s">
        <v>87</v>
      </c>
      <c r="L133" s="7">
        <f t="shared" si="1"/>
        <v>2016</v>
      </c>
      <c r="M133" s="49" t="str">
        <f>VLOOKUP(L133,year_status,2,FALSE)</f>
        <v>complete</v>
      </c>
    </row>
    <row r="134" spans="1:13">
      <c r="A134">
        <v>144</v>
      </c>
      <c r="B134" t="s">
        <v>89</v>
      </c>
      <c r="C134" t="s">
        <v>14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15</v>
      </c>
      <c r="J134" t="s">
        <v>62</v>
      </c>
      <c r="K134" t="s">
        <v>90</v>
      </c>
      <c r="L134" s="7">
        <f t="shared" si="1"/>
        <v>2013</v>
      </c>
      <c r="M134" s="49" t="str">
        <f>VLOOKUP(L134,year_status,2,FALSE)</f>
        <v>complete</v>
      </c>
    </row>
    <row r="135" spans="1:13">
      <c r="A135">
        <v>145</v>
      </c>
      <c r="B135" t="s">
        <v>89</v>
      </c>
      <c r="C135" t="s">
        <v>18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15</v>
      </c>
      <c r="J135" t="s">
        <v>62</v>
      </c>
      <c r="K135" t="s">
        <v>90</v>
      </c>
      <c r="L135" s="7">
        <f t="shared" si="1"/>
        <v>2014</v>
      </c>
      <c r="M135" s="49" t="str">
        <f>VLOOKUP(L135,year_status,2,FALSE)</f>
        <v>complete</v>
      </c>
    </row>
    <row r="136" spans="1:13">
      <c r="A136">
        <v>146</v>
      </c>
      <c r="B136" t="s">
        <v>89</v>
      </c>
      <c r="C136" t="s">
        <v>19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15</v>
      </c>
      <c r="J136" t="s">
        <v>62</v>
      </c>
      <c r="K136" t="s">
        <v>90</v>
      </c>
      <c r="L136" s="7">
        <f t="shared" si="1"/>
        <v>2015</v>
      </c>
      <c r="M136" s="49" t="str">
        <f>VLOOKUP(L136,year_status,2,FALSE)</f>
        <v>complete</v>
      </c>
    </row>
    <row r="137" spans="1:13">
      <c r="A137">
        <v>147</v>
      </c>
      <c r="B137" t="s">
        <v>89</v>
      </c>
      <c r="C137" t="s">
        <v>20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15</v>
      </c>
      <c r="J137" t="s">
        <v>62</v>
      </c>
      <c r="K137" t="s">
        <v>90</v>
      </c>
      <c r="L137" s="7">
        <f t="shared" si="1"/>
        <v>2016</v>
      </c>
      <c r="M137" s="49" t="str">
        <f>VLOOKUP(L137,year_status,2,FALSE)</f>
        <v>complete</v>
      </c>
    </row>
    <row r="138" spans="1:13">
      <c r="A138">
        <v>148</v>
      </c>
      <c r="B138" t="s">
        <v>91</v>
      </c>
      <c r="C138" t="s">
        <v>14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15</v>
      </c>
      <c r="I138" t="s">
        <v>15</v>
      </c>
      <c r="J138" t="s">
        <v>25</v>
      </c>
      <c r="K138" t="s">
        <v>92</v>
      </c>
      <c r="L138" s="7">
        <f t="shared" si="1"/>
        <v>2012</v>
      </c>
      <c r="M138" s="49" t="str">
        <f>VLOOKUP(L138,year_status,2,FALSE)</f>
        <v>complete</v>
      </c>
    </row>
    <row r="139" spans="1:13">
      <c r="A139">
        <v>149</v>
      </c>
      <c r="B139" t="s">
        <v>91</v>
      </c>
      <c r="C139" t="s">
        <v>18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15</v>
      </c>
      <c r="I139" t="s">
        <v>15</v>
      </c>
      <c r="J139" t="s">
        <v>25</v>
      </c>
      <c r="K139" t="s">
        <v>92</v>
      </c>
      <c r="L139" s="7">
        <f t="shared" si="1"/>
        <v>2013</v>
      </c>
      <c r="M139" s="49" t="str">
        <f>VLOOKUP(L139,year_status,2,FALSE)</f>
        <v>complete</v>
      </c>
    </row>
    <row r="140" spans="1:13">
      <c r="A140">
        <v>150</v>
      </c>
      <c r="B140" t="s">
        <v>91</v>
      </c>
      <c r="C140" t="s">
        <v>19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15</v>
      </c>
      <c r="I140" t="s">
        <v>15</v>
      </c>
      <c r="J140" t="s">
        <v>25</v>
      </c>
      <c r="K140" t="s">
        <v>92</v>
      </c>
      <c r="L140" s="7">
        <f t="shared" si="1"/>
        <v>2014</v>
      </c>
      <c r="M140" s="49" t="str">
        <f>VLOOKUP(L140,year_status,2,FALSE)</f>
        <v>complete</v>
      </c>
    </row>
    <row r="141" spans="1:13">
      <c r="A141">
        <v>151</v>
      </c>
      <c r="B141" t="s">
        <v>91</v>
      </c>
      <c r="C141" t="s">
        <v>20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15</v>
      </c>
      <c r="I141" t="s">
        <v>15</v>
      </c>
      <c r="J141" t="s">
        <v>25</v>
      </c>
      <c r="K141" t="s">
        <v>92</v>
      </c>
      <c r="L141" s="7">
        <f t="shared" si="1"/>
        <v>2015</v>
      </c>
      <c r="M141" s="49" t="str">
        <f>VLOOKUP(L141,year_status,2,FALSE)</f>
        <v>complete</v>
      </c>
    </row>
    <row r="142" spans="1:13">
      <c r="A142">
        <v>152</v>
      </c>
      <c r="B142" t="s">
        <v>93</v>
      </c>
      <c r="C142" t="s">
        <v>14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16</v>
      </c>
      <c r="K142" t="s">
        <v>94</v>
      </c>
      <c r="L142" s="7">
        <f t="shared" si="1"/>
        <v>2012</v>
      </c>
      <c r="M142" s="49" t="str">
        <f>VLOOKUP(L142,year_status,2,FALSE)</f>
        <v>complete</v>
      </c>
    </row>
    <row r="143" spans="1:13">
      <c r="A143">
        <v>153</v>
      </c>
      <c r="B143" t="s">
        <v>93</v>
      </c>
      <c r="C143" t="s">
        <v>18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16</v>
      </c>
      <c r="K143" t="s">
        <v>94</v>
      </c>
      <c r="L143" s="7">
        <f t="shared" si="1"/>
        <v>2013</v>
      </c>
      <c r="M143" s="49" t="str">
        <f>VLOOKUP(L143,year_status,2,FALSE)</f>
        <v>complete</v>
      </c>
    </row>
    <row r="144" spans="1:13">
      <c r="A144">
        <v>154</v>
      </c>
      <c r="B144" t="s">
        <v>93</v>
      </c>
      <c r="C144" t="s">
        <v>19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16</v>
      </c>
      <c r="K144" t="s">
        <v>94</v>
      </c>
      <c r="L144" s="7">
        <f t="shared" si="1"/>
        <v>2014</v>
      </c>
      <c r="M144" s="49" t="str">
        <f>VLOOKUP(L144,year_status,2,FALSE)</f>
        <v>complete</v>
      </c>
    </row>
    <row r="145" spans="1:13">
      <c r="A145">
        <v>155</v>
      </c>
      <c r="B145" t="s">
        <v>93</v>
      </c>
      <c r="C145" t="s">
        <v>20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16</v>
      </c>
      <c r="K145" t="s">
        <v>94</v>
      </c>
      <c r="L145" s="7">
        <f t="shared" si="1"/>
        <v>2015</v>
      </c>
      <c r="M145" s="49" t="str">
        <f>VLOOKUP(L145,year_status,2,FALSE)</f>
        <v>complete</v>
      </c>
    </row>
    <row r="146" spans="1:13">
      <c r="A146">
        <v>156</v>
      </c>
      <c r="B146" t="s">
        <v>95</v>
      </c>
      <c r="C146" t="s">
        <v>14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15</v>
      </c>
      <c r="J146" t="s">
        <v>25</v>
      </c>
      <c r="K146" t="s">
        <v>96</v>
      </c>
      <c r="L146" s="7">
        <f t="shared" si="1"/>
        <v>2012</v>
      </c>
      <c r="M146" s="49" t="str">
        <f>VLOOKUP(L146,year_status,2,FALSE)</f>
        <v>complete</v>
      </c>
    </row>
    <row r="147" spans="1:13">
      <c r="A147">
        <v>157</v>
      </c>
      <c r="B147" t="s">
        <v>95</v>
      </c>
      <c r="C147" t="s">
        <v>18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15</v>
      </c>
      <c r="J147" t="s">
        <v>25</v>
      </c>
      <c r="K147" t="s">
        <v>96</v>
      </c>
      <c r="L147" s="7">
        <f t="shared" si="1"/>
        <v>2013</v>
      </c>
      <c r="M147" s="49" t="str">
        <f>VLOOKUP(L147,year_status,2,FALSE)</f>
        <v>complete</v>
      </c>
    </row>
    <row r="148" spans="1:13">
      <c r="A148">
        <v>158</v>
      </c>
      <c r="B148" t="s">
        <v>95</v>
      </c>
      <c r="C148" t="s">
        <v>19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15</v>
      </c>
      <c r="J148" t="s">
        <v>25</v>
      </c>
      <c r="K148" t="s">
        <v>96</v>
      </c>
      <c r="L148" s="7">
        <f t="shared" si="1"/>
        <v>2014</v>
      </c>
      <c r="M148" s="49" t="str">
        <f>VLOOKUP(L148,year_status,2,FALSE)</f>
        <v>complete</v>
      </c>
    </row>
    <row r="149" spans="1:13">
      <c r="A149">
        <v>159</v>
      </c>
      <c r="B149" t="s">
        <v>95</v>
      </c>
      <c r="C149" t="s">
        <v>20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15</v>
      </c>
      <c r="J149" t="s">
        <v>25</v>
      </c>
      <c r="K149" t="s">
        <v>96</v>
      </c>
      <c r="L149" s="7">
        <f t="shared" si="1"/>
        <v>2015</v>
      </c>
      <c r="M149" s="49" t="str">
        <f>VLOOKUP(L149,year_status,2,FALSE)</f>
        <v>complete</v>
      </c>
    </row>
    <row r="150" spans="1:13">
      <c r="A150">
        <v>164</v>
      </c>
      <c r="B150" t="s">
        <v>97</v>
      </c>
      <c r="C150" t="s">
        <v>14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25</v>
      </c>
      <c r="K150" t="s">
        <v>37</v>
      </c>
      <c r="L150" s="7">
        <f t="shared" si="1"/>
        <v>2015</v>
      </c>
      <c r="M150" s="49" t="str">
        <f>VLOOKUP(L150,year_status,2,FALSE)</f>
        <v>complete</v>
      </c>
    </row>
    <row r="151" spans="1:13">
      <c r="A151">
        <v>165</v>
      </c>
      <c r="B151" t="s">
        <v>97</v>
      </c>
      <c r="C151" t="s">
        <v>18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25</v>
      </c>
      <c r="K151" t="s">
        <v>37</v>
      </c>
      <c r="L151" s="7">
        <f t="shared" si="1"/>
        <v>2016</v>
      </c>
      <c r="M151" s="49" t="str">
        <f>VLOOKUP(L151,year_status,2,FALSE)</f>
        <v>complete</v>
      </c>
    </row>
    <row r="152" spans="1:13">
      <c r="A152">
        <v>166</v>
      </c>
      <c r="B152" t="s">
        <v>98</v>
      </c>
      <c r="C152" t="s">
        <v>14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15</v>
      </c>
      <c r="I152" t="s">
        <v>15</v>
      </c>
      <c r="J152" t="s">
        <v>62</v>
      </c>
      <c r="K152" t="s">
        <v>99</v>
      </c>
      <c r="L152" s="7">
        <f t="shared" si="1"/>
        <v>2012</v>
      </c>
      <c r="M152" s="49" t="str">
        <f>VLOOKUP(L152,year_status,2,FALSE)</f>
        <v>complete</v>
      </c>
    </row>
    <row r="153" spans="1:13">
      <c r="A153">
        <v>167</v>
      </c>
      <c r="B153" t="s">
        <v>98</v>
      </c>
      <c r="C153" t="s">
        <v>18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15</v>
      </c>
      <c r="I153" t="s">
        <v>15</v>
      </c>
      <c r="J153" t="s">
        <v>62</v>
      </c>
      <c r="K153" t="s">
        <v>99</v>
      </c>
      <c r="L153" s="7">
        <f t="shared" si="1"/>
        <v>2013</v>
      </c>
      <c r="M153" s="49" t="str">
        <f>VLOOKUP(L153,year_status,2,FALSE)</f>
        <v>complete</v>
      </c>
    </row>
    <row r="154" spans="1:13">
      <c r="A154">
        <v>168</v>
      </c>
      <c r="B154" t="s">
        <v>98</v>
      </c>
      <c r="C154" t="s">
        <v>19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15</v>
      </c>
      <c r="I154" t="s">
        <v>15</v>
      </c>
      <c r="J154" t="s">
        <v>62</v>
      </c>
      <c r="K154" t="s">
        <v>99</v>
      </c>
      <c r="L154" s="7">
        <f t="shared" si="1"/>
        <v>2015</v>
      </c>
      <c r="M154" s="49" t="str">
        <f>VLOOKUP(L154,year_status,2,FALSE)</f>
        <v>complete</v>
      </c>
    </row>
    <row r="155" spans="1:13">
      <c r="A155">
        <v>169</v>
      </c>
      <c r="B155" t="s">
        <v>98</v>
      </c>
      <c r="C155" t="s">
        <v>20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15</v>
      </c>
      <c r="I155" t="s">
        <v>15</v>
      </c>
      <c r="J155" t="s">
        <v>62</v>
      </c>
      <c r="K155" t="s">
        <v>99</v>
      </c>
      <c r="L155" s="7">
        <f t="shared" si="1"/>
        <v>2016</v>
      </c>
      <c r="M155" s="49" t="str">
        <f>VLOOKUP(L155,year_status,2,FALSE)</f>
        <v>complete</v>
      </c>
    </row>
    <row r="156" spans="1:13">
      <c r="A156">
        <v>170</v>
      </c>
      <c r="B156" t="s">
        <v>100</v>
      </c>
      <c r="C156" t="s">
        <v>14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15</v>
      </c>
      <c r="I156" s="2">
        <v>380402000</v>
      </c>
      <c r="J156" t="s">
        <v>45</v>
      </c>
      <c r="K156" t="s">
        <v>101</v>
      </c>
      <c r="L156" s="7">
        <f t="shared" si="1"/>
        <v>2012</v>
      </c>
      <c r="M156" s="49" t="str">
        <f>VLOOKUP(L156,year_status,2,FALSE)</f>
        <v>complete</v>
      </c>
    </row>
    <row r="157" spans="1:13">
      <c r="A157">
        <v>171</v>
      </c>
      <c r="B157" t="s">
        <v>100</v>
      </c>
      <c r="C157" t="s">
        <v>18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15</v>
      </c>
      <c r="I157" s="2">
        <v>407000000</v>
      </c>
      <c r="J157" t="s">
        <v>45</v>
      </c>
      <c r="K157" t="s">
        <v>101</v>
      </c>
      <c r="L157" s="7">
        <f t="shared" si="1"/>
        <v>2013</v>
      </c>
      <c r="M157" s="49" t="str">
        <f>VLOOKUP(L157,year_status,2,FALSE)</f>
        <v>complete</v>
      </c>
    </row>
    <row r="158" spans="1:13">
      <c r="A158">
        <v>172</v>
      </c>
      <c r="B158" t="s">
        <v>100</v>
      </c>
      <c r="C158" t="s">
        <v>19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15</v>
      </c>
      <c r="I158" s="2">
        <v>424000000</v>
      </c>
      <c r="J158" t="s">
        <v>45</v>
      </c>
      <c r="K158" t="s">
        <v>101</v>
      </c>
      <c r="L158" s="7">
        <f t="shared" si="1"/>
        <v>2014</v>
      </c>
      <c r="M158" s="49" t="str">
        <f>VLOOKUP(L158,year_status,2,FALSE)</f>
        <v>complete</v>
      </c>
    </row>
    <row r="159" spans="1:13">
      <c r="A159">
        <v>173</v>
      </c>
      <c r="B159" t="s">
        <v>100</v>
      </c>
      <c r="C159" t="s">
        <v>20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15</v>
      </c>
      <c r="I159" s="2">
        <v>440000000</v>
      </c>
      <c r="J159" t="s">
        <v>45</v>
      </c>
      <c r="K159" t="s">
        <v>101</v>
      </c>
      <c r="L159" s="7">
        <f t="shared" si="1"/>
        <v>2015</v>
      </c>
      <c r="M159" s="49" t="str">
        <f>VLOOKUP(L159,year_status,2,FALSE)</f>
        <v>complete</v>
      </c>
    </row>
    <row r="160" spans="1:13">
      <c r="A160">
        <v>174</v>
      </c>
      <c r="B160" t="s">
        <v>102</v>
      </c>
      <c r="C160" t="s">
        <v>14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15</v>
      </c>
      <c r="I160" s="2">
        <v>1712000000</v>
      </c>
      <c r="J160" t="s">
        <v>50</v>
      </c>
      <c r="K160" t="s">
        <v>103</v>
      </c>
      <c r="L160" s="7">
        <f t="shared" si="1"/>
        <v>2012</v>
      </c>
      <c r="M160" s="49" t="str">
        <f>VLOOKUP(L160,year_status,2,FALSE)</f>
        <v>complete</v>
      </c>
    </row>
    <row r="161" spans="1:13">
      <c r="A161">
        <v>175</v>
      </c>
      <c r="B161" t="s">
        <v>102</v>
      </c>
      <c r="C161" t="s">
        <v>18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15</v>
      </c>
      <c r="I161" s="2">
        <v>1832000000</v>
      </c>
      <c r="J161" t="s">
        <v>50</v>
      </c>
      <c r="K161" t="s">
        <v>103</v>
      </c>
      <c r="L161" s="7">
        <f t="shared" si="1"/>
        <v>2013</v>
      </c>
      <c r="M161" s="49" t="str">
        <f>VLOOKUP(L161,year_status,2,FALSE)</f>
        <v>complete</v>
      </c>
    </row>
    <row r="162" spans="1:13">
      <c r="A162">
        <v>176</v>
      </c>
      <c r="B162" t="s">
        <v>102</v>
      </c>
      <c r="C162" t="s">
        <v>19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15</v>
      </c>
      <c r="I162" s="2">
        <v>2044000000</v>
      </c>
      <c r="J162" t="s">
        <v>50</v>
      </c>
      <c r="K162" t="s">
        <v>103</v>
      </c>
      <c r="L162" s="7">
        <f t="shared" si="1"/>
        <v>2014</v>
      </c>
      <c r="M162" s="49" t="str">
        <f>VLOOKUP(L162,year_status,2,FALSE)</f>
        <v>complete</v>
      </c>
    </row>
    <row r="163" spans="1:13">
      <c r="A163">
        <v>177</v>
      </c>
      <c r="B163" t="s">
        <v>102</v>
      </c>
      <c r="C163" t="s">
        <v>20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15</v>
      </c>
      <c r="I163" s="2">
        <v>1988000000</v>
      </c>
      <c r="J163" t="s">
        <v>50</v>
      </c>
      <c r="K163" t="s">
        <v>103</v>
      </c>
      <c r="L163" s="7">
        <f t="shared" si="1"/>
        <v>2015</v>
      </c>
      <c r="M163" s="49" t="str">
        <f>VLOOKUP(L163,year_status,2,FALSE)</f>
        <v>complete</v>
      </c>
    </row>
    <row r="164" spans="1:13">
      <c r="A164">
        <v>178</v>
      </c>
      <c r="B164" t="s">
        <v>104</v>
      </c>
      <c r="C164" t="s">
        <v>14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15</v>
      </c>
      <c r="I164" t="s">
        <v>15</v>
      </c>
      <c r="J164" t="s">
        <v>16</v>
      </c>
      <c r="K164" t="s">
        <v>73</v>
      </c>
      <c r="L164" s="7">
        <f t="shared" si="1"/>
        <v>2013</v>
      </c>
      <c r="M164" s="49" t="str">
        <f>VLOOKUP(L164,year_status,2,FALSE)</f>
        <v>complete</v>
      </c>
    </row>
    <row r="165" spans="1:13">
      <c r="A165">
        <v>179</v>
      </c>
      <c r="B165" t="s">
        <v>104</v>
      </c>
      <c r="C165" t="s">
        <v>18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15</v>
      </c>
      <c r="I165" t="s">
        <v>15</v>
      </c>
      <c r="J165" t="s">
        <v>16</v>
      </c>
      <c r="K165" t="s">
        <v>73</v>
      </c>
      <c r="L165" s="7">
        <f t="shared" si="1"/>
        <v>2014</v>
      </c>
      <c r="M165" s="49" t="str">
        <f>VLOOKUP(L165,year_status,2,FALSE)</f>
        <v>complete</v>
      </c>
    </row>
    <row r="166" spans="1:13">
      <c r="A166">
        <v>180</v>
      </c>
      <c r="B166" t="s">
        <v>104</v>
      </c>
      <c r="C166" t="s">
        <v>19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15</v>
      </c>
      <c r="I166" t="s">
        <v>15</v>
      </c>
      <c r="J166" t="s">
        <v>16</v>
      </c>
      <c r="K166" t="s">
        <v>73</v>
      </c>
      <c r="L166" s="7">
        <f t="shared" si="1"/>
        <v>2015</v>
      </c>
      <c r="M166" s="49" t="str">
        <f>VLOOKUP(L166,year_status,2,FALSE)</f>
        <v>complete</v>
      </c>
    </row>
    <row r="167" spans="1:13">
      <c r="A167">
        <v>181</v>
      </c>
      <c r="B167" t="s">
        <v>104</v>
      </c>
      <c r="C167" t="s">
        <v>20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15</v>
      </c>
      <c r="I167" t="s">
        <v>15</v>
      </c>
      <c r="J167" t="s">
        <v>16</v>
      </c>
      <c r="K167" t="s">
        <v>73</v>
      </c>
      <c r="L167" s="7">
        <f t="shared" si="1"/>
        <v>2016</v>
      </c>
      <c r="M167" s="49" t="str">
        <f>VLOOKUP(L167,year_status,2,FALSE)</f>
        <v>complete</v>
      </c>
    </row>
    <row r="168" spans="1:13">
      <c r="A168">
        <v>182</v>
      </c>
      <c r="B168" t="s">
        <v>105</v>
      </c>
      <c r="C168" t="s">
        <v>14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15</v>
      </c>
      <c r="I168" t="s">
        <v>15</v>
      </c>
      <c r="J168" t="s">
        <v>22</v>
      </c>
      <c r="K168" t="s">
        <v>82</v>
      </c>
      <c r="L168" s="7">
        <f t="shared" si="1"/>
        <v>2013</v>
      </c>
      <c r="M168" s="49" t="str">
        <f>VLOOKUP(L168,year_status,2,FALSE)</f>
        <v>complete</v>
      </c>
    </row>
    <row r="169" spans="1:13">
      <c r="A169">
        <v>183</v>
      </c>
      <c r="B169" t="s">
        <v>105</v>
      </c>
      <c r="C169" t="s">
        <v>18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15</v>
      </c>
      <c r="I169" t="s">
        <v>15</v>
      </c>
      <c r="J169" t="s">
        <v>22</v>
      </c>
      <c r="K169" t="s">
        <v>82</v>
      </c>
      <c r="L169" s="7">
        <f t="shared" si="1"/>
        <v>2014</v>
      </c>
      <c r="M169" s="49" t="str">
        <f>VLOOKUP(L169,year_status,2,FALSE)</f>
        <v>complete</v>
      </c>
    </row>
    <row r="170" spans="1:13">
      <c r="A170">
        <v>184</v>
      </c>
      <c r="B170" t="s">
        <v>105</v>
      </c>
      <c r="C170" t="s">
        <v>19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15</v>
      </c>
      <c r="I170" t="s">
        <v>15</v>
      </c>
      <c r="J170" t="s">
        <v>22</v>
      </c>
      <c r="K170" t="s">
        <v>82</v>
      </c>
      <c r="L170" s="7">
        <f t="shared" si="1"/>
        <v>2015</v>
      </c>
      <c r="M170" s="49" t="str">
        <f>VLOOKUP(L170,year_status,2,FALSE)</f>
        <v>complete</v>
      </c>
    </row>
    <row r="171" spans="1:13">
      <c r="A171">
        <v>185</v>
      </c>
      <c r="B171" t="s">
        <v>105</v>
      </c>
      <c r="C171" t="s">
        <v>20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15</v>
      </c>
      <c r="I171" t="s">
        <v>15</v>
      </c>
      <c r="J171" t="s">
        <v>22</v>
      </c>
      <c r="K171" t="s">
        <v>82</v>
      </c>
      <c r="L171" s="7">
        <f t="shared" si="1"/>
        <v>2016</v>
      </c>
      <c r="M171" s="49" t="str">
        <f>VLOOKUP(L171,year_status,2,FALSE)</f>
        <v>complete</v>
      </c>
    </row>
    <row r="172" spans="1:13">
      <c r="A172">
        <v>186</v>
      </c>
      <c r="B172" t="s">
        <v>106</v>
      </c>
      <c r="C172" t="s">
        <v>14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15</v>
      </c>
      <c r="J172" t="s">
        <v>16</v>
      </c>
      <c r="K172" t="s">
        <v>94</v>
      </c>
      <c r="L172" s="7">
        <f t="shared" si="1"/>
        <v>2013</v>
      </c>
      <c r="M172" s="49" t="str">
        <f>VLOOKUP(L172,year_status,2,FALSE)</f>
        <v>complete</v>
      </c>
    </row>
    <row r="173" spans="1:13">
      <c r="A173">
        <v>187</v>
      </c>
      <c r="B173" t="s">
        <v>106</v>
      </c>
      <c r="C173" t="s">
        <v>18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15</v>
      </c>
      <c r="J173" t="s">
        <v>16</v>
      </c>
      <c r="K173" t="s">
        <v>94</v>
      </c>
      <c r="L173" s="7">
        <f t="shared" si="1"/>
        <v>2014</v>
      </c>
      <c r="M173" s="49" t="str">
        <f>VLOOKUP(L173,year_status,2,FALSE)</f>
        <v>complete</v>
      </c>
    </row>
    <row r="174" spans="1:13">
      <c r="A174">
        <v>188</v>
      </c>
      <c r="B174" t="s">
        <v>106</v>
      </c>
      <c r="C174" t="s">
        <v>19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15</v>
      </c>
      <c r="J174" t="s">
        <v>16</v>
      </c>
      <c r="K174" t="s">
        <v>94</v>
      </c>
      <c r="L174" s="7">
        <f t="shared" si="1"/>
        <v>2015</v>
      </c>
      <c r="M174" s="49" t="str">
        <f>VLOOKUP(L174,year_status,2,FALSE)</f>
        <v>complete</v>
      </c>
    </row>
    <row r="175" spans="1:13">
      <c r="A175">
        <v>189</v>
      </c>
      <c r="B175" t="s">
        <v>106</v>
      </c>
      <c r="C175" t="s">
        <v>20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15</v>
      </c>
      <c r="J175" t="s">
        <v>16</v>
      </c>
      <c r="K175" t="s">
        <v>94</v>
      </c>
      <c r="L175" s="7">
        <f t="shared" si="1"/>
        <v>2016</v>
      </c>
      <c r="M175" s="49" t="str">
        <f>VLOOKUP(L175,year_status,2,FALSE)</f>
        <v>complete</v>
      </c>
    </row>
    <row r="176" spans="1:13">
      <c r="A176">
        <v>190</v>
      </c>
      <c r="B176" t="s">
        <v>107</v>
      </c>
      <c r="C176" t="s">
        <v>14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15</v>
      </c>
      <c r="I176" s="2">
        <v>9433000000</v>
      </c>
      <c r="J176" t="s">
        <v>50</v>
      </c>
      <c r="K176" t="s">
        <v>108</v>
      </c>
      <c r="L176" s="7">
        <f t="shared" si="1"/>
        <v>2012</v>
      </c>
      <c r="M176" s="49" t="str">
        <f>VLOOKUP(L176,year_status,2,FALSE)</f>
        <v>complete</v>
      </c>
    </row>
    <row r="177" spans="1:13">
      <c r="A177">
        <v>191</v>
      </c>
      <c r="B177" t="s">
        <v>107</v>
      </c>
      <c r="C177" t="s">
        <v>18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15</v>
      </c>
      <c r="I177" s="2">
        <v>4642000000</v>
      </c>
      <c r="J177" t="s">
        <v>50</v>
      </c>
      <c r="K177" t="s">
        <v>108</v>
      </c>
      <c r="L177" s="7">
        <f t="shared" si="1"/>
        <v>2013</v>
      </c>
      <c r="M177" s="49" t="str">
        <f>VLOOKUP(L177,year_status,2,FALSE)</f>
        <v>complete</v>
      </c>
    </row>
    <row r="178" spans="1:13">
      <c r="A178">
        <v>192</v>
      </c>
      <c r="B178" t="s">
        <v>107</v>
      </c>
      <c r="C178" t="s">
        <v>19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15</v>
      </c>
      <c r="I178" s="2">
        <v>3211000000</v>
      </c>
      <c r="J178" t="s">
        <v>50</v>
      </c>
      <c r="K178" t="s">
        <v>108</v>
      </c>
      <c r="L178" s="7">
        <f t="shared" si="1"/>
        <v>2014</v>
      </c>
      <c r="M178" s="49" t="str">
        <f>VLOOKUP(L178,year_status,2,FALSE)</f>
        <v>complete</v>
      </c>
    </row>
    <row r="179" spans="1:13">
      <c r="A179">
        <v>193</v>
      </c>
      <c r="B179" t="s">
        <v>107</v>
      </c>
      <c r="C179" t="s">
        <v>20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15</v>
      </c>
      <c r="I179" s="2">
        <v>3995000000</v>
      </c>
      <c r="J179" t="s">
        <v>50</v>
      </c>
      <c r="K179" t="s">
        <v>108</v>
      </c>
      <c r="L179" s="7">
        <f t="shared" si="1"/>
        <v>2015</v>
      </c>
      <c r="M179" s="49" t="str">
        <f>VLOOKUP(L179,year_status,2,FALSE)</f>
        <v>complete</v>
      </c>
    </row>
    <row r="180" spans="1:13">
      <c r="A180">
        <v>194</v>
      </c>
      <c r="B180" t="s">
        <v>109</v>
      </c>
      <c r="C180" t="s">
        <v>14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15</v>
      </c>
      <c r="J180" t="s">
        <v>28</v>
      </c>
      <c r="K180" t="s">
        <v>33</v>
      </c>
      <c r="L180" s="7">
        <f t="shared" si="1"/>
        <v>2012</v>
      </c>
      <c r="M180" s="49" t="str">
        <f>VLOOKUP(L180,year_status,2,FALSE)</f>
        <v>complete</v>
      </c>
    </row>
    <row r="181" spans="1:13">
      <c r="A181">
        <v>195</v>
      </c>
      <c r="B181" t="s">
        <v>109</v>
      </c>
      <c r="C181" t="s">
        <v>18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15</v>
      </c>
      <c r="J181" t="s">
        <v>28</v>
      </c>
      <c r="K181" t="s">
        <v>33</v>
      </c>
      <c r="L181" s="7">
        <f t="shared" si="1"/>
        <v>2013</v>
      </c>
      <c r="M181" s="49" t="str">
        <f>VLOOKUP(L181,year_status,2,FALSE)</f>
        <v>complete</v>
      </c>
    </row>
    <row r="182" spans="1:13">
      <c r="A182">
        <v>196</v>
      </c>
      <c r="B182" t="s">
        <v>109</v>
      </c>
      <c r="C182" t="s">
        <v>19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15</v>
      </c>
      <c r="J182" t="s">
        <v>28</v>
      </c>
      <c r="K182" t="s">
        <v>33</v>
      </c>
      <c r="L182" s="7">
        <f t="shared" si="1"/>
        <v>2014</v>
      </c>
      <c r="M182" s="49" t="str">
        <f>VLOOKUP(L182,year_status,2,FALSE)</f>
        <v>complete</v>
      </c>
    </row>
    <row r="183" spans="1:13">
      <c r="A183">
        <v>197</v>
      </c>
      <c r="B183" t="s">
        <v>109</v>
      </c>
      <c r="C183" t="s">
        <v>20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15</v>
      </c>
      <c r="J183" t="s">
        <v>28</v>
      </c>
      <c r="K183" t="s">
        <v>33</v>
      </c>
      <c r="L183" s="7">
        <f t="shared" si="1"/>
        <v>2015</v>
      </c>
      <c r="M183" s="49" t="str">
        <f>VLOOKUP(L183,year_status,2,FALSE)</f>
        <v>complete</v>
      </c>
    </row>
    <row r="184" spans="1:13">
      <c r="A184">
        <v>198</v>
      </c>
      <c r="B184" t="s">
        <v>110</v>
      </c>
      <c r="C184" t="s">
        <v>14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15</v>
      </c>
      <c r="I184" t="s">
        <v>15</v>
      </c>
      <c r="J184" t="s">
        <v>22</v>
      </c>
      <c r="K184" t="s">
        <v>82</v>
      </c>
      <c r="L184" s="7">
        <f t="shared" si="1"/>
        <v>2013</v>
      </c>
      <c r="M184" s="49" t="str">
        <f>VLOOKUP(L184,year_status,2,FALSE)</f>
        <v>complete</v>
      </c>
    </row>
    <row r="185" spans="1:13">
      <c r="A185">
        <v>199</v>
      </c>
      <c r="B185" t="s">
        <v>110</v>
      </c>
      <c r="C185" t="s">
        <v>18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15</v>
      </c>
      <c r="I185" t="s">
        <v>15</v>
      </c>
      <c r="J185" t="s">
        <v>22</v>
      </c>
      <c r="K185" t="s">
        <v>82</v>
      </c>
      <c r="L185" s="7">
        <f t="shared" si="1"/>
        <v>2014</v>
      </c>
      <c r="M185" s="49" t="str">
        <f>VLOOKUP(L185,year_status,2,FALSE)</f>
        <v>complete</v>
      </c>
    </row>
    <row r="186" spans="1:13">
      <c r="A186">
        <v>200</v>
      </c>
      <c r="B186" t="s">
        <v>110</v>
      </c>
      <c r="C186" t="s">
        <v>19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15</v>
      </c>
      <c r="I186" t="s">
        <v>15</v>
      </c>
      <c r="J186" t="s">
        <v>22</v>
      </c>
      <c r="K186" t="s">
        <v>82</v>
      </c>
      <c r="L186" s="7">
        <f t="shared" si="1"/>
        <v>2015</v>
      </c>
      <c r="M186" s="49" t="str">
        <f>VLOOKUP(L186,year_status,2,FALSE)</f>
        <v>complete</v>
      </c>
    </row>
    <row r="187" spans="1:13">
      <c r="A187">
        <v>201</v>
      </c>
      <c r="B187" t="s">
        <v>110</v>
      </c>
      <c r="C187" t="s">
        <v>20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15</v>
      </c>
      <c r="I187" t="s">
        <v>15</v>
      </c>
      <c r="J187" t="s">
        <v>22</v>
      </c>
      <c r="K187" t="s">
        <v>82</v>
      </c>
      <c r="L187" s="7">
        <f t="shared" si="1"/>
        <v>2016</v>
      </c>
      <c r="M187" s="49" t="str">
        <f>VLOOKUP(L187,year_status,2,FALSE)</f>
        <v>complete</v>
      </c>
    </row>
    <row r="188" spans="1:13">
      <c r="A188">
        <v>202</v>
      </c>
      <c r="B188" t="s">
        <v>111</v>
      </c>
      <c r="C188" t="s">
        <v>14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15</v>
      </c>
      <c r="I188" s="2">
        <v>1167000000</v>
      </c>
      <c r="J188" t="s">
        <v>50</v>
      </c>
      <c r="K188" t="s">
        <v>108</v>
      </c>
      <c r="L188" s="7">
        <f t="shared" si="1"/>
        <v>2012</v>
      </c>
      <c r="M188" s="49" t="str">
        <f>VLOOKUP(L188,year_status,2,FALSE)</f>
        <v>complete</v>
      </c>
    </row>
    <row r="189" spans="1:13">
      <c r="A189">
        <v>203</v>
      </c>
      <c r="B189" t="s">
        <v>111</v>
      </c>
      <c r="C189" t="s">
        <v>18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15</v>
      </c>
      <c r="I189" s="2">
        <v>698000000</v>
      </c>
      <c r="J189" t="s">
        <v>50</v>
      </c>
      <c r="K189" t="s">
        <v>108</v>
      </c>
      <c r="L189" s="7">
        <f t="shared" si="1"/>
        <v>2013</v>
      </c>
      <c r="M189" s="49" t="str">
        <f>VLOOKUP(L189,year_status,2,FALSE)</f>
        <v>complete</v>
      </c>
    </row>
    <row r="190" spans="1:13">
      <c r="A190">
        <v>204</v>
      </c>
      <c r="B190" t="s">
        <v>111</v>
      </c>
      <c r="C190" t="s">
        <v>19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15</v>
      </c>
      <c r="I190" s="2">
        <v>342000000</v>
      </c>
      <c r="J190" t="s">
        <v>50</v>
      </c>
      <c r="K190" t="s">
        <v>108</v>
      </c>
      <c r="L190" s="7">
        <f t="shared" si="1"/>
        <v>2014</v>
      </c>
      <c r="M190" s="49" t="str">
        <f>VLOOKUP(L190,year_status,2,FALSE)</f>
        <v>complete</v>
      </c>
    </row>
    <row r="191" spans="1:13">
      <c r="A191">
        <v>205</v>
      </c>
      <c r="B191" t="s">
        <v>111</v>
      </c>
      <c r="C191" t="s">
        <v>20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15</v>
      </c>
      <c r="I191" s="2">
        <v>533000000</v>
      </c>
      <c r="J191" t="s">
        <v>50</v>
      </c>
      <c r="K191" t="s">
        <v>108</v>
      </c>
      <c r="L191" s="7">
        <f t="shared" si="1"/>
        <v>2015</v>
      </c>
      <c r="M191" s="49" t="str">
        <f>VLOOKUP(L191,year_status,2,FALSE)</f>
        <v>complete</v>
      </c>
    </row>
    <row r="192" spans="1:13">
      <c r="A192">
        <v>206</v>
      </c>
      <c r="B192" t="s">
        <v>112</v>
      </c>
      <c r="C192" t="s">
        <v>14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15</v>
      </c>
      <c r="I192" t="s">
        <v>15</v>
      </c>
      <c r="J192" t="s">
        <v>22</v>
      </c>
      <c r="K192" t="s">
        <v>113</v>
      </c>
      <c r="L192" s="7">
        <f t="shared" si="1"/>
        <v>2012</v>
      </c>
      <c r="M192" s="49" t="str">
        <f>VLOOKUP(L192,year_status,2,FALSE)</f>
        <v>complete</v>
      </c>
    </row>
    <row r="193" spans="1:13">
      <c r="A193">
        <v>207</v>
      </c>
      <c r="B193" t="s">
        <v>112</v>
      </c>
      <c r="C193" t="s">
        <v>18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15</v>
      </c>
      <c r="I193" t="s">
        <v>15</v>
      </c>
      <c r="J193" t="s">
        <v>22</v>
      </c>
      <c r="K193" t="s">
        <v>113</v>
      </c>
      <c r="L193" s="7">
        <f t="shared" si="1"/>
        <v>2014</v>
      </c>
      <c r="M193" s="49" t="str">
        <f>VLOOKUP(L193,year_status,2,FALSE)</f>
        <v>complete</v>
      </c>
    </row>
    <row r="194" spans="1:13">
      <c r="A194">
        <v>208</v>
      </c>
      <c r="B194" t="s">
        <v>112</v>
      </c>
      <c r="C194" t="s">
        <v>19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15</v>
      </c>
      <c r="I194" t="s">
        <v>15</v>
      </c>
      <c r="J194" t="s">
        <v>22</v>
      </c>
      <c r="K194" t="s">
        <v>113</v>
      </c>
      <c r="L194" s="7">
        <f t="shared" si="1"/>
        <v>2015</v>
      </c>
      <c r="M194" s="49" t="str">
        <f>VLOOKUP(L194,year_status,2,FALSE)</f>
        <v>complete</v>
      </c>
    </row>
    <row r="195" spans="1:13">
      <c r="A195">
        <v>209</v>
      </c>
      <c r="B195" t="s">
        <v>112</v>
      </c>
      <c r="C195" t="s">
        <v>20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15</v>
      </c>
      <c r="I195" t="s">
        <v>15</v>
      </c>
      <c r="J195" t="s">
        <v>22</v>
      </c>
      <c r="K195" t="s">
        <v>113</v>
      </c>
      <c r="L195" s="7">
        <f t="shared" ref="L195:L258" si="2">YEAR(D195)</f>
        <v>2016</v>
      </c>
      <c r="M195" s="49" t="str">
        <f>VLOOKUP(L195,year_status,2,FALSE)</f>
        <v>complete</v>
      </c>
    </row>
    <row r="196" spans="1:13">
      <c r="A196">
        <v>210</v>
      </c>
      <c r="B196" t="s">
        <v>114</v>
      </c>
      <c r="C196" t="s">
        <v>14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15</v>
      </c>
      <c r="J196" t="s">
        <v>28</v>
      </c>
      <c r="K196" t="s">
        <v>33</v>
      </c>
      <c r="L196" s="7">
        <f t="shared" si="2"/>
        <v>2013</v>
      </c>
      <c r="M196" s="49" t="str">
        <f>VLOOKUP(L196,year_status,2,FALSE)</f>
        <v>complete</v>
      </c>
    </row>
    <row r="197" spans="1:13">
      <c r="A197">
        <v>211</v>
      </c>
      <c r="B197" t="s">
        <v>114</v>
      </c>
      <c r="C197" t="s">
        <v>18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15</v>
      </c>
      <c r="J197" t="s">
        <v>28</v>
      </c>
      <c r="K197" t="s">
        <v>33</v>
      </c>
      <c r="L197" s="7">
        <f t="shared" si="2"/>
        <v>2014</v>
      </c>
      <c r="M197" s="49" t="str">
        <f>VLOOKUP(L197,year_status,2,FALSE)</f>
        <v>complete</v>
      </c>
    </row>
    <row r="198" spans="1:13">
      <c r="A198">
        <v>212</v>
      </c>
      <c r="B198" t="s">
        <v>114</v>
      </c>
      <c r="C198" t="s">
        <v>19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15</v>
      </c>
      <c r="J198" t="s">
        <v>28</v>
      </c>
      <c r="K198" t="s">
        <v>33</v>
      </c>
      <c r="L198" s="7">
        <f t="shared" si="2"/>
        <v>2015</v>
      </c>
      <c r="M198" s="49" t="str">
        <f>VLOOKUP(L198,year_status,2,FALSE)</f>
        <v>complete</v>
      </c>
    </row>
    <row r="199" spans="1:13">
      <c r="A199">
        <v>213</v>
      </c>
      <c r="B199" t="s">
        <v>114</v>
      </c>
      <c r="C199" t="s">
        <v>20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15</v>
      </c>
      <c r="J199" t="s">
        <v>28</v>
      </c>
      <c r="K199" t="s">
        <v>33</v>
      </c>
      <c r="L199" s="7">
        <f t="shared" si="2"/>
        <v>2016</v>
      </c>
      <c r="M199" s="49" t="str">
        <f>VLOOKUP(L199,year_status,2,FALSE)</f>
        <v>complete</v>
      </c>
    </row>
    <row r="200" spans="1:13">
      <c r="A200">
        <v>214</v>
      </c>
      <c r="B200" t="s">
        <v>115</v>
      </c>
      <c r="C200" t="s">
        <v>14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15</v>
      </c>
      <c r="J200" t="s">
        <v>28</v>
      </c>
      <c r="K200" t="s">
        <v>33</v>
      </c>
      <c r="L200" s="7">
        <f t="shared" si="2"/>
        <v>2013</v>
      </c>
      <c r="M200" s="49" t="str">
        <f>VLOOKUP(L200,year_status,2,FALSE)</f>
        <v>complete</v>
      </c>
    </row>
    <row r="201" spans="1:13">
      <c r="A201">
        <v>215</v>
      </c>
      <c r="B201" t="s">
        <v>115</v>
      </c>
      <c r="C201" t="s">
        <v>18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15</v>
      </c>
      <c r="J201" t="s">
        <v>28</v>
      </c>
      <c r="K201" t="s">
        <v>33</v>
      </c>
      <c r="L201" s="7">
        <f t="shared" si="2"/>
        <v>2014</v>
      </c>
      <c r="M201" s="49" t="str">
        <f>VLOOKUP(L201,year_status,2,FALSE)</f>
        <v>complete</v>
      </c>
    </row>
    <row r="202" spans="1:13">
      <c r="A202">
        <v>216</v>
      </c>
      <c r="B202" t="s">
        <v>115</v>
      </c>
      <c r="C202" t="s">
        <v>19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15</v>
      </c>
      <c r="J202" t="s">
        <v>28</v>
      </c>
      <c r="K202" t="s">
        <v>33</v>
      </c>
      <c r="L202" s="7">
        <f t="shared" si="2"/>
        <v>2015</v>
      </c>
      <c r="M202" s="49" t="str">
        <f>VLOOKUP(L202,year_status,2,FALSE)</f>
        <v>complete</v>
      </c>
    </row>
    <row r="203" spans="1:13">
      <c r="A203">
        <v>217</v>
      </c>
      <c r="B203" t="s">
        <v>115</v>
      </c>
      <c r="C203" t="s">
        <v>20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15</v>
      </c>
      <c r="J203" t="s">
        <v>28</v>
      </c>
      <c r="K203" t="s">
        <v>33</v>
      </c>
      <c r="L203" s="7">
        <f t="shared" si="2"/>
        <v>2016</v>
      </c>
      <c r="M203" s="49" t="str">
        <f>VLOOKUP(L203,year_status,2,FALSE)</f>
        <v>complete</v>
      </c>
    </row>
    <row r="204" spans="1:13">
      <c r="A204">
        <v>218</v>
      </c>
      <c r="B204" t="s">
        <v>116</v>
      </c>
      <c r="C204" t="s">
        <v>14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15</v>
      </c>
      <c r="J204" t="s">
        <v>86</v>
      </c>
      <c r="K204" t="s">
        <v>117</v>
      </c>
      <c r="L204" s="7">
        <f t="shared" si="2"/>
        <v>2013</v>
      </c>
      <c r="M204" s="49" t="str">
        <f>VLOOKUP(L204,year_status,2,FALSE)</f>
        <v>complete</v>
      </c>
    </row>
    <row r="205" spans="1:13">
      <c r="A205">
        <v>219</v>
      </c>
      <c r="B205" t="s">
        <v>116</v>
      </c>
      <c r="C205" t="s">
        <v>18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15</v>
      </c>
      <c r="J205" t="s">
        <v>86</v>
      </c>
      <c r="K205" t="s">
        <v>117</v>
      </c>
      <c r="L205" s="7">
        <f t="shared" si="2"/>
        <v>2014</v>
      </c>
      <c r="M205" s="49" t="str">
        <f>VLOOKUP(L205,year_status,2,FALSE)</f>
        <v>complete</v>
      </c>
    </row>
    <row r="206" spans="1:13">
      <c r="A206">
        <v>220</v>
      </c>
      <c r="B206" t="s">
        <v>116</v>
      </c>
      <c r="C206" t="s">
        <v>19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15</v>
      </c>
      <c r="J206" t="s">
        <v>86</v>
      </c>
      <c r="K206" t="s">
        <v>117</v>
      </c>
      <c r="L206" s="7">
        <f t="shared" si="2"/>
        <v>2015</v>
      </c>
      <c r="M206" s="49" t="str">
        <f>VLOOKUP(L206,year_status,2,FALSE)</f>
        <v>complete</v>
      </c>
    </row>
    <row r="207" spans="1:13">
      <c r="A207">
        <v>221</v>
      </c>
      <c r="B207" t="s">
        <v>116</v>
      </c>
      <c r="C207" t="s">
        <v>20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15</v>
      </c>
      <c r="J207" t="s">
        <v>86</v>
      </c>
      <c r="K207" t="s">
        <v>117</v>
      </c>
      <c r="L207" s="7">
        <f t="shared" si="2"/>
        <v>2016</v>
      </c>
      <c r="M207" s="49" t="str">
        <f>VLOOKUP(L207,year_status,2,FALSE)</f>
        <v>complete</v>
      </c>
    </row>
    <row r="208" spans="1:13">
      <c r="A208">
        <v>222</v>
      </c>
      <c r="B208" t="s">
        <v>118</v>
      </c>
      <c r="C208" t="s">
        <v>14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28</v>
      </c>
      <c r="K208" t="s">
        <v>69</v>
      </c>
      <c r="L208" s="7">
        <f t="shared" si="2"/>
        <v>2013</v>
      </c>
      <c r="M208" s="49" t="str">
        <f>VLOOKUP(L208,year_status,2,FALSE)</f>
        <v>complete</v>
      </c>
    </row>
    <row r="209" spans="1:13">
      <c r="A209">
        <v>223</v>
      </c>
      <c r="B209" t="s">
        <v>118</v>
      </c>
      <c r="C209" t="s">
        <v>18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28</v>
      </c>
      <c r="K209" t="s">
        <v>69</v>
      </c>
      <c r="L209" s="7">
        <f t="shared" si="2"/>
        <v>2014</v>
      </c>
      <c r="M209" s="49" t="str">
        <f>VLOOKUP(L209,year_status,2,FALSE)</f>
        <v>complete</v>
      </c>
    </row>
    <row r="210" spans="1:13">
      <c r="A210">
        <v>224</v>
      </c>
      <c r="B210" t="s">
        <v>118</v>
      </c>
      <c r="C210" t="s">
        <v>19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28</v>
      </c>
      <c r="K210" t="s">
        <v>69</v>
      </c>
      <c r="L210" s="7">
        <f t="shared" si="2"/>
        <v>2015</v>
      </c>
      <c r="M210" s="49" t="str">
        <f>VLOOKUP(L210,year_status,2,FALSE)</f>
        <v>complete</v>
      </c>
    </row>
    <row r="211" spans="1:13">
      <c r="A211">
        <v>225</v>
      </c>
      <c r="B211" t="s">
        <v>118</v>
      </c>
      <c r="C211" t="s">
        <v>20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28</v>
      </c>
      <c r="K211" t="s">
        <v>69</v>
      </c>
      <c r="L211" s="7">
        <f t="shared" si="2"/>
        <v>2016</v>
      </c>
      <c r="M211" s="49" t="str">
        <f>VLOOKUP(L211,year_status,2,FALSE)</f>
        <v>complete</v>
      </c>
    </row>
    <row r="212" spans="1:13">
      <c r="A212">
        <v>230</v>
      </c>
      <c r="B212" t="s">
        <v>119</v>
      </c>
      <c r="C212" t="s">
        <v>14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15</v>
      </c>
      <c r="I212" s="2">
        <v>282900000</v>
      </c>
      <c r="J212" t="s">
        <v>62</v>
      </c>
      <c r="K212" t="s">
        <v>120</v>
      </c>
      <c r="L212" s="7">
        <f t="shared" si="2"/>
        <v>2012</v>
      </c>
      <c r="M212" s="49" t="str">
        <f>VLOOKUP(L212,year_status,2,FALSE)</f>
        <v>complete</v>
      </c>
    </row>
    <row r="213" spans="1:13">
      <c r="A213">
        <v>231</v>
      </c>
      <c r="B213" t="s">
        <v>119</v>
      </c>
      <c r="C213" t="s">
        <v>18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15</v>
      </c>
      <c r="I213" s="2">
        <v>299900000</v>
      </c>
      <c r="J213" t="s">
        <v>62</v>
      </c>
      <c r="K213" t="s">
        <v>120</v>
      </c>
      <c r="L213" s="7">
        <f t="shared" si="2"/>
        <v>2013</v>
      </c>
      <c r="M213" s="49" t="str">
        <f>VLOOKUP(L213,year_status,2,FALSE)</f>
        <v>complete</v>
      </c>
    </row>
    <row r="214" spans="1:13">
      <c r="A214">
        <v>232</v>
      </c>
      <c r="B214" t="s">
        <v>119</v>
      </c>
      <c r="C214" t="s">
        <v>19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15</v>
      </c>
      <c r="I214" s="2">
        <v>280900000</v>
      </c>
      <c r="J214" t="s">
        <v>62</v>
      </c>
      <c r="K214" t="s">
        <v>120</v>
      </c>
      <c r="L214" s="7">
        <f t="shared" si="2"/>
        <v>2014</v>
      </c>
      <c r="M214" s="49" t="str">
        <f>VLOOKUP(L214,year_status,2,FALSE)</f>
        <v>complete</v>
      </c>
    </row>
    <row r="215" spans="1:13">
      <c r="A215">
        <v>233</v>
      </c>
      <c r="B215" t="s">
        <v>119</v>
      </c>
      <c r="C215" t="s">
        <v>20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15</v>
      </c>
      <c r="I215" s="2">
        <v>285500000</v>
      </c>
      <c r="J215" t="s">
        <v>62</v>
      </c>
      <c r="K215" t="s">
        <v>120</v>
      </c>
      <c r="L215" s="7">
        <f t="shared" si="2"/>
        <v>2015</v>
      </c>
      <c r="M215" s="49" t="str">
        <f>VLOOKUP(L215,year_status,2,FALSE)</f>
        <v>complete</v>
      </c>
    </row>
    <row r="216" spans="1:13">
      <c r="A216">
        <v>234</v>
      </c>
      <c r="B216" t="s">
        <v>121</v>
      </c>
      <c r="C216" t="s">
        <v>14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15</v>
      </c>
      <c r="J216" t="s">
        <v>28</v>
      </c>
      <c r="K216" t="s">
        <v>31</v>
      </c>
      <c r="L216" s="7">
        <f t="shared" si="2"/>
        <v>2012</v>
      </c>
      <c r="M216" s="49" t="str">
        <f>VLOOKUP(L216,year_status,2,FALSE)</f>
        <v>complete</v>
      </c>
    </row>
    <row r="217" spans="1:13">
      <c r="A217">
        <v>235</v>
      </c>
      <c r="B217" t="s">
        <v>121</v>
      </c>
      <c r="C217" t="s">
        <v>18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15</v>
      </c>
      <c r="J217" t="s">
        <v>28</v>
      </c>
      <c r="K217" t="s">
        <v>31</v>
      </c>
      <c r="L217" s="7">
        <f t="shared" si="2"/>
        <v>2013</v>
      </c>
      <c r="M217" s="49" t="str">
        <f>VLOOKUP(L217,year_status,2,FALSE)</f>
        <v>complete</v>
      </c>
    </row>
    <row r="218" spans="1:13">
      <c r="A218">
        <v>236</v>
      </c>
      <c r="B218" t="s">
        <v>121</v>
      </c>
      <c r="C218" t="s">
        <v>19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15</v>
      </c>
      <c r="J218" t="s">
        <v>28</v>
      </c>
      <c r="K218" t="s">
        <v>31</v>
      </c>
      <c r="L218" s="7">
        <f t="shared" si="2"/>
        <v>2014</v>
      </c>
      <c r="M218" s="49" t="str">
        <f>VLOOKUP(L218,year_status,2,FALSE)</f>
        <v>complete</v>
      </c>
    </row>
    <row r="219" spans="1:13">
      <c r="A219">
        <v>237</v>
      </c>
      <c r="B219" t="s">
        <v>121</v>
      </c>
      <c r="C219" t="s">
        <v>20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15</v>
      </c>
      <c r="J219" t="s">
        <v>28</v>
      </c>
      <c r="K219" t="s">
        <v>31</v>
      </c>
      <c r="L219" s="7">
        <f t="shared" si="2"/>
        <v>2015</v>
      </c>
      <c r="M219" s="49" t="str">
        <f>VLOOKUP(L219,year_status,2,FALSE)</f>
        <v>complete</v>
      </c>
    </row>
    <row r="220" spans="1:13">
      <c r="A220">
        <v>238</v>
      </c>
      <c r="B220" t="s">
        <v>122</v>
      </c>
      <c r="C220" t="s">
        <v>14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28</v>
      </c>
      <c r="K220" t="s">
        <v>33</v>
      </c>
      <c r="L220" s="7">
        <f t="shared" si="2"/>
        <v>2012</v>
      </c>
      <c r="M220" s="49" t="str">
        <f>VLOOKUP(L220,year_status,2,FALSE)</f>
        <v>complete</v>
      </c>
    </row>
    <row r="221" spans="1:13">
      <c r="A221">
        <v>239</v>
      </c>
      <c r="B221" t="s">
        <v>122</v>
      </c>
      <c r="C221" t="s">
        <v>18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28</v>
      </c>
      <c r="K221" t="s">
        <v>33</v>
      </c>
      <c r="L221" s="7">
        <f t="shared" si="2"/>
        <v>2013</v>
      </c>
      <c r="M221" s="49" t="str">
        <f>VLOOKUP(L221,year_status,2,FALSE)</f>
        <v>complete</v>
      </c>
    </row>
    <row r="222" spans="1:13">
      <c r="A222">
        <v>240</v>
      </c>
      <c r="B222" t="s">
        <v>122</v>
      </c>
      <c r="C222" t="s">
        <v>19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28</v>
      </c>
      <c r="K222" t="s">
        <v>33</v>
      </c>
      <c r="L222" s="7">
        <f t="shared" si="2"/>
        <v>2014</v>
      </c>
      <c r="M222" s="49" t="str">
        <f>VLOOKUP(L222,year_status,2,FALSE)</f>
        <v>complete</v>
      </c>
    </row>
    <row r="223" spans="1:13">
      <c r="A223">
        <v>241</v>
      </c>
      <c r="B223" t="s">
        <v>122</v>
      </c>
      <c r="C223" t="s">
        <v>20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28</v>
      </c>
      <c r="K223" t="s">
        <v>33</v>
      </c>
      <c r="L223" s="7">
        <f t="shared" si="2"/>
        <v>2015</v>
      </c>
      <c r="M223" s="49" t="str">
        <f>VLOOKUP(L223,year_status,2,FALSE)</f>
        <v>complete</v>
      </c>
    </row>
    <row r="224" spans="1:13">
      <c r="A224">
        <v>242</v>
      </c>
      <c r="B224" t="s">
        <v>123</v>
      </c>
      <c r="C224" t="s">
        <v>14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15</v>
      </c>
      <c r="I224" t="s">
        <v>15</v>
      </c>
      <c r="J224" t="s">
        <v>22</v>
      </c>
      <c r="K224" t="s">
        <v>124</v>
      </c>
      <c r="L224" s="7">
        <f t="shared" si="2"/>
        <v>2013</v>
      </c>
      <c r="M224" s="49" t="str">
        <f>VLOOKUP(L224,year_status,2,FALSE)</f>
        <v>complete</v>
      </c>
    </row>
    <row r="225" spans="1:13">
      <c r="A225">
        <v>243</v>
      </c>
      <c r="B225" t="s">
        <v>123</v>
      </c>
      <c r="C225" t="s">
        <v>18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15</v>
      </c>
      <c r="I225" t="s">
        <v>15</v>
      </c>
      <c r="J225" t="s">
        <v>22</v>
      </c>
      <c r="K225" t="s">
        <v>124</v>
      </c>
      <c r="L225" s="7">
        <f t="shared" si="2"/>
        <v>2014</v>
      </c>
      <c r="M225" s="49" t="str">
        <f>VLOOKUP(L225,year_status,2,FALSE)</f>
        <v>complete</v>
      </c>
    </row>
    <row r="226" spans="1:13">
      <c r="A226">
        <v>244</v>
      </c>
      <c r="B226" t="s">
        <v>123</v>
      </c>
      <c r="C226" t="s">
        <v>19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15</v>
      </c>
      <c r="I226" t="s">
        <v>15</v>
      </c>
      <c r="J226" t="s">
        <v>22</v>
      </c>
      <c r="K226" t="s">
        <v>124</v>
      </c>
      <c r="L226" s="7">
        <f t="shared" si="2"/>
        <v>2015</v>
      </c>
      <c r="M226" s="49" t="str">
        <f>VLOOKUP(L226,year_status,2,FALSE)</f>
        <v>complete</v>
      </c>
    </row>
    <row r="227" spans="1:13">
      <c r="A227">
        <v>245</v>
      </c>
      <c r="B227" t="s">
        <v>123</v>
      </c>
      <c r="C227" t="s">
        <v>20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15</v>
      </c>
      <c r="I227" t="s">
        <v>15</v>
      </c>
      <c r="J227" t="s">
        <v>22</v>
      </c>
      <c r="K227" t="s">
        <v>124</v>
      </c>
      <c r="L227" s="7">
        <f t="shared" si="2"/>
        <v>2016</v>
      </c>
      <c r="M227" s="49" t="str">
        <f>VLOOKUP(L227,year_status,2,FALSE)</f>
        <v>complete</v>
      </c>
    </row>
    <row r="228" spans="1:13">
      <c r="A228">
        <v>246</v>
      </c>
      <c r="B228" t="s">
        <v>125</v>
      </c>
      <c r="C228" t="s">
        <v>14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15</v>
      </c>
      <c r="I228" s="2">
        <v>445875000</v>
      </c>
      <c r="J228" t="s">
        <v>55</v>
      </c>
      <c r="K228" t="s">
        <v>56</v>
      </c>
      <c r="L228" s="7">
        <f t="shared" si="2"/>
        <v>2012</v>
      </c>
      <c r="M228" s="49" t="str">
        <f>VLOOKUP(L228,year_status,2,FALSE)</f>
        <v>complete</v>
      </c>
    </row>
    <row r="229" spans="1:13">
      <c r="A229">
        <v>247</v>
      </c>
      <c r="B229" t="s">
        <v>125</v>
      </c>
      <c r="C229" t="s">
        <v>18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15</v>
      </c>
      <c r="I229" s="2">
        <v>560637000</v>
      </c>
      <c r="J229" t="s">
        <v>55</v>
      </c>
      <c r="K229" t="s">
        <v>56</v>
      </c>
      <c r="L229" s="7">
        <f t="shared" si="2"/>
        <v>2013</v>
      </c>
      <c r="M229" s="49" t="str">
        <f>VLOOKUP(L229,year_status,2,FALSE)</f>
        <v>complete</v>
      </c>
    </row>
    <row r="230" spans="1:13">
      <c r="A230">
        <v>248</v>
      </c>
      <c r="B230" t="s">
        <v>125</v>
      </c>
      <c r="C230" t="s">
        <v>19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15</v>
      </c>
      <c r="I230" s="2">
        <v>628573000</v>
      </c>
      <c r="J230" t="s">
        <v>55</v>
      </c>
      <c r="K230" t="s">
        <v>56</v>
      </c>
      <c r="L230" s="7">
        <f t="shared" si="2"/>
        <v>2014</v>
      </c>
      <c r="M230" s="49" t="str">
        <f>VLOOKUP(L230,year_status,2,FALSE)</f>
        <v>complete</v>
      </c>
    </row>
    <row r="231" spans="1:13">
      <c r="A231">
        <v>249</v>
      </c>
      <c r="B231" t="s">
        <v>125</v>
      </c>
      <c r="C231" t="s">
        <v>20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15</v>
      </c>
      <c r="I231" s="2">
        <v>639542000</v>
      </c>
      <c r="J231" t="s">
        <v>55</v>
      </c>
      <c r="K231" t="s">
        <v>56</v>
      </c>
      <c r="L231" s="7">
        <f t="shared" si="2"/>
        <v>2015</v>
      </c>
      <c r="M231" s="49" t="str">
        <f>VLOOKUP(L231,year_status,2,FALSE)</f>
        <v>complete</v>
      </c>
    </row>
    <row r="232" spans="1:13">
      <c r="A232">
        <v>254</v>
      </c>
      <c r="B232" t="s">
        <v>126</v>
      </c>
      <c r="C232" t="s">
        <v>14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15</v>
      </c>
      <c r="I232" t="s">
        <v>15</v>
      </c>
      <c r="J232" t="s">
        <v>39</v>
      </c>
      <c r="K232" t="s">
        <v>127</v>
      </c>
      <c r="L232" s="7">
        <f t="shared" si="2"/>
        <v>2013</v>
      </c>
      <c r="M232" s="49" t="str">
        <f>VLOOKUP(L232,year_status,2,FALSE)</f>
        <v>complete</v>
      </c>
    </row>
    <row r="233" spans="1:13">
      <c r="A233">
        <v>255</v>
      </c>
      <c r="B233" t="s">
        <v>126</v>
      </c>
      <c r="C233" t="s">
        <v>18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15</v>
      </c>
      <c r="I233" t="s">
        <v>15</v>
      </c>
      <c r="J233" t="s">
        <v>39</v>
      </c>
      <c r="K233" t="s">
        <v>127</v>
      </c>
      <c r="L233" s="7">
        <f t="shared" si="2"/>
        <v>2014</v>
      </c>
      <c r="M233" s="49" t="str">
        <f>VLOOKUP(L233,year_status,2,FALSE)</f>
        <v>complete</v>
      </c>
    </row>
    <row r="234" spans="1:13">
      <c r="A234">
        <v>256</v>
      </c>
      <c r="B234" t="s">
        <v>126</v>
      </c>
      <c r="C234" t="s">
        <v>19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15</v>
      </c>
      <c r="I234" t="s">
        <v>15</v>
      </c>
      <c r="J234" t="s">
        <v>39</v>
      </c>
      <c r="K234" t="s">
        <v>127</v>
      </c>
      <c r="L234" s="7">
        <f t="shared" si="2"/>
        <v>2015</v>
      </c>
      <c r="M234" s="49" t="str">
        <f>VLOOKUP(L234,year_status,2,FALSE)</f>
        <v>complete</v>
      </c>
    </row>
    <row r="235" spans="1:13">
      <c r="A235">
        <v>257</v>
      </c>
      <c r="B235" t="s">
        <v>126</v>
      </c>
      <c r="C235" t="s">
        <v>20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15</v>
      </c>
      <c r="I235" t="s">
        <v>15</v>
      </c>
      <c r="J235" t="s">
        <v>39</v>
      </c>
      <c r="K235" t="s">
        <v>127</v>
      </c>
      <c r="L235" s="7">
        <f t="shared" si="2"/>
        <v>2016</v>
      </c>
      <c r="M235" s="49" t="str">
        <f>VLOOKUP(L235,year_status,2,FALSE)</f>
        <v>complete</v>
      </c>
    </row>
    <row r="236" spans="1:13">
      <c r="A236">
        <v>258</v>
      </c>
      <c r="B236" t="s">
        <v>128</v>
      </c>
      <c r="C236" t="s">
        <v>14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15</v>
      </c>
      <c r="I236" s="2">
        <v>158000000</v>
      </c>
      <c r="J236" t="s">
        <v>28</v>
      </c>
      <c r="K236" t="s">
        <v>31</v>
      </c>
      <c r="L236" s="7">
        <f t="shared" si="2"/>
        <v>2013</v>
      </c>
      <c r="M236" s="49" t="str">
        <f>VLOOKUP(L236,year_status,2,FALSE)</f>
        <v>complete</v>
      </c>
    </row>
    <row r="237" spans="1:13">
      <c r="A237">
        <v>259</v>
      </c>
      <c r="B237" t="s">
        <v>128</v>
      </c>
      <c r="C237" t="s">
        <v>18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15</v>
      </c>
      <c r="I237" s="2">
        <v>223000000</v>
      </c>
      <c r="J237" t="s">
        <v>28</v>
      </c>
      <c r="K237" t="s">
        <v>31</v>
      </c>
      <c r="L237" s="7">
        <f t="shared" si="2"/>
        <v>2014</v>
      </c>
      <c r="M237" s="49" t="str">
        <f>VLOOKUP(L237,year_status,2,FALSE)</f>
        <v>complete</v>
      </c>
    </row>
    <row r="238" spans="1:13">
      <c r="A238">
        <v>260</v>
      </c>
      <c r="B238" t="s">
        <v>128</v>
      </c>
      <c r="C238" t="s">
        <v>19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15</v>
      </c>
      <c r="I238" s="2">
        <v>281000000</v>
      </c>
      <c r="J238" t="s">
        <v>28</v>
      </c>
      <c r="K238" t="s">
        <v>31</v>
      </c>
      <c r="L238" s="7">
        <f t="shared" si="2"/>
        <v>2015</v>
      </c>
      <c r="M238" s="49" t="str">
        <f>VLOOKUP(L238,year_status,2,FALSE)</f>
        <v>complete</v>
      </c>
    </row>
    <row r="239" spans="1:13">
      <c r="A239">
        <v>261</v>
      </c>
      <c r="B239" t="s">
        <v>128</v>
      </c>
      <c r="C239" t="s">
        <v>20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15</v>
      </c>
      <c r="I239" s="2">
        <v>459000000</v>
      </c>
      <c r="J239" t="s">
        <v>28</v>
      </c>
      <c r="K239" t="s">
        <v>31</v>
      </c>
      <c r="L239" s="7">
        <f t="shared" si="2"/>
        <v>2016</v>
      </c>
      <c r="M239" s="49" t="str">
        <f>VLOOKUP(L239,year_status,2,FALSE)</f>
        <v>complete</v>
      </c>
    </row>
    <row r="240" spans="1:13">
      <c r="A240">
        <v>262</v>
      </c>
      <c r="B240" t="s">
        <v>129</v>
      </c>
      <c r="C240" t="s">
        <v>14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15</v>
      </c>
      <c r="J240" t="s">
        <v>16</v>
      </c>
      <c r="K240" t="s">
        <v>130</v>
      </c>
      <c r="L240" s="7">
        <f t="shared" si="2"/>
        <v>2013</v>
      </c>
      <c r="M240" s="49" t="str">
        <f>VLOOKUP(L240,year_status,2,FALSE)</f>
        <v>complete</v>
      </c>
    </row>
    <row r="241" spans="1:13">
      <c r="A241">
        <v>263</v>
      </c>
      <c r="B241" t="s">
        <v>129</v>
      </c>
      <c r="C241" t="s">
        <v>18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15</v>
      </c>
      <c r="J241" t="s">
        <v>16</v>
      </c>
      <c r="K241" t="s">
        <v>130</v>
      </c>
      <c r="L241" s="7">
        <f t="shared" si="2"/>
        <v>2014</v>
      </c>
      <c r="M241" s="49" t="str">
        <f>VLOOKUP(L241,year_status,2,FALSE)</f>
        <v>complete</v>
      </c>
    </row>
    <row r="242" spans="1:13">
      <c r="A242">
        <v>264</v>
      </c>
      <c r="B242" t="s">
        <v>129</v>
      </c>
      <c r="C242" t="s">
        <v>19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15</v>
      </c>
      <c r="J242" t="s">
        <v>16</v>
      </c>
      <c r="K242" t="s">
        <v>130</v>
      </c>
      <c r="L242" s="7">
        <f t="shared" si="2"/>
        <v>2015</v>
      </c>
      <c r="M242" s="49" t="str">
        <f>VLOOKUP(L242,year_status,2,FALSE)</f>
        <v>complete</v>
      </c>
    </row>
    <row r="243" spans="1:13">
      <c r="A243">
        <v>265</v>
      </c>
      <c r="B243" t="s">
        <v>129</v>
      </c>
      <c r="C243" t="s">
        <v>20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15</v>
      </c>
      <c r="J243" t="s">
        <v>16</v>
      </c>
      <c r="K243" t="s">
        <v>130</v>
      </c>
      <c r="L243" s="7">
        <f t="shared" si="2"/>
        <v>2016</v>
      </c>
      <c r="M243" s="49" t="str">
        <f>VLOOKUP(L243,year_status,2,FALSE)</f>
        <v>complete</v>
      </c>
    </row>
    <row r="244" spans="1:13">
      <c r="A244">
        <v>266</v>
      </c>
      <c r="B244" t="s">
        <v>131</v>
      </c>
      <c r="C244" t="s">
        <v>14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15</v>
      </c>
      <c r="I244" s="2">
        <v>-6000000</v>
      </c>
      <c r="J244" t="s">
        <v>50</v>
      </c>
      <c r="K244" t="s">
        <v>53</v>
      </c>
      <c r="L244" s="7">
        <f t="shared" si="2"/>
        <v>2012</v>
      </c>
      <c r="M244" s="49" t="str">
        <f>VLOOKUP(L244,year_status,2,FALSE)</f>
        <v>complete</v>
      </c>
    </row>
    <row r="245" spans="1:13">
      <c r="A245">
        <v>267</v>
      </c>
      <c r="B245" t="s">
        <v>131</v>
      </c>
      <c r="C245" t="s">
        <v>18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15</v>
      </c>
      <c r="I245" s="2">
        <v>15000000</v>
      </c>
      <c r="J245" t="s">
        <v>50</v>
      </c>
      <c r="K245" t="s">
        <v>53</v>
      </c>
      <c r="L245" s="7">
        <f t="shared" si="2"/>
        <v>2013</v>
      </c>
      <c r="M245" s="49" t="str">
        <f>VLOOKUP(L245,year_status,2,FALSE)</f>
        <v>complete</v>
      </c>
    </row>
    <row r="246" spans="1:13">
      <c r="A246">
        <v>268</v>
      </c>
      <c r="B246" t="s">
        <v>131</v>
      </c>
      <c r="C246" t="s">
        <v>19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15</v>
      </c>
      <c r="I246" s="2">
        <v>-82000000</v>
      </c>
      <c r="J246" t="s">
        <v>50</v>
      </c>
      <c r="K246" t="s">
        <v>53</v>
      </c>
      <c r="L246" s="7">
        <f t="shared" si="2"/>
        <v>2014</v>
      </c>
      <c r="M246" s="49" t="str">
        <f>VLOOKUP(L246,year_status,2,FALSE)</f>
        <v>complete</v>
      </c>
    </row>
    <row r="247" spans="1:13">
      <c r="A247">
        <v>269</v>
      </c>
      <c r="B247" t="s">
        <v>131</v>
      </c>
      <c r="C247" t="s">
        <v>20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15</v>
      </c>
      <c r="I247" s="2">
        <v>120000000</v>
      </c>
      <c r="J247" t="s">
        <v>50</v>
      </c>
      <c r="K247" t="s">
        <v>53</v>
      </c>
      <c r="L247" s="7">
        <f t="shared" si="2"/>
        <v>2015</v>
      </c>
      <c r="M247" s="49" t="str">
        <f>VLOOKUP(L247,year_status,2,FALSE)</f>
        <v>complete</v>
      </c>
    </row>
    <row r="248" spans="1:13">
      <c r="A248">
        <v>270</v>
      </c>
      <c r="B248" t="s">
        <v>132</v>
      </c>
      <c r="C248" t="s">
        <v>14</v>
      </c>
      <c r="D248" s="1">
        <v>41274</v>
      </c>
      <c r="E248" s="2">
        <v>6514099000</v>
      </c>
      <c r="F248" s="2">
        <v>5745428000</v>
      </c>
      <c r="G248" t="s">
        <v>15</v>
      </c>
      <c r="H248" t="s">
        <v>15</v>
      </c>
      <c r="I248" s="2">
        <v>169645000</v>
      </c>
      <c r="J248" t="s">
        <v>55</v>
      </c>
      <c r="K248" t="s">
        <v>133</v>
      </c>
      <c r="L248" s="7">
        <f t="shared" si="2"/>
        <v>2012</v>
      </c>
      <c r="M248" s="49" t="str">
        <f>VLOOKUP(L248,year_status,2,FALSE)</f>
        <v>complete</v>
      </c>
    </row>
    <row r="249" spans="1:13">
      <c r="A249">
        <v>271</v>
      </c>
      <c r="B249" t="s">
        <v>132</v>
      </c>
      <c r="C249" t="s">
        <v>18</v>
      </c>
      <c r="D249" s="1">
        <v>41639</v>
      </c>
      <c r="E249" s="2">
        <v>7184794000</v>
      </c>
      <c r="F249" s="2">
        <v>6293699000</v>
      </c>
      <c r="G249" t="s">
        <v>15</v>
      </c>
      <c r="H249" t="s">
        <v>15</v>
      </c>
      <c r="I249" s="2">
        <v>190390000</v>
      </c>
      <c r="J249" t="s">
        <v>55</v>
      </c>
      <c r="K249" t="s">
        <v>133</v>
      </c>
      <c r="L249" s="7">
        <f t="shared" si="2"/>
        <v>2013</v>
      </c>
      <c r="M249" s="49" t="str">
        <f>VLOOKUP(L249,year_status,2,FALSE)</f>
        <v>complete</v>
      </c>
    </row>
    <row r="250" spans="1:13">
      <c r="A250">
        <v>272</v>
      </c>
      <c r="B250" t="s">
        <v>132</v>
      </c>
      <c r="C250" t="s">
        <v>19</v>
      </c>
      <c r="D250" s="1">
        <v>42004</v>
      </c>
      <c r="E250" s="2">
        <v>9049918000</v>
      </c>
      <c r="F250" s="2">
        <v>8050222000</v>
      </c>
      <c r="G250" t="s">
        <v>15</v>
      </c>
      <c r="H250" t="s">
        <v>15</v>
      </c>
      <c r="I250" s="2">
        <v>265101000</v>
      </c>
      <c r="J250" t="s">
        <v>55</v>
      </c>
      <c r="K250" t="s">
        <v>133</v>
      </c>
      <c r="L250" s="7">
        <f t="shared" si="2"/>
        <v>2014</v>
      </c>
      <c r="M250" s="49" t="str">
        <f>VLOOKUP(L250,year_status,2,FALSE)</f>
        <v>complete</v>
      </c>
    </row>
    <row r="251" spans="1:13">
      <c r="A251">
        <v>273</v>
      </c>
      <c r="B251" t="s">
        <v>132</v>
      </c>
      <c r="C251" t="s">
        <v>20</v>
      </c>
      <c r="D251" s="1">
        <v>42369</v>
      </c>
      <c r="E251" s="2">
        <v>10855810000</v>
      </c>
      <c r="F251" s="2">
        <v>9716541000</v>
      </c>
      <c r="G251" t="s">
        <v>15</v>
      </c>
      <c r="H251" t="s">
        <v>15</v>
      </c>
      <c r="I251" s="2">
        <v>314096000</v>
      </c>
      <c r="J251" t="s">
        <v>55</v>
      </c>
      <c r="K251" t="s">
        <v>133</v>
      </c>
      <c r="L251" s="7">
        <f t="shared" si="2"/>
        <v>2015</v>
      </c>
      <c r="M251" s="49" t="str">
        <f>VLOOKUP(L251,year_status,2,FALSE)</f>
        <v>complete</v>
      </c>
    </row>
    <row r="252" spans="1:13">
      <c r="A252">
        <v>274</v>
      </c>
      <c r="B252" t="s">
        <v>134</v>
      </c>
      <c r="C252" t="s">
        <v>14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15</v>
      </c>
      <c r="I252" s="2">
        <v>622592000</v>
      </c>
      <c r="J252" t="s">
        <v>55</v>
      </c>
      <c r="K252" t="s">
        <v>56</v>
      </c>
      <c r="L252" s="7">
        <f t="shared" si="2"/>
        <v>2012</v>
      </c>
      <c r="M252" s="49" t="str">
        <f>VLOOKUP(L252,year_status,2,FALSE)</f>
        <v>complete</v>
      </c>
    </row>
    <row r="253" spans="1:13">
      <c r="A253">
        <v>275</v>
      </c>
      <c r="B253" t="s">
        <v>134</v>
      </c>
      <c r="C253" t="s">
        <v>18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15</v>
      </c>
      <c r="I253" s="2">
        <v>741342000</v>
      </c>
      <c r="J253" t="s">
        <v>55</v>
      </c>
      <c r="K253" t="s">
        <v>56</v>
      </c>
      <c r="L253" s="7">
        <f t="shared" si="2"/>
        <v>2013</v>
      </c>
      <c r="M253" s="49" t="str">
        <f>VLOOKUP(L253,year_status,2,FALSE)</f>
        <v>complete</v>
      </c>
    </row>
    <row r="254" spans="1:13">
      <c r="A254">
        <v>276</v>
      </c>
      <c r="B254" t="s">
        <v>134</v>
      </c>
      <c r="C254" t="s">
        <v>19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15</v>
      </c>
      <c r="I254" s="2">
        <v>985781000</v>
      </c>
      <c r="J254" t="s">
        <v>55</v>
      </c>
      <c r="K254" t="s">
        <v>56</v>
      </c>
      <c r="L254" s="7">
        <f t="shared" si="2"/>
        <v>2014</v>
      </c>
      <c r="M254" s="49" t="str">
        <f>VLOOKUP(L254,year_status,2,FALSE)</f>
        <v>complete</v>
      </c>
    </row>
    <row r="255" spans="1:13">
      <c r="A255">
        <v>277</v>
      </c>
      <c r="B255" t="s">
        <v>134</v>
      </c>
      <c r="C255" t="s">
        <v>20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15</v>
      </c>
      <c r="I255" s="2">
        <v>1036178000</v>
      </c>
      <c r="J255" t="s">
        <v>55</v>
      </c>
      <c r="K255" t="s">
        <v>56</v>
      </c>
      <c r="L255" s="7">
        <f t="shared" si="2"/>
        <v>2015</v>
      </c>
      <c r="M255" s="49" t="str">
        <f>VLOOKUP(L255,year_status,2,FALSE)</f>
        <v>complete</v>
      </c>
    </row>
    <row r="256" spans="1:13">
      <c r="A256">
        <v>278</v>
      </c>
      <c r="B256" t="s">
        <v>135</v>
      </c>
      <c r="C256" t="s">
        <v>14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15</v>
      </c>
      <c r="I256" s="2">
        <v>1590000000</v>
      </c>
      <c r="J256" t="s">
        <v>22</v>
      </c>
      <c r="K256" t="s">
        <v>136</v>
      </c>
      <c r="L256" s="7">
        <f t="shared" si="2"/>
        <v>2013</v>
      </c>
      <c r="M256" s="49" t="str">
        <f>VLOOKUP(L256,year_status,2,FALSE)</f>
        <v>complete</v>
      </c>
    </row>
    <row r="257" spans="1:13">
      <c r="A257">
        <v>279</v>
      </c>
      <c r="B257" t="s">
        <v>135</v>
      </c>
      <c r="C257" t="s">
        <v>18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15</v>
      </c>
      <c r="I257" s="2">
        <v>1637000000</v>
      </c>
      <c r="J257" t="s">
        <v>22</v>
      </c>
      <c r="K257" t="s">
        <v>136</v>
      </c>
      <c r="L257" s="7">
        <f t="shared" si="2"/>
        <v>2014</v>
      </c>
      <c r="M257" s="49" t="str">
        <f>VLOOKUP(L257,year_status,2,FALSE)</f>
        <v>complete</v>
      </c>
    </row>
    <row r="258" spans="1:13">
      <c r="A258">
        <v>280</v>
      </c>
      <c r="B258" t="s">
        <v>135</v>
      </c>
      <c r="C258" t="s">
        <v>19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15</v>
      </c>
      <c r="I258" s="2">
        <v>1626000000</v>
      </c>
      <c r="J258" t="s">
        <v>22</v>
      </c>
      <c r="K258" t="s">
        <v>136</v>
      </c>
      <c r="L258" s="7">
        <f t="shared" si="2"/>
        <v>2015</v>
      </c>
      <c r="M258" s="49" t="str">
        <f>VLOOKUP(L258,year_status,2,FALSE)</f>
        <v>complete</v>
      </c>
    </row>
    <row r="259" spans="1:13">
      <c r="A259">
        <v>281</v>
      </c>
      <c r="B259" t="s">
        <v>135</v>
      </c>
      <c r="C259" t="s">
        <v>20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15</v>
      </c>
      <c r="I259" s="2">
        <v>1738000000</v>
      </c>
      <c r="J259" t="s">
        <v>22</v>
      </c>
      <c r="K259" t="s">
        <v>136</v>
      </c>
      <c r="L259" s="7">
        <f t="shared" ref="L259:L322" si="3">YEAR(D259)</f>
        <v>2016</v>
      </c>
      <c r="M259" s="49" t="str">
        <f>VLOOKUP(L259,year_status,2,FALSE)</f>
        <v>complete</v>
      </c>
    </row>
    <row r="260" spans="1:13">
      <c r="A260">
        <v>282</v>
      </c>
      <c r="B260" t="s">
        <v>137</v>
      </c>
      <c r="C260" t="s">
        <v>14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28</v>
      </c>
      <c r="K260" t="s">
        <v>69</v>
      </c>
      <c r="L260" s="7">
        <f t="shared" si="3"/>
        <v>2013</v>
      </c>
      <c r="M260" s="49" t="str">
        <f>VLOOKUP(L260,year_status,2,FALSE)</f>
        <v>complete</v>
      </c>
    </row>
    <row r="261" spans="1:13">
      <c r="A261">
        <v>283</v>
      </c>
      <c r="B261" t="s">
        <v>137</v>
      </c>
      <c r="C261" t="s">
        <v>18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28</v>
      </c>
      <c r="K261" t="s">
        <v>69</v>
      </c>
      <c r="L261" s="7">
        <f t="shared" si="3"/>
        <v>2014</v>
      </c>
      <c r="M261" s="49" t="str">
        <f>VLOOKUP(L261,year_status,2,FALSE)</f>
        <v>complete</v>
      </c>
    </row>
    <row r="262" spans="1:13">
      <c r="A262">
        <v>284</v>
      </c>
      <c r="B262" t="s">
        <v>137</v>
      </c>
      <c r="C262" t="s">
        <v>19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28</v>
      </c>
      <c r="K262" t="s">
        <v>69</v>
      </c>
      <c r="L262" s="7">
        <f t="shared" si="3"/>
        <v>2015</v>
      </c>
      <c r="M262" s="49" t="str">
        <f>VLOOKUP(L262,year_status,2,FALSE)</f>
        <v>complete</v>
      </c>
    </row>
    <row r="263" spans="1:13">
      <c r="A263">
        <v>285</v>
      </c>
      <c r="B263" t="s">
        <v>137</v>
      </c>
      <c r="C263" t="s">
        <v>20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28</v>
      </c>
      <c r="K263" t="s">
        <v>69</v>
      </c>
      <c r="L263" s="7">
        <f t="shared" si="3"/>
        <v>2016</v>
      </c>
      <c r="M263" s="49" t="str">
        <f>VLOOKUP(L263,year_status,2,FALSE)</f>
        <v>complete</v>
      </c>
    </row>
    <row r="264" spans="1:13">
      <c r="A264">
        <v>286</v>
      </c>
      <c r="B264" t="s">
        <v>138</v>
      </c>
      <c r="C264" t="s">
        <v>14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28</v>
      </c>
      <c r="K264" t="s">
        <v>139</v>
      </c>
      <c r="L264" s="7">
        <f t="shared" si="3"/>
        <v>2013</v>
      </c>
      <c r="M264" s="49" t="str">
        <f>VLOOKUP(L264,year_status,2,FALSE)</f>
        <v>complete</v>
      </c>
    </row>
    <row r="265" spans="1:13">
      <c r="A265">
        <v>287</v>
      </c>
      <c r="B265" t="s">
        <v>138</v>
      </c>
      <c r="C265" t="s">
        <v>18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28</v>
      </c>
      <c r="K265" t="s">
        <v>139</v>
      </c>
      <c r="L265" s="7">
        <f t="shared" si="3"/>
        <v>2015</v>
      </c>
      <c r="M265" s="49" t="str">
        <f>VLOOKUP(L265,year_status,2,FALSE)</f>
        <v>complete</v>
      </c>
    </row>
    <row r="266" spans="1:13">
      <c r="A266">
        <v>288</v>
      </c>
      <c r="B266" t="s">
        <v>138</v>
      </c>
      <c r="C266" t="s">
        <v>19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28</v>
      </c>
      <c r="K266" t="s">
        <v>139</v>
      </c>
      <c r="L266" s="7">
        <f t="shared" si="3"/>
        <v>2016</v>
      </c>
      <c r="M266" s="49" t="str">
        <f>VLOOKUP(L266,year_status,2,FALSE)</f>
        <v>complete</v>
      </c>
    </row>
    <row r="267" spans="1:13">
      <c r="A267">
        <v>289</v>
      </c>
      <c r="B267" t="s">
        <v>138</v>
      </c>
      <c r="C267" t="s">
        <v>20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28</v>
      </c>
      <c r="K267" t="s">
        <v>139</v>
      </c>
      <c r="L267" s="7">
        <f t="shared" si="3"/>
        <v>2016</v>
      </c>
      <c r="M267" s="49" t="str">
        <f>VLOOKUP(L267,year_status,2,FALSE)</f>
        <v>complete</v>
      </c>
    </row>
    <row r="268" spans="1:13">
      <c r="A268">
        <v>290</v>
      </c>
      <c r="B268" t="s">
        <v>140</v>
      </c>
      <c r="C268" t="s">
        <v>14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15</v>
      </c>
      <c r="I268" t="s">
        <v>15</v>
      </c>
      <c r="J268" t="s">
        <v>62</v>
      </c>
      <c r="K268" t="s">
        <v>141</v>
      </c>
      <c r="L268" s="7">
        <f t="shared" si="3"/>
        <v>2012</v>
      </c>
      <c r="M268" s="49" t="str">
        <f>VLOOKUP(L268,year_status,2,FALSE)</f>
        <v>complete</v>
      </c>
    </row>
    <row r="269" spans="1:13">
      <c r="A269">
        <v>291</v>
      </c>
      <c r="B269" t="s">
        <v>140</v>
      </c>
      <c r="C269" t="s">
        <v>18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15</v>
      </c>
      <c r="I269" t="s">
        <v>15</v>
      </c>
      <c r="J269" t="s">
        <v>62</v>
      </c>
      <c r="K269" t="s">
        <v>141</v>
      </c>
      <c r="L269" s="7">
        <f t="shared" si="3"/>
        <v>2013</v>
      </c>
      <c r="M269" s="49" t="str">
        <f>VLOOKUP(L269,year_status,2,FALSE)</f>
        <v>complete</v>
      </c>
    </row>
    <row r="270" spans="1:13">
      <c r="A270">
        <v>292</v>
      </c>
      <c r="B270" t="s">
        <v>140</v>
      </c>
      <c r="C270" t="s">
        <v>19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15</v>
      </c>
      <c r="I270" t="s">
        <v>15</v>
      </c>
      <c r="J270" t="s">
        <v>62</v>
      </c>
      <c r="K270" t="s">
        <v>141</v>
      </c>
      <c r="L270" s="7">
        <f t="shared" si="3"/>
        <v>2014</v>
      </c>
      <c r="M270" s="49" t="str">
        <f>VLOOKUP(L270,year_status,2,FALSE)</f>
        <v>complete</v>
      </c>
    </row>
    <row r="271" spans="1:13">
      <c r="A271">
        <v>293</v>
      </c>
      <c r="B271" t="s">
        <v>140</v>
      </c>
      <c r="C271" t="s">
        <v>20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15</v>
      </c>
      <c r="I271" t="s">
        <v>15</v>
      </c>
      <c r="J271" t="s">
        <v>62</v>
      </c>
      <c r="K271" t="s">
        <v>141</v>
      </c>
      <c r="L271" s="7">
        <f t="shared" si="3"/>
        <v>2015</v>
      </c>
      <c r="M271" s="49" t="str">
        <f>VLOOKUP(L271,year_status,2,FALSE)</f>
        <v>complete</v>
      </c>
    </row>
    <row r="272" spans="1:13">
      <c r="A272">
        <v>294</v>
      </c>
      <c r="B272" t="s">
        <v>142</v>
      </c>
      <c r="C272" t="s">
        <v>14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15</v>
      </c>
      <c r="I272" s="2">
        <v>490000000</v>
      </c>
      <c r="J272" t="s">
        <v>50</v>
      </c>
      <c r="K272" t="s">
        <v>143</v>
      </c>
      <c r="L272" s="7">
        <f t="shared" si="3"/>
        <v>2012</v>
      </c>
      <c r="M272" s="49" t="str">
        <f>VLOOKUP(L272,year_status,2,FALSE)</f>
        <v>complete</v>
      </c>
    </row>
    <row r="273" spans="1:13">
      <c r="A273">
        <v>295</v>
      </c>
      <c r="B273" t="s">
        <v>142</v>
      </c>
      <c r="C273" t="s">
        <v>18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15</v>
      </c>
      <c r="I273" s="2">
        <v>581000000</v>
      </c>
      <c r="J273" t="s">
        <v>50</v>
      </c>
      <c r="K273" t="s">
        <v>143</v>
      </c>
      <c r="L273" s="7">
        <f t="shared" si="3"/>
        <v>2013</v>
      </c>
      <c r="M273" s="49" t="str">
        <f>VLOOKUP(L273,year_status,2,FALSE)</f>
        <v>complete</v>
      </c>
    </row>
    <row r="274" spans="1:13">
      <c r="A274">
        <v>296</v>
      </c>
      <c r="B274" t="s">
        <v>142</v>
      </c>
      <c r="C274" t="s">
        <v>19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15</v>
      </c>
      <c r="I274" s="2">
        <v>464000000</v>
      </c>
      <c r="J274" t="s">
        <v>50</v>
      </c>
      <c r="K274" t="s">
        <v>143</v>
      </c>
      <c r="L274" s="7">
        <f t="shared" si="3"/>
        <v>2014</v>
      </c>
      <c r="M274" s="49" t="str">
        <f>VLOOKUP(L274,year_status,2,FALSE)</f>
        <v>complete</v>
      </c>
    </row>
    <row r="275" spans="1:13">
      <c r="A275">
        <v>297</v>
      </c>
      <c r="B275" t="s">
        <v>142</v>
      </c>
      <c r="C275" t="s">
        <v>20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15</v>
      </c>
      <c r="I275" s="2">
        <v>448000000</v>
      </c>
      <c r="J275" t="s">
        <v>50</v>
      </c>
      <c r="K275" t="s">
        <v>143</v>
      </c>
      <c r="L275" s="7">
        <f t="shared" si="3"/>
        <v>2015</v>
      </c>
      <c r="M275" s="49" t="str">
        <f>VLOOKUP(L275,year_status,2,FALSE)</f>
        <v>complete</v>
      </c>
    </row>
    <row r="276" spans="1:13">
      <c r="A276">
        <v>298</v>
      </c>
      <c r="B276" t="s">
        <v>144</v>
      </c>
      <c r="C276" t="s">
        <v>14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15</v>
      </c>
      <c r="I276" t="s">
        <v>15</v>
      </c>
      <c r="J276" t="s">
        <v>39</v>
      </c>
      <c r="K276" t="s">
        <v>145</v>
      </c>
      <c r="L276" s="7">
        <f t="shared" si="3"/>
        <v>2012</v>
      </c>
      <c r="M276" s="49" t="str">
        <f>VLOOKUP(L276,year_status,2,FALSE)</f>
        <v>complete</v>
      </c>
    </row>
    <row r="277" spans="1:13">
      <c r="A277">
        <v>299</v>
      </c>
      <c r="B277" t="s">
        <v>144</v>
      </c>
      <c r="C277" t="s">
        <v>18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15</v>
      </c>
      <c r="I277" t="s">
        <v>15</v>
      </c>
      <c r="J277" t="s">
        <v>39</v>
      </c>
      <c r="K277" t="s">
        <v>145</v>
      </c>
      <c r="L277" s="7">
        <f t="shared" si="3"/>
        <v>2013</v>
      </c>
      <c r="M277" s="49" t="str">
        <f>VLOOKUP(L277,year_status,2,FALSE)</f>
        <v>complete</v>
      </c>
    </row>
    <row r="278" spans="1:13">
      <c r="A278">
        <v>300</v>
      </c>
      <c r="B278" t="s">
        <v>144</v>
      </c>
      <c r="C278" t="s">
        <v>19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15</v>
      </c>
      <c r="I278" t="s">
        <v>15</v>
      </c>
      <c r="J278" t="s">
        <v>39</v>
      </c>
      <c r="K278" t="s">
        <v>145</v>
      </c>
      <c r="L278" s="7">
        <f t="shared" si="3"/>
        <v>2014</v>
      </c>
      <c r="M278" s="49" t="str">
        <f>VLOOKUP(L278,year_status,2,FALSE)</f>
        <v>complete</v>
      </c>
    </row>
    <row r="279" spans="1:13">
      <c r="A279">
        <v>301</v>
      </c>
      <c r="B279" t="s">
        <v>144</v>
      </c>
      <c r="C279" t="s">
        <v>20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15</v>
      </c>
      <c r="I279" t="s">
        <v>15</v>
      </c>
      <c r="J279" t="s">
        <v>39</v>
      </c>
      <c r="K279" t="s">
        <v>145</v>
      </c>
      <c r="L279" s="7">
        <f t="shared" si="3"/>
        <v>2015</v>
      </c>
      <c r="M279" s="49" t="str">
        <f>VLOOKUP(L279,year_status,2,FALSE)</f>
        <v>complete</v>
      </c>
    </row>
    <row r="280" spans="1:13">
      <c r="A280">
        <v>302</v>
      </c>
      <c r="B280" t="s">
        <v>146</v>
      </c>
      <c r="C280" t="s">
        <v>14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15</v>
      </c>
      <c r="I280" s="2">
        <v>2811000000</v>
      </c>
      <c r="J280" t="s">
        <v>86</v>
      </c>
      <c r="K280" t="s">
        <v>147</v>
      </c>
      <c r="L280" s="7">
        <f t="shared" si="3"/>
        <v>2012</v>
      </c>
      <c r="M280" s="49" t="str">
        <f>VLOOKUP(L280,year_status,2,FALSE)</f>
        <v>complete</v>
      </c>
    </row>
    <row r="281" spans="1:13">
      <c r="A281">
        <v>303</v>
      </c>
      <c r="B281" t="s">
        <v>146</v>
      </c>
      <c r="C281" t="s">
        <v>18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15</v>
      </c>
      <c r="I281" s="2">
        <v>2903000000</v>
      </c>
      <c r="J281" t="s">
        <v>86</v>
      </c>
      <c r="K281" t="s">
        <v>147</v>
      </c>
      <c r="L281" s="7">
        <f t="shared" si="3"/>
        <v>2013</v>
      </c>
      <c r="M281" s="49" t="str">
        <f>VLOOKUP(L281,year_status,2,FALSE)</f>
        <v>complete</v>
      </c>
    </row>
    <row r="282" spans="1:13">
      <c r="A282">
        <v>304</v>
      </c>
      <c r="B282" t="s">
        <v>146</v>
      </c>
      <c r="C282" t="s">
        <v>19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15</v>
      </c>
      <c r="I282" s="2">
        <v>2915000000</v>
      </c>
      <c r="J282" t="s">
        <v>86</v>
      </c>
      <c r="K282" t="s">
        <v>147</v>
      </c>
      <c r="L282" s="7">
        <f t="shared" si="3"/>
        <v>2014</v>
      </c>
      <c r="M282" s="49" t="str">
        <f>VLOOKUP(L282,year_status,2,FALSE)</f>
        <v>complete</v>
      </c>
    </row>
    <row r="283" spans="1:13">
      <c r="A283">
        <v>305</v>
      </c>
      <c r="B283" t="s">
        <v>146</v>
      </c>
      <c r="C283" t="s">
        <v>20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15</v>
      </c>
      <c r="I283" s="2">
        <v>2229000000</v>
      </c>
      <c r="J283" t="s">
        <v>86</v>
      </c>
      <c r="K283" t="s">
        <v>147</v>
      </c>
      <c r="L283" s="7">
        <f t="shared" si="3"/>
        <v>2015</v>
      </c>
      <c r="M283" s="49" t="str">
        <f>VLOOKUP(L283,year_status,2,FALSE)</f>
        <v>complete</v>
      </c>
    </row>
    <row r="284" spans="1:13">
      <c r="A284">
        <v>306</v>
      </c>
      <c r="B284" t="s">
        <v>148</v>
      </c>
      <c r="C284" t="s">
        <v>14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15</v>
      </c>
      <c r="I284" t="s">
        <v>15</v>
      </c>
      <c r="J284" t="s">
        <v>16</v>
      </c>
      <c r="K284" t="s">
        <v>149</v>
      </c>
      <c r="L284" s="7">
        <f t="shared" si="3"/>
        <v>2012</v>
      </c>
      <c r="M284" s="49" t="str">
        <f>VLOOKUP(L284,year_status,2,FALSE)</f>
        <v>complete</v>
      </c>
    </row>
    <row r="285" spans="1:13">
      <c r="A285">
        <v>307</v>
      </c>
      <c r="B285" t="s">
        <v>148</v>
      </c>
      <c r="C285" t="s">
        <v>18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15</v>
      </c>
      <c r="I285" t="s">
        <v>15</v>
      </c>
      <c r="J285" t="s">
        <v>16</v>
      </c>
      <c r="K285" t="s">
        <v>149</v>
      </c>
      <c r="L285" s="7">
        <f t="shared" si="3"/>
        <v>2013</v>
      </c>
      <c r="M285" s="49" t="str">
        <f>VLOOKUP(L285,year_status,2,FALSE)</f>
        <v>complete</v>
      </c>
    </row>
    <row r="286" spans="1:13">
      <c r="A286">
        <v>308</v>
      </c>
      <c r="B286" t="s">
        <v>148</v>
      </c>
      <c r="C286" t="s">
        <v>19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15</v>
      </c>
      <c r="I286" t="s">
        <v>15</v>
      </c>
      <c r="J286" t="s">
        <v>16</v>
      </c>
      <c r="K286" t="s">
        <v>149</v>
      </c>
      <c r="L286" s="7">
        <f t="shared" si="3"/>
        <v>2014</v>
      </c>
      <c r="M286" s="49" t="str">
        <f>VLOOKUP(L286,year_status,2,FALSE)</f>
        <v>complete</v>
      </c>
    </row>
    <row r="287" spans="1:13">
      <c r="A287">
        <v>309</v>
      </c>
      <c r="B287" t="s">
        <v>148</v>
      </c>
      <c r="C287" t="s">
        <v>20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15</v>
      </c>
      <c r="I287" t="s">
        <v>15</v>
      </c>
      <c r="J287" t="s">
        <v>16</v>
      </c>
      <c r="K287" t="s">
        <v>149</v>
      </c>
      <c r="L287" s="7">
        <f t="shared" si="3"/>
        <v>2015</v>
      </c>
      <c r="M287" s="49" t="str">
        <f>VLOOKUP(L287,year_status,2,FALSE)</f>
        <v>complete</v>
      </c>
    </row>
    <row r="288" spans="1:13">
      <c r="A288">
        <v>310</v>
      </c>
      <c r="B288" t="s">
        <v>150</v>
      </c>
      <c r="C288" t="s">
        <v>14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15</v>
      </c>
      <c r="I288" s="2">
        <v>1854000000</v>
      </c>
      <c r="J288" t="s">
        <v>22</v>
      </c>
      <c r="K288" t="s">
        <v>151</v>
      </c>
      <c r="L288" s="7">
        <f t="shared" si="3"/>
        <v>2013</v>
      </c>
      <c r="M288" s="49" t="str">
        <f>VLOOKUP(L288,year_status,2,FALSE)</f>
        <v>complete</v>
      </c>
    </row>
    <row r="289" spans="1:13">
      <c r="A289">
        <v>311</v>
      </c>
      <c r="B289" t="s">
        <v>150</v>
      </c>
      <c r="C289" t="s">
        <v>18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15</v>
      </c>
      <c r="I289" s="2">
        <v>2102000000</v>
      </c>
      <c r="J289" t="s">
        <v>22</v>
      </c>
      <c r="K289" t="s">
        <v>151</v>
      </c>
      <c r="L289" s="7">
        <f t="shared" si="3"/>
        <v>2014</v>
      </c>
      <c r="M289" s="49" t="str">
        <f>VLOOKUP(L289,year_status,2,FALSE)</f>
        <v>complete</v>
      </c>
    </row>
    <row r="290" spans="1:13">
      <c r="A290">
        <v>312</v>
      </c>
      <c r="B290" t="s">
        <v>150</v>
      </c>
      <c r="C290" t="s">
        <v>19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15</v>
      </c>
      <c r="I290" s="2">
        <v>2125000000</v>
      </c>
      <c r="J290" t="s">
        <v>22</v>
      </c>
      <c r="K290" t="s">
        <v>151</v>
      </c>
      <c r="L290" s="7">
        <f t="shared" si="3"/>
        <v>2015</v>
      </c>
      <c r="M290" s="49" t="str">
        <f>VLOOKUP(L290,year_status,2,FALSE)</f>
        <v>complete</v>
      </c>
    </row>
    <row r="291" spans="1:13">
      <c r="A291">
        <v>313</v>
      </c>
      <c r="B291" t="s">
        <v>150</v>
      </c>
      <c r="C291" t="s">
        <v>20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15</v>
      </c>
      <c r="I291" s="2">
        <v>6907000000</v>
      </c>
      <c r="J291" t="s">
        <v>22</v>
      </c>
      <c r="K291" t="s">
        <v>151</v>
      </c>
      <c r="L291" s="7">
        <f t="shared" si="3"/>
        <v>2016</v>
      </c>
      <c r="M291" s="49" t="str">
        <f>VLOOKUP(L291,year_status,2,FALSE)</f>
        <v>complete</v>
      </c>
    </row>
    <row r="292" spans="1:13">
      <c r="A292">
        <v>314</v>
      </c>
      <c r="B292" t="s">
        <v>152</v>
      </c>
      <c r="C292" t="s">
        <v>14</v>
      </c>
      <c r="D292" s="1">
        <v>41274</v>
      </c>
      <c r="E292" s="2">
        <v>29119000000</v>
      </c>
      <c r="F292" s="2">
        <v>17900000000</v>
      </c>
      <c r="G292" t="s">
        <v>15</v>
      </c>
      <c r="H292" t="s">
        <v>15</v>
      </c>
      <c r="I292" s="2">
        <v>8742000000</v>
      </c>
      <c r="J292" t="s">
        <v>28</v>
      </c>
      <c r="K292" t="s">
        <v>84</v>
      </c>
      <c r="L292" s="7">
        <f t="shared" si="3"/>
        <v>2012</v>
      </c>
      <c r="M292" s="49" t="str">
        <f>VLOOKUP(L292,year_status,2,FALSE)</f>
        <v>complete</v>
      </c>
    </row>
    <row r="293" spans="1:13">
      <c r="A293">
        <v>315</v>
      </c>
      <c r="B293" t="s">
        <v>152</v>
      </c>
      <c r="C293" t="s">
        <v>18</v>
      </c>
      <c r="D293" s="1">
        <v>41639</v>
      </c>
      <c r="E293" s="2">
        <v>32380000000</v>
      </c>
      <c r="F293" s="2">
        <v>20865000000</v>
      </c>
      <c r="G293" t="s">
        <v>15</v>
      </c>
      <c r="H293" t="s">
        <v>15</v>
      </c>
      <c r="I293" s="2">
        <v>9339000000</v>
      </c>
      <c r="J293" t="s">
        <v>28</v>
      </c>
      <c r="K293" t="s">
        <v>84</v>
      </c>
      <c r="L293" s="7">
        <f t="shared" si="3"/>
        <v>2013</v>
      </c>
      <c r="M293" s="49" t="str">
        <f>VLOOKUP(L293,year_status,2,FALSE)</f>
        <v>complete</v>
      </c>
    </row>
    <row r="294" spans="1:13">
      <c r="A294">
        <v>316</v>
      </c>
      <c r="B294" t="s">
        <v>152</v>
      </c>
      <c r="C294" t="s">
        <v>19</v>
      </c>
      <c r="D294" s="1">
        <v>42004</v>
      </c>
      <c r="E294" s="2">
        <v>34914000000</v>
      </c>
      <c r="F294" s="2">
        <v>21334000000</v>
      </c>
      <c r="G294" t="s">
        <v>15</v>
      </c>
      <c r="H294" t="s">
        <v>15</v>
      </c>
      <c r="I294" s="2">
        <v>10276000000</v>
      </c>
      <c r="J294" t="s">
        <v>28</v>
      </c>
      <c r="K294" t="s">
        <v>84</v>
      </c>
      <c r="L294" s="7">
        <f t="shared" si="3"/>
        <v>2014</v>
      </c>
      <c r="M294" s="49" t="str">
        <f>VLOOKUP(L294,year_status,2,FALSE)</f>
        <v>complete</v>
      </c>
    </row>
    <row r="295" spans="1:13">
      <c r="A295">
        <v>317</v>
      </c>
      <c r="B295" t="s">
        <v>152</v>
      </c>
      <c r="C295" t="s">
        <v>20</v>
      </c>
      <c r="D295" s="1">
        <v>42369</v>
      </c>
      <c r="E295" s="2">
        <v>37876000000</v>
      </c>
      <c r="F295" s="2">
        <v>23290000000</v>
      </c>
      <c r="G295" t="s">
        <v>15</v>
      </c>
      <c r="H295" t="s">
        <v>15</v>
      </c>
      <c r="I295" s="2">
        <v>11259000000</v>
      </c>
      <c r="J295" t="s">
        <v>28</v>
      </c>
      <c r="K295" t="s">
        <v>84</v>
      </c>
      <c r="L295" s="7">
        <f t="shared" si="3"/>
        <v>2015</v>
      </c>
      <c r="M295" s="49" t="str">
        <f>VLOOKUP(L295,year_status,2,FALSE)</f>
        <v>complete</v>
      </c>
    </row>
    <row r="296" spans="1:13">
      <c r="A296">
        <v>318</v>
      </c>
      <c r="B296" t="s">
        <v>153</v>
      </c>
      <c r="C296" t="s">
        <v>14</v>
      </c>
      <c r="D296" s="1">
        <v>41274</v>
      </c>
      <c r="E296" s="2">
        <v>4111000000</v>
      </c>
      <c r="F296" s="2">
        <v>3477000000</v>
      </c>
      <c r="G296" t="s">
        <v>15</v>
      </c>
      <c r="H296" t="s">
        <v>15</v>
      </c>
      <c r="I296" s="2">
        <v>14000000</v>
      </c>
      <c r="J296" t="s">
        <v>50</v>
      </c>
      <c r="K296" t="s">
        <v>53</v>
      </c>
      <c r="L296" s="7">
        <f t="shared" si="3"/>
        <v>2012</v>
      </c>
      <c r="M296" s="49" t="str">
        <f>VLOOKUP(L296,year_status,2,FALSE)</f>
        <v>complete</v>
      </c>
    </row>
    <row r="297" spans="1:13">
      <c r="A297">
        <v>319</v>
      </c>
      <c r="B297" t="s">
        <v>153</v>
      </c>
      <c r="C297" t="s">
        <v>18</v>
      </c>
      <c r="D297" s="1">
        <v>41639</v>
      </c>
      <c r="E297" s="2">
        <v>4531000000</v>
      </c>
      <c r="F297" s="2">
        <v>3748000000</v>
      </c>
      <c r="G297" t="s">
        <v>15</v>
      </c>
      <c r="H297" t="s">
        <v>15</v>
      </c>
      <c r="I297" s="2">
        <v>15000000</v>
      </c>
      <c r="J297" t="s">
        <v>50</v>
      </c>
      <c r="K297" t="s">
        <v>53</v>
      </c>
      <c r="L297" s="7">
        <f t="shared" si="3"/>
        <v>2013</v>
      </c>
      <c r="M297" s="49" t="str">
        <f>VLOOKUP(L297,year_status,2,FALSE)</f>
        <v>complete</v>
      </c>
    </row>
    <row r="298" spans="1:13">
      <c r="A298">
        <v>320</v>
      </c>
      <c r="B298" t="s">
        <v>153</v>
      </c>
      <c r="C298" t="s">
        <v>19</v>
      </c>
      <c r="D298" s="1">
        <v>42004</v>
      </c>
      <c r="E298" s="2">
        <v>4945000000</v>
      </c>
      <c r="F298" s="2">
        <v>4157000000</v>
      </c>
      <c r="G298" t="s">
        <v>15</v>
      </c>
      <c r="H298" t="s">
        <v>15</v>
      </c>
      <c r="I298" s="2">
        <v>14000000</v>
      </c>
      <c r="J298" t="s">
        <v>50</v>
      </c>
      <c r="K298" t="s">
        <v>53</v>
      </c>
      <c r="L298" s="7">
        <f t="shared" si="3"/>
        <v>2014</v>
      </c>
      <c r="M298" s="49" t="str">
        <f>VLOOKUP(L298,year_status,2,FALSE)</f>
        <v>complete</v>
      </c>
    </row>
    <row r="299" spans="1:13">
      <c r="A299">
        <v>321</v>
      </c>
      <c r="B299" t="s">
        <v>153</v>
      </c>
      <c r="C299" t="s">
        <v>20</v>
      </c>
      <c r="D299" s="1">
        <v>42369</v>
      </c>
      <c r="E299" s="2">
        <v>5142000000</v>
      </c>
      <c r="F299" s="2">
        <v>4195000000</v>
      </c>
      <c r="G299" t="s">
        <v>15</v>
      </c>
      <c r="H299" t="s">
        <v>15</v>
      </c>
      <c r="I299" s="2">
        <v>13000000</v>
      </c>
      <c r="J299" t="s">
        <v>50</v>
      </c>
      <c r="K299" t="s">
        <v>53</v>
      </c>
      <c r="L299" s="7">
        <f t="shared" si="3"/>
        <v>2015</v>
      </c>
      <c r="M299" s="49" t="str">
        <f>VLOOKUP(L299,year_status,2,FALSE)</f>
        <v>complete</v>
      </c>
    </row>
    <row r="300" spans="1:13">
      <c r="A300">
        <v>322</v>
      </c>
      <c r="B300" t="s">
        <v>154</v>
      </c>
      <c r="C300" t="s">
        <v>14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15</v>
      </c>
      <c r="I300" t="s">
        <v>15</v>
      </c>
      <c r="J300" t="s">
        <v>39</v>
      </c>
      <c r="K300" t="s">
        <v>145</v>
      </c>
      <c r="L300" s="7">
        <f t="shared" si="3"/>
        <v>2012</v>
      </c>
      <c r="M300" s="49" t="str">
        <f>VLOOKUP(L300,year_status,2,FALSE)</f>
        <v>complete</v>
      </c>
    </row>
    <row r="301" spans="1:13">
      <c r="A301">
        <v>323</v>
      </c>
      <c r="B301" t="s">
        <v>154</v>
      </c>
      <c r="C301" t="s">
        <v>18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15</v>
      </c>
      <c r="I301" t="s">
        <v>15</v>
      </c>
      <c r="J301" t="s">
        <v>39</v>
      </c>
      <c r="K301" t="s">
        <v>145</v>
      </c>
      <c r="L301" s="7">
        <f t="shared" si="3"/>
        <v>2013</v>
      </c>
      <c r="M301" s="49" t="str">
        <f>VLOOKUP(L301,year_status,2,FALSE)</f>
        <v>complete</v>
      </c>
    </row>
    <row r="302" spans="1:13">
      <c r="A302">
        <v>324</v>
      </c>
      <c r="B302" t="s">
        <v>154</v>
      </c>
      <c r="C302" t="s">
        <v>19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15</v>
      </c>
      <c r="I302" t="s">
        <v>15</v>
      </c>
      <c r="J302" t="s">
        <v>39</v>
      </c>
      <c r="K302" t="s">
        <v>145</v>
      </c>
      <c r="L302" s="7">
        <f t="shared" si="3"/>
        <v>2014</v>
      </c>
      <c r="M302" s="49" t="str">
        <f>VLOOKUP(L302,year_status,2,FALSE)</f>
        <v>complete</v>
      </c>
    </row>
    <row r="303" spans="1:13">
      <c r="A303">
        <v>325</v>
      </c>
      <c r="B303" t="s">
        <v>154</v>
      </c>
      <c r="C303" t="s">
        <v>20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15</v>
      </c>
      <c r="I303" t="s">
        <v>15</v>
      </c>
      <c r="J303" t="s">
        <v>39</v>
      </c>
      <c r="K303" t="s">
        <v>145</v>
      </c>
      <c r="L303" s="7">
        <f t="shared" si="3"/>
        <v>2015</v>
      </c>
      <c r="M303" s="49" t="str">
        <f>VLOOKUP(L303,year_status,2,FALSE)</f>
        <v>complete</v>
      </c>
    </row>
    <row r="304" spans="1:13">
      <c r="A304">
        <v>326</v>
      </c>
      <c r="B304" t="s">
        <v>155</v>
      </c>
      <c r="C304" t="s">
        <v>14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15</v>
      </c>
      <c r="J304" t="s">
        <v>39</v>
      </c>
      <c r="K304" t="s">
        <v>145</v>
      </c>
      <c r="L304" s="7">
        <f t="shared" si="3"/>
        <v>2013</v>
      </c>
      <c r="M304" s="49" t="str">
        <f>VLOOKUP(L304,year_status,2,FALSE)</f>
        <v>complete</v>
      </c>
    </row>
    <row r="305" spans="1:13">
      <c r="A305">
        <v>327</v>
      </c>
      <c r="B305" t="s">
        <v>155</v>
      </c>
      <c r="C305" t="s">
        <v>18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15</v>
      </c>
      <c r="J305" t="s">
        <v>39</v>
      </c>
      <c r="K305" t="s">
        <v>145</v>
      </c>
      <c r="L305" s="7">
        <f t="shared" si="3"/>
        <v>2014</v>
      </c>
      <c r="M305" s="49" t="str">
        <f>VLOOKUP(L305,year_status,2,FALSE)</f>
        <v>complete</v>
      </c>
    </row>
    <row r="306" spans="1:13">
      <c r="A306">
        <v>328</v>
      </c>
      <c r="B306" t="s">
        <v>155</v>
      </c>
      <c r="C306" t="s">
        <v>19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15</v>
      </c>
      <c r="J306" t="s">
        <v>39</v>
      </c>
      <c r="K306" t="s">
        <v>145</v>
      </c>
      <c r="L306" s="7">
        <f t="shared" si="3"/>
        <v>2015</v>
      </c>
      <c r="M306" s="49" t="str">
        <f>VLOOKUP(L306,year_status,2,FALSE)</f>
        <v>complete</v>
      </c>
    </row>
    <row r="307" spans="1:13">
      <c r="A307">
        <v>329</v>
      </c>
      <c r="B307" t="s">
        <v>155</v>
      </c>
      <c r="C307" t="s">
        <v>20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15</v>
      </c>
      <c r="J307" t="s">
        <v>39</v>
      </c>
      <c r="K307" t="s">
        <v>145</v>
      </c>
      <c r="L307" s="7">
        <f t="shared" si="3"/>
        <v>2016</v>
      </c>
      <c r="M307" s="49" t="str">
        <f>VLOOKUP(L307,year_status,2,FALSE)</f>
        <v>complete</v>
      </c>
    </row>
    <row r="308" spans="1:13">
      <c r="A308">
        <v>330</v>
      </c>
      <c r="B308" t="s">
        <v>156</v>
      </c>
      <c r="C308" t="s">
        <v>14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15</v>
      </c>
      <c r="I308" s="2">
        <v>46000000</v>
      </c>
      <c r="J308" t="s">
        <v>50</v>
      </c>
      <c r="K308" t="s">
        <v>143</v>
      </c>
      <c r="L308" s="7">
        <f t="shared" si="3"/>
        <v>2013</v>
      </c>
      <c r="M308" s="49" t="str">
        <f>VLOOKUP(L308,year_status,2,FALSE)</f>
        <v>complete</v>
      </c>
    </row>
    <row r="309" spans="1:13">
      <c r="A309">
        <v>331</v>
      </c>
      <c r="B309" t="s">
        <v>156</v>
      </c>
      <c r="C309" t="s">
        <v>18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15</v>
      </c>
      <c r="I309" s="2">
        <v>27000000</v>
      </c>
      <c r="J309" t="s">
        <v>50</v>
      </c>
      <c r="K309" t="s">
        <v>143</v>
      </c>
      <c r="L309" s="7">
        <f t="shared" si="3"/>
        <v>2014</v>
      </c>
      <c r="M309" s="49" t="str">
        <f>VLOOKUP(L309,year_status,2,FALSE)</f>
        <v>complete</v>
      </c>
    </row>
    <row r="310" spans="1:13">
      <c r="A310">
        <v>332</v>
      </c>
      <c r="B310" t="s">
        <v>156</v>
      </c>
      <c r="C310" t="s">
        <v>19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15</v>
      </c>
      <c r="I310" s="2">
        <v>147000000</v>
      </c>
      <c r="J310" t="s">
        <v>50</v>
      </c>
      <c r="K310" t="s">
        <v>143</v>
      </c>
      <c r="L310" s="7">
        <f t="shared" si="3"/>
        <v>2015</v>
      </c>
      <c r="M310" s="49" t="str">
        <f>VLOOKUP(L310,year_status,2,FALSE)</f>
        <v>complete</v>
      </c>
    </row>
    <row r="311" spans="1:13">
      <c r="A311">
        <v>333</v>
      </c>
      <c r="B311" t="s">
        <v>156</v>
      </c>
      <c r="C311" t="s">
        <v>20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15</v>
      </c>
      <c r="I311" s="2">
        <v>248000000</v>
      </c>
      <c r="J311" t="s">
        <v>50</v>
      </c>
      <c r="K311" t="s">
        <v>143</v>
      </c>
      <c r="L311" s="7">
        <f t="shared" si="3"/>
        <v>2016</v>
      </c>
      <c r="M311" s="49" t="str">
        <f>VLOOKUP(L311,year_status,2,FALSE)</f>
        <v>complete</v>
      </c>
    </row>
    <row r="312" spans="1:13">
      <c r="A312">
        <v>338</v>
      </c>
      <c r="B312" t="s">
        <v>157</v>
      </c>
      <c r="C312" t="s">
        <v>14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15</v>
      </c>
      <c r="I312" s="2">
        <v>96054000</v>
      </c>
      <c r="J312" t="s">
        <v>22</v>
      </c>
      <c r="K312" t="s">
        <v>158</v>
      </c>
      <c r="L312" s="7">
        <f t="shared" si="3"/>
        <v>2013</v>
      </c>
      <c r="M312" s="49" t="str">
        <f>VLOOKUP(L312,year_status,2,FALSE)</f>
        <v>complete</v>
      </c>
    </row>
    <row r="313" spans="1:13">
      <c r="A313">
        <v>339</v>
      </c>
      <c r="B313" t="s">
        <v>157</v>
      </c>
      <c r="C313" t="s">
        <v>18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15</v>
      </c>
      <c r="I313" s="2">
        <v>110474000</v>
      </c>
      <c r="J313" t="s">
        <v>22</v>
      </c>
      <c r="K313" t="s">
        <v>158</v>
      </c>
      <c r="L313" s="7">
        <f t="shared" si="3"/>
        <v>2014</v>
      </c>
      <c r="M313" s="49" t="str">
        <f>VLOOKUP(L313,year_status,2,FALSE)</f>
        <v>complete</v>
      </c>
    </row>
    <row r="314" spans="1:13">
      <c r="A314">
        <v>340</v>
      </c>
      <c r="B314" t="s">
        <v>157</v>
      </c>
      <c r="C314" t="s">
        <v>19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15</v>
      </c>
      <c r="I314" s="2">
        <v>130368000</v>
      </c>
      <c r="J314" t="s">
        <v>22</v>
      </c>
      <c r="K314" t="s">
        <v>158</v>
      </c>
      <c r="L314" s="7">
        <f t="shared" si="3"/>
        <v>2015</v>
      </c>
      <c r="M314" s="49" t="str">
        <f>VLOOKUP(L314,year_status,2,FALSE)</f>
        <v>complete</v>
      </c>
    </row>
    <row r="315" spans="1:13">
      <c r="A315">
        <v>341</v>
      </c>
      <c r="B315" t="s">
        <v>157</v>
      </c>
      <c r="C315" t="s">
        <v>20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15</v>
      </c>
      <c r="I315" s="2">
        <v>146368000</v>
      </c>
      <c r="J315" t="s">
        <v>22</v>
      </c>
      <c r="K315" t="s">
        <v>158</v>
      </c>
      <c r="L315" s="7">
        <f t="shared" si="3"/>
        <v>2016</v>
      </c>
      <c r="M315" s="49" t="str">
        <f>VLOOKUP(L315,year_status,2,FALSE)</f>
        <v>complete</v>
      </c>
    </row>
    <row r="316" spans="1:13">
      <c r="A316">
        <v>342</v>
      </c>
      <c r="B316" t="s">
        <v>159</v>
      </c>
      <c r="C316" t="s">
        <v>14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15</v>
      </c>
      <c r="J316" t="s">
        <v>16</v>
      </c>
      <c r="K316" t="s">
        <v>160</v>
      </c>
      <c r="L316" s="7">
        <f t="shared" si="3"/>
        <v>2013</v>
      </c>
      <c r="M316" s="49" t="str">
        <f>VLOOKUP(L316,year_status,2,FALSE)</f>
        <v>complete</v>
      </c>
    </row>
    <row r="317" spans="1:13">
      <c r="A317">
        <v>343</v>
      </c>
      <c r="B317" t="s">
        <v>159</v>
      </c>
      <c r="C317" t="s">
        <v>18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15</v>
      </c>
      <c r="J317" t="s">
        <v>16</v>
      </c>
      <c r="K317" t="s">
        <v>160</v>
      </c>
      <c r="L317" s="7">
        <f t="shared" si="3"/>
        <v>2014</v>
      </c>
      <c r="M317" s="49" t="str">
        <f>VLOOKUP(L317,year_status,2,FALSE)</f>
        <v>complete</v>
      </c>
    </row>
    <row r="318" spans="1:13">
      <c r="A318">
        <v>344</v>
      </c>
      <c r="B318" t="s">
        <v>159</v>
      </c>
      <c r="C318" t="s">
        <v>19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15</v>
      </c>
      <c r="J318" t="s">
        <v>16</v>
      </c>
      <c r="K318" t="s">
        <v>160</v>
      </c>
      <c r="L318" s="7">
        <f t="shared" si="3"/>
        <v>2015</v>
      </c>
      <c r="M318" s="49" t="str">
        <f>VLOOKUP(L318,year_status,2,FALSE)</f>
        <v>complete</v>
      </c>
    </row>
    <row r="319" spans="1:13">
      <c r="A319">
        <v>345</v>
      </c>
      <c r="B319" t="s">
        <v>159</v>
      </c>
      <c r="C319" t="s">
        <v>20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15</v>
      </c>
      <c r="J319" t="s">
        <v>16</v>
      </c>
      <c r="K319" t="s">
        <v>160</v>
      </c>
      <c r="L319" s="7">
        <f t="shared" si="3"/>
        <v>2016</v>
      </c>
      <c r="M319" s="49" t="str">
        <f>VLOOKUP(L319,year_status,2,FALSE)</f>
        <v>complete</v>
      </c>
    </row>
    <row r="320" spans="1:13">
      <c r="A320">
        <v>346</v>
      </c>
      <c r="B320" t="s">
        <v>161</v>
      </c>
      <c r="C320" t="s">
        <v>14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15</v>
      </c>
      <c r="I320" s="2">
        <v>628000000</v>
      </c>
      <c r="J320" t="s">
        <v>45</v>
      </c>
      <c r="K320" t="s">
        <v>46</v>
      </c>
      <c r="L320" s="7">
        <f t="shared" si="3"/>
        <v>2013</v>
      </c>
      <c r="M320" s="49" t="str">
        <f>VLOOKUP(L320,year_status,2,FALSE)</f>
        <v>complete</v>
      </c>
    </row>
    <row r="321" spans="1:13">
      <c r="A321">
        <v>347</v>
      </c>
      <c r="B321" t="s">
        <v>161</v>
      </c>
      <c r="C321" t="s">
        <v>18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15</v>
      </c>
      <c r="I321" s="2">
        <v>685000000</v>
      </c>
      <c r="J321" t="s">
        <v>45</v>
      </c>
      <c r="K321" t="s">
        <v>46</v>
      </c>
      <c r="L321" s="7">
        <f t="shared" si="3"/>
        <v>2014</v>
      </c>
      <c r="M321" s="49" t="str">
        <f>VLOOKUP(L321,year_status,2,FALSE)</f>
        <v>complete</v>
      </c>
    </row>
    <row r="322" spans="1:13">
      <c r="A322">
        <v>348</v>
      </c>
      <c r="B322" t="s">
        <v>161</v>
      </c>
      <c r="C322" t="s">
        <v>19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15</v>
      </c>
      <c r="I322" s="2">
        <v>750000000</v>
      </c>
      <c r="J322" t="s">
        <v>45</v>
      </c>
      <c r="K322" t="s">
        <v>46</v>
      </c>
      <c r="L322" s="7">
        <f t="shared" si="3"/>
        <v>2015</v>
      </c>
      <c r="M322" s="49" t="str">
        <f>VLOOKUP(L322,year_status,2,FALSE)</f>
        <v>complete</v>
      </c>
    </row>
    <row r="323" spans="1:13">
      <c r="A323">
        <v>349</v>
      </c>
      <c r="B323" t="s">
        <v>161</v>
      </c>
      <c r="C323" t="s">
        <v>20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15</v>
      </c>
      <c r="I323" s="2">
        <v>811000000</v>
      </c>
      <c r="J323" t="s">
        <v>45</v>
      </c>
      <c r="K323" t="s">
        <v>46</v>
      </c>
      <c r="L323" s="7">
        <f t="shared" ref="L323:L386" si="4">YEAR(D323)</f>
        <v>2016</v>
      </c>
      <c r="M323" s="49" t="str">
        <f>VLOOKUP(L323,year_status,2,FALSE)</f>
        <v>complete</v>
      </c>
    </row>
    <row r="324" spans="1:13">
      <c r="A324">
        <v>350</v>
      </c>
      <c r="B324" t="s">
        <v>162</v>
      </c>
      <c r="C324" t="s">
        <v>14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15</v>
      </c>
      <c r="I324" s="2">
        <v>88000000</v>
      </c>
      <c r="J324" t="s">
        <v>28</v>
      </c>
      <c r="K324" t="s">
        <v>84</v>
      </c>
      <c r="L324" s="7">
        <f t="shared" si="4"/>
        <v>2012</v>
      </c>
      <c r="M324" s="49" t="str">
        <f>VLOOKUP(L324,year_status,2,FALSE)</f>
        <v>complete</v>
      </c>
    </row>
    <row r="325" spans="1:13">
      <c r="A325">
        <v>351</v>
      </c>
      <c r="B325" t="s">
        <v>162</v>
      </c>
      <c r="C325" t="s">
        <v>18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15</v>
      </c>
      <c r="I325" s="2">
        <v>327000000</v>
      </c>
      <c r="J325" t="s">
        <v>28</v>
      </c>
      <c r="K325" t="s">
        <v>84</v>
      </c>
      <c r="L325" s="7">
        <f t="shared" si="4"/>
        <v>2013</v>
      </c>
      <c r="M325" s="49" t="str">
        <f>VLOOKUP(L325,year_status,2,FALSE)</f>
        <v>complete</v>
      </c>
    </row>
    <row r="326" spans="1:13">
      <c r="A326">
        <v>352</v>
      </c>
      <c r="B326" t="s">
        <v>162</v>
      </c>
      <c r="C326" t="s">
        <v>19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15</v>
      </c>
      <c r="I326" s="2">
        <v>1406000000</v>
      </c>
      <c r="J326" t="s">
        <v>28</v>
      </c>
      <c r="K326" t="s">
        <v>84</v>
      </c>
      <c r="L326" s="7">
        <f t="shared" si="4"/>
        <v>2014</v>
      </c>
      <c r="M326" s="49" t="str">
        <f>VLOOKUP(L326,year_status,2,FALSE)</f>
        <v>complete</v>
      </c>
    </row>
    <row r="327" spans="1:13">
      <c r="A327">
        <v>353</v>
      </c>
      <c r="B327" t="s">
        <v>162</v>
      </c>
      <c r="C327" t="s">
        <v>20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15</v>
      </c>
      <c r="I327" s="2">
        <v>1836000000</v>
      </c>
      <c r="J327" t="s">
        <v>28</v>
      </c>
      <c r="K327" t="s">
        <v>84</v>
      </c>
      <c r="L327" s="7">
        <f t="shared" si="4"/>
        <v>2015</v>
      </c>
      <c r="M327" s="49" t="str">
        <f>VLOOKUP(L327,year_status,2,FALSE)</f>
        <v>complete</v>
      </c>
    </row>
    <row r="328" spans="1:13">
      <c r="A328">
        <v>354</v>
      </c>
      <c r="B328" t="s">
        <v>163</v>
      </c>
      <c r="C328" t="s">
        <v>14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15</v>
      </c>
      <c r="I328" s="2">
        <v>1050000000</v>
      </c>
      <c r="J328" t="s">
        <v>45</v>
      </c>
      <c r="K328" t="s">
        <v>46</v>
      </c>
      <c r="L328" s="7">
        <f t="shared" si="4"/>
        <v>2012</v>
      </c>
      <c r="M328" s="49" t="str">
        <f>VLOOKUP(L328,year_status,2,FALSE)</f>
        <v>complete</v>
      </c>
    </row>
    <row r="329" spans="1:13">
      <c r="A329">
        <v>355</v>
      </c>
      <c r="B329" t="s">
        <v>163</v>
      </c>
      <c r="C329" t="s">
        <v>18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15</v>
      </c>
      <c r="I329" s="2">
        <v>954000000</v>
      </c>
      <c r="J329" t="s">
        <v>45</v>
      </c>
      <c r="K329" t="s">
        <v>46</v>
      </c>
      <c r="L329" s="7">
        <f t="shared" si="4"/>
        <v>2013</v>
      </c>
      <c r="M329" s="49" t="str">
        <f>VLOOKUP(L329,year_status,2,FALSE)</f>
        <v>complete</v>
      </c>
    </row>
    <row r="330" spans="1:13">
      <c r="A330">
        <v>356</v>
      </c>
      <c r="B330" t="s">
        <v>163</v>
      </c>
      <c r="C330" t="s">
        <v>19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15</v>
      </c>
      <c r="I330" s="2">
        <v>1013000000</v>
      </c>
      <c r="J330" t="s">
        <v>45</v>
      </c>
      <c r="K330" t="s">
        <v>46</v>
      </c>
      <c r="L330" s="7">
        <f t="shared" si="4"/>
        <v>2014</v>
      </c>
      <c r="M330" s="49" t="str">
        <f>VLOOKUP(L330,year_status,2,FALSE)</f>
        <v>complete</v>
      </c>
    </row>
    <row r="331" spans="1:13">
      <c r="A331">
        <v>357</v>
      </c>
      <c r="B331" t="s">
        <v>163</v>
      </c>
      <c r="C331" t="s">
        <v>20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15</v>
      </c>
      <c r="I331" s="2">
        <v>970000000</v>
      </c>
      <c r="J331" t="s">
        <v>45</v>
      </c>
      <c r="K331" t="s">
        <v>46</v>
      </c>
      <c r="L331" s="7">
        <f t="shared" si="4"/>
        <v>2015</v>
      </c>
      <c r="M331" s="49" t="str">
        <f>VLOOKUP(L331,year_status,2,FALSE)</f>
        <v>complete</v>
      </c>
    </row>
    <row r="332" spans="1:13">
      <c r="A332">
        <v>358</v>
      </c>
      <c r="B332" t="s">
        <v>164</v>
      </c>
      <c r="C332" t="s">
        <v>14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15</v>
      </c>
      <c r="I332" s="2">
        <v>5024000000</v>
      </c>
      <c r="J332" t="s">
        <v>50</v>
      </c>
      <c r="K332" t="s">
        <v>103</v>
      </c>
      <c r="L332" s="7">
        <f t="shared" si="4"/>
        <v>2012</v>
      </c>
      <c r="M332" s="49" t="str">
        <f>VLOOKUP(L332,year_status,2,FALSE)</f>
        <v>complete</v>
      </c>
    </row>
    <row r="333" spans="1:13">
      <c r="A333">
        <v>359</v>
      </c>
      <c r="B333" t="s">
        <v>164</v>
      </c>
      <c r="C333" t="s">
        <v>18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15</v>
      </c>
      <c r="I333" s="2">
        <v>4124000000</v>
      </c>
      <c r="J333" t="s">
        <v>50</v>
      </c>
      <c r="K333" t="s">
        <v>103</v>
      </c>
      <c r="L333" s="7">
        <f t="shared" si="4"/>
        <v>2013</v>
      </c>
      <c r="M333" s="49" t="str">
        <f>VLOOKUP(L333,year_status,2,FALSE)</f>
        <v>complete</v>
      </c>
    </row>
    <row r="334" spans="1:13">
      <c r="A334">
        <v>360</v>
      </c>
      <c r="B334" t="s">
        <v>164</v>
      </c>
      <c r="C334" t="s">
        <v>19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15</v>
      </c>
      <c r="I334" s="2">
        <v>4073000000</v>
      </c>
      <c r="J334" t="s">
        <v>50</v>
      </c>
      <c r="K334" t="s">
        <v>103</v>
      </c>
      <c r="L334" s="7">
        <f t="shared" si="4"/>
        <v>2014</v>
      </c>
      <c r="M334" s="49" t="str">
        <f>VLOOKUP(L334,year_status,2,FALSE)</f>
        <v>complete</v>
      </c>
    </row>
    <row r="335" spans="1:13">
      <c r="A335">
        <v>361</v>
      </c>
      <c r="B335" t="s">
        <v>164</v>
      </c>
      <c r="C335" t="s">
        <v>20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15</v>
      </c>
      <c r="I335" s="2">
        <v>4966000000</v>
      </c>
      <c r="J335" t="s">
        <v>50</v>
      </c>
      <c r="K335" t="s">
        <v>103</v>
      </c>
      <c r="L335" s="7">
        <f t="shared" si="4"/>
        <v>2015</v>
      </c>
      <c r="M335" s="49" t="str">
        <f>VLOOKUP(L335,year_status,2,FALSE)</f>
        <v>complete</v>
      </c>
    </row>
    <row r="336" spans="1:13">
      <c r="A336">
        <v>362</v>
      </c>
      <c r="B336" t="s">
        <v>165</v>
      </c>
      <c r="C336" t="s">
        <v>14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15</v>
      </c>
      <c r="I336" s="2">
        <v>451405000</v>
      </c>
      <c r="J336" t="s">
        <v>86</v>
      </c>
      <c r="K336" t="s">
        <v>87</v>
      </c>
      <c r="L336" s="7">
        <f t="shared" si="4"/>
        <v>2012</v>
      </c>
      <c r="M336" s="49" t="str">
        <f>VLOOKUP(L336,year_status,2,FALSE)</f>
        <v>complete</v>
      </c>
    </row>
    <row r="337" spans="1:13">
      <c r="A337">
        <v>363</v>
      </c>
      <c r="B337" t="s">
        <v>165</v>
      </c>
      <c r="C337" t="s">
        <v>18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15</v>
      </c>
      <c r="I337" s="2">
        <v>651052000</v>
      </c>
      <c r="J337" t="s">
        <v>86</v>
      </c>
      <c r="K337" t="s">
        <v>87</v>
      </c>
      <c r="L337" s="7">
        <f t="shared" si="4"/>
        <v>2013</v>
      </c>
      <c r="M337" s="49" t="str">
        <f>VLOOKUP(L337,year_status,2,FALSE)</f>
        <v>complete</v>
      </c>
    </row>
    <row r="338" spans="1:13">
      <c r="A338">
        <v>364</v>
      </c>
      <c r="B338" t="s">
        <v>165</v>
      </c>
      <c r="C338" t="s">
        <v>19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15</v>
      </c>
      <c r="I338" s="2">
        <v>632760000</v>
      </c>
      <c r="J338" t="s">
        <v>86</v>
      </c>
      <c r="K338" t="s">
        <v>87</v>
      </c>
      <c r="L338" s="7">
        <f t="shared" si="4"/>
        <v>2014</v>
      </c>
      <c r="M338" s="49" t="str">
        <f>VLOOKUP(L338,year_status,2,FALSE)</f>
        <v>complete</v>
      </c>
    </row>
    <row r="339" spans="1:13">
      <c r="A339">
        <v>365</v>
      </c>
      <c r="B339" t="s">
        <v>165</v>
      </c>
      <c r="C339" t="s">
        <v>20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15</v>
      </c>
      <c r="I339" s="2">
        <v>622211000</v>
      </c>
      <c r="J339" t="s">
        <v>86</v>
      </c>
      <c r="K339" t="s">
        <v>87</v>
      </c>
      <c r="L339" s="7">
        <f t="shared" si="4"/>
        <v>2015</v>
      </c>
      <c r="M339" s="49" t="str">
        <f>VLOOKUP(L339,year_status,2,FALSE)</f>
        <v>complete</v>
      </c>
    </row>
    <row r="340" spans="1:13">
      <c r="A340">
        <v>366</v>
      </c>
      <c r="B340" t="s">
        <v>166</v>
      </c>
      <c r="C340" t="s">
        <v>14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15</v>
      </c>
      <c r="I340" t="s">
        <v>15</v>
      </c>
      <c r="J340" t="s">
        <v>16</v>
      </c>
      <c r="K340" t="s">
        <v>167</v>
      </c>
      <c r="L340" s="7">
        <f t="shared" si="4"/>
        <v>2013</v>
      </c>
      <c r="M340" s="49" t="str">
        <f>VLOOKUP(L340,year_status,2,FALSE)</f>
        <v>complete</v>
      </c>
    </row>
    <row r="341" spans="1:13">
      <c r="A341">
        <v>367</v>
      </c>
      <c r="B341" t="s">
        <v>166</v>
      </c>
      <c r="C341" t="s">
        <v>18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15</v>
      </c>
      <c r="I341" t="s">
        <v>15</v>
      </c>
      <c r="J341" t="s">
        <v>16</v>
      </c>
      <c r="K341" t="s">
        <v>167</v>
      </c>
      <c r="L341" s="7">
        <f t="shared" si="4"/>
        <v>2014</v>
      </c>
      <c r="M341" s="49" t="str">
        <f>VLOOKUP(L341,year_status,2,FALSE)</f>
        <v>complete</v>
      </c>
    </row>
    <row r="342" spans="1:13">
      <c r="A342">
        <v>368</v>
      </c>
      <c r="B342" t="s">
        <v>166</v>
      </c>
      <c r="C342" t="s">
        <v>19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15</v>
      </c>
      <c r="I342" t="s">
        <v>15</v>
      </c>
      <c r="J342" t="s">
        <v>16</v>
      </c>
      <c r="K342" t="s">
        <v>167</v>
      </c>
      <c r="L342" s="7">
        <f t="shared" si="4"/>
        <v>2015</v>
      </c>
      <c r="M342" s="49" t="str">
        <f>VLOOKUP(L342,year_status,2,FALSE)</f>
        <v>complete</v>
      </c>
    </row>
    <row r="343" spans="1:13">
      <c r="A343">
        <v>369</v>
      </c>
      <c r="B343" t="s">
        <v>166</v>
      </c>
      <c r="C343" t="s">
        <v>20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15</v>
      </c>
      <c r="I343" t="s">
        <v>15</v>
      </c>
      <c r="J343" t="s">
        <v>16</v>
      </c>
      <c r="K343" t="s">
        <v>167</v>
      </c>
      <c r="L343" s="7">
        <f t="shared" si="4"/>
        <v>2016</v>
      </c>
      <c r="M343" s="49" t="str">
        <f>VLOOKUP(L343,year_status,2,FALSE)</f>
        <v>complete</v>
      </c>
    </row>
    <row r="344" spans="1:13">
      <c r="A344">
        <v>370</v>
      </c>
      <c r="B344" t="s">
        <v>168</v>
      </c>
      <c r="C344" t="s">
        <v>14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28</v>
      </c>
      <c r="K344" t="s">
        <v>169</v>
      </c>
      <c r="L344" s="7">
        <f t="shared" si="4"/>
        <v>2013</v>
      </c>
      <c r="M344" s="49" t="str">
        <f>VLOOKUP(L344,year_status,2,FALSE)</f>
        <v>complete</v>
      </c>
    </row>
    <row r="345" spans="1:13">
      <c r="A345">
        <v>371</v>
      </c>
      <c r="B345" t="s">
        <v>168</v>
      </c>
      <c r="C345" t="s">
        <v>18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28</v>
      </c>
      <c r="K345" t="s">
        <v>169</v>
      </c>
      <c r="L345" s="7">
        <f t="shared" si="4"/>
        <v>2014</v>
      </c>
      <c r="M345" s="49" t="str">
        <f>VLOOKUP(L345,year_status,2,FALSE)</f>
        <v>complete</v>
      </c>
    </row>
    <row r="346" spans="1:13">
      <c r="A346">
        <v>372</v>
      </c>
      <c r="B346" t="s">
        <v>168</v>
      </c>
      <c r="C346" t="s">
        <v>19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28</v>
      </c>
      <c r="K346" t="s">
        <v>169</v>
      </c>
      <c r="L346" s="7">
        <f t="shared" si="4"/>
        <v>2015</v>
      </c>
      <c r="M346" s="49" t="str">
        <f>VLOOKUP(L346,year_status,2,FALSE)</f>
        <v>complete</v>
      </c>
    </row>
    <row r="347" spans="1:13">
      <c r="A347">
        <v>373</v>
      </c>
      <c r="B347" t="s">
        <v>168</v>
      </c>
      <c r="C347" t="s">
        <v>20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28</v>
      </c>
      <c r="K347" t="s">
        <v>169</v>
      </c>
      <c r="L347" s="7">
        <f t="shared" si="4"/>
        <v>2016</v>
      </c>
      <c r="M347" s="49" t="str">
        <f>VLOOKUP(L347,year_status,2,FALSE)</f>
        <v>complete</v>
      </c>
    </row>
    <row r="348" spans="1:13">
      <c r="A348">
        <v>374</v>
      </c>
      <c r="B348" t="s">
        <v>170</v>
      </c>
      <c r="C348" t="s">
        <v>14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15</v>
      </c>
      <c r="I348" t="s">
        <v>15</v>
      </c>
      <c r="J348" t="s">
        <v>39</v>
      </c>
      <c r="K348" t="s">
        <v>171</v>
      </c>
      <c r="L348" s="7">
        <f t="shared" si="4"/>
        <v>2013</v>
      </c>
      <c r="M348" s="49" t="str">
        <f>VLOOKUP(L348,year_status,2,FALSE)</f>
        <v>complete</v>
      </c>
    </row>
    <row r="349" spans="1:13">
      <c r="A349">
        <v>375</v>
      </c>
      <c r="B349" t="s">
        <v>170</v>
      </c>
      <c r="C349" t="s">
        <v>18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15</v>
      </c>
      <c r="I349" t="s">
        <v>15</v>
      </c>
      <c r="J349" t="s">
        <v>39</v>
      </c>
      <c r="K349" t="s">
        <v>171</v>
      </c>
      <c r="L349" s="7">
        <f t="shared" si="4"/>
        <v>2014</v>
      </c>
      <c r="M349" s="49" t="str">
        <f>VLOOKUP(L349,year_status,2,FALSE)</f>
        <v>complete</v>
      </c>
    </row>
    <row r="350" spans="1:13">
      <c r="A350">
        <v>376</v>
      </c>
      <c r="B350" t="s">
        <v>170</v>
      </c>
      <c r="C350" t="s">
        <v>19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15</v>
      </c>
      <c r="I350" t="s">
        <v>15</v>
      </c>
      <c r="J350" t="s">
        <v>39</v>
      </c>
      <c r="K350" t="s">
        <v>171</v>
      </c>
      <c r="L350" s="7">
        <f t="shared" si="4"/>
        <v>2015</v>
      </c>
      <c r="M350" s="49" t="str">
        <f>VLOOKUP(L350,year_status,2,FALSE)</f>
        <v>complete</v>
      </c>
    </row>
    <row r="351" spans="1:13">
      <c r="A351">
        <v>377</v>
      </c>
      <c r="B351" t="s">
        <v>170</v>
      </c>
      <c r="C351" t="s">
        <v>20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15</v>
      </c>
      <c r="I351" t="s">
        <v>15</v>
      </c>
      <c r="J351" t="s">
        <v>39</v>
      </c>
      <c r="K351" t="s">
        <v>171</v>
      </c>
      <c r="L351" s="7">
        <f t="shared" si="4"/>
        <v>2016</v>
      </c>
      <c r="M351" s="49" t="str">
        <f>VLOOKUP(L351,year_status,2,FALSE)</f>
        <v>complete</v>
      </c>
    </row>
    <row r="352" spans="1:13">
      <c r="A352">
        <v>378</v>
      </c>
      <c r="B352" t="s">
        <v>172</v>
      </c>
      <c r="C352" t="s">
        <v>14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15</v>
      </c>
      <c r="J352" t="s">
        <v>39</v>
      </c>
      <c r="K352" t="s">
        <v>173</v>
      </c>
      <c r="L352" s="7">
        <f t="shared" si="4"/>
        <v>2003</v>
      </c>
      <c r="M352" s="49" t="str">
        <f>VLOOKUP(L352,year_status,2,FALSE)</f>
        <v>incomplete</v>
      </c>
    </row>
    <row r="353" spans="1:13">
      <c r="A353">
        <v>379</v>
      </c>
      <c r="B353" t="s">
        <v>172</v>
      </c>
      <c r="C353" t="s">
        <v>18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39</v>
      </c>
      <c r="K353" t="s">
        <v>173</v>
      </c>
      <c r="L353" s="7">
        <f t="shared" si="4"/>
        <v>2004</v>
      </c>
      <c r="M353" s="49" t="str">
        <f>VLOOKUP(L353,year_status,2,FALSE)</f>
        <v>incomplete</v>
      </c>
    </row>
    <row r="354" spans="1:13">
      <c r="A354">
        <v>380</v>
      </c>
      <c r="B354" t="s">
        <v>172</v>
      </c>
      <c r="C354" t="s">
        <v>19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15</v>
      </c>
      <c r="I354" t="s">
        <v>15</v>
      </c>
      <c r="J354" t="s">
        <v>39</v>
      </c>
      <c r="K354" t="s">
        <v>173</v>
      </c>
      <c r="L354" s="7">
        <f t="shared" si="4"/>
        <v>2006</v>
      </c>
      <c r="M354" s="49" t="str">
        <f>VLOOKUP(L354,year_status,2,FALSE)</f>
        <v>incomplete</v>
      </c>
    </row>
    <row r="355" spans="1:13">
      <c r="A355">
        <v>381</v>
      </c>
      <c r="B355" t="s">
        <v>172</v>
      </c>
      <c r="C355" t="s">
        <v>20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15</v>
      </c>
      <c r="I355" t="s">
        <v>15</v>
      </c>
      <c r="J355" t="s">
        <v>39</v>
      </c>
      <c r="K355" t="s">
        <v>173</v>
      </c>
      <c r="L355" s="7">
        <f t="shared" si="4"/>
        <v>2007</v>
      </c>
      <c r="M355" s="49" t="str">
        <f>VLOOKUP(L355,year_status,2,FALSE)</f>
        <v>incomplete</v>
      </c>
    </row>
    <row r="356" spans="1:13">
      <c r="A356">
        <v>382</v>
      </c>
      <c r="B356" t="s">
        <v>174</v>
      </c>
      <c r="C356" t="s">
        <v>14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15</v>
      </c>
      <c r="J356" t="s">
        <v>39</v>
      </c>
      <c r="K356" t="s">
        <v>127</v>
      </c>
      <c r="L356" s="7">
        <f t="shared" si="4"/>
        <v>2013</v>
      </c>
      <c r="M356" s="49" t="str">
        <f>VLOOKUP(L356,year_status,2,FALSE)</f>
        <v>complete</v>
      </c>
    </row>
    <row r="357" spans="1:13">
      <c r="A357">
        <v>383</v>
      </c>
      <c r="B357" t="s">
        <v>174</v>
      </c>
      <c r="C357" t="s">
        <v>18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15</v>
      </c>
      <c r="J357" t="s">
        <v>39</v>
      </c>
      <c r="K357" t="s">
        <v>127</v>
      </c>
      <c r="L357" s="7">
        <f t="shared" si="4"/>
        <v>2014</v>
      </c>
      <c r="M357" s="49" t="str">
        <f>VLOOKUP(L357,year_status,2,FALSE)</f>
        <v>complete</v>
      </c>
    </row>
    <row r="358" spans="1:13">
      <c r="A358">
        <v>384</v>
      </c>
      <c r="B358" t="s">
        <v>174</v>
      </c>
      <c r="C358" t="s">
        <v>19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15</v>
      </c>
      <c r="J358" t="s">
        <v>39</v>
      </c>
      <c r="K358" t="s">
        <v>127</v>
      </c>
      <c r="L358" s="7">
        <f t="shared" si="4"/>
        <v>2015</v>
      </c>
      <c r="M358" s="49" t="str">
        <f>VLOOKUP(L358,year_status,2,FALSE)</f>
        <v>complete</v>
      </c>
    </row>
    <row r="359" spans="1:13">
      <c r="A359">
        <v>385</v>
      </c>
      <c r="B359" t="s">
        <v>174</v>
      </c>
      <c r="C359" t="s">
        <v>20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15</v>
      </c>
      <c r="J359" t="s">
        <v>39</v>
      </c>
      <c r="K359" t="s">
        <v>127</v>
      </c>
      <c r="L359" s="7">
        <f t="shared" si="4"/>
        <v>2016</v>
      </c>
      <c r="M359" s="49" t="str">
        <f>VLOOKUP(L359,year_status,2,FALSE)</f>
        <v>complete</v>
      </c>
    </row>
    <row r="360" spans="1:13">
      <c r="A360">
        <v>386</v>
      </c>
      <c r="B360" t="s">
        <v>175</v>
      </c>
      <c r="C360" t="s">
        <v>14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15</v>
      </c>
      <c r="J360" t="s">
        <v>25</v>
      </c>
      <c r="K360" t="s">
        <v>60</v>
      </c>
      <c r="L360" s="7">
        <f t="shared" si="4"/>
        <v>2013</v>
      </c>
      <c r="M360" s="49" t="str">
        <f>VLOOKUP(L360,year_status,2,FALSE)</f>
        <v>complete</v>
      </c>
    </row>
    <row r="361" spans="1:13">
      <c r="A361">
        <v>387</v>
      </c>
      <c r="B361" t="s">
        <v>175</v>
      </c>
      <c r="C361" t="s">
        <v>18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15</v>
      </c>
      <c r="J361" t="s">
        <v>25</v>
      </c>
      <c r="K361" t="s">
        <v>60</v>
      </c>
      <c r="L361" s="7">
        <f t="shared" si="4"/>
        <v>2014</v>
      </c>
      <c r="M361" s="49" t="str">
        <f>VLOOKUP(L361,year_status,2,FALSE)</f>
        <v>complete</v>
      </c>
    </row>
    <row r="362" spans="1:13">
      <c r="A362">
        <v>388</v>
      </c>
      <c r="B362" t="s">
        <v>175</v>
      </c>
      <c r="C362" t="s">
        <v>19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15</v>
      </c>
      <c r="J362" t="s">
        <v>25</v>
      </c>
      <c r="K362" t="s">
        <v>60</v>
      </c>
      <c r="L362" s="7">
        <f t="shared" si="4"/>
        <v>2015</v>
      </c>
      <c r="M362" s="49" t="str">
        <f>VLOOKUP(L362,year_status,2,FALSE)</f>
        <v>complete</v>
      </c>
    </row>
    <row r="363" spans="1:13">
      <c r="A363">
        <v>389</v>
      </c>
      <c r="B363" t="s">
        <v>175</v>
      </c>
      <c r="C363" t="s">
        <v>20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15</v>
      </c>
      <c r="J363" t="s">
        <v>25</v>
      </c>
      <c r="K363" t="s">
        <v>60</v>
      </c>
      <c r="L363" s="7">
        <f t="shared" si="4"/>
        <v>2016</v>
      </c>
      <c r="M363" s="49" t="str">
        <f>VLOOKUP(L363,year_status,2,FALSE)</f>
        <v>complete</v>
      </c>
    </row>
    <row r="364" spans="1:13">
      <c r="A364">
        <v>390</v>
      </c>
      <c r="B364" t="s">
        <v>176</v>
      </c>
      <c r="C364" t="s">
        <v>14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25</v>
      </c>
      <c r="K364" t="s">
        <v>177</v>
      </c>
      <c r="L364" s="7">
        <f t="shared" si="4"/>
        <v>2013</v>
      </c>
      <c r="M364" s="49" t="str">
        <f>VLOOKUP(L364,year_status,2,FALSE)</f>
        <v>complete</v>
      </c>
    </row>
    <row r="365" spans="1:13">
      <c r="A365">
        <v>391</v>
      </c>
      <c r="B365" t="s">
        <v>176</v>
      </c>
      <c r="C365" t="s">
        <v>18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25</v>
      </c>
      <c r="K365" t="s">
        <v>177</v>
      </c>
      <c r="L365" s="7">
        <f t="shared" si="4"/>
        <v>2014</v>
      </c>
      <c r="M365" s="49" t="str">
        <f>VLOOKUP(L365,year_status,2,FALSE)</f>
        <v>complete</v>
      </c>
    </row>
    <row r="366" spans="1:13">
      <c r="A366">
        <v>392</v>
      </c>
      <c r="B366" t="s">
        <v>176</v>
      </c>
      <c r="C366" t="s">
        <v>19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25</v>
      </c>
      <c r="K366" t="s">
        <v>177</v>
      </c>
      <c r="L366" s="7">
        <f t="shared" si="4"/>
        <v>2015</v>
      </c>
      <c r="M366" s="49" t="str">
        <f>VLOOKUP(L366,year_status,2,FALSE)</f>
        <v>complete</v>
      </c>
    </row>
    <row r="367" spans="1:13">
      <c r="A367">
        <v>393</v>
      </c>
      <c r="B367" t="s">
        <v>176</v>
      </c>
      <c r="C367" t="s">
        <v>20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25</v>
      </c>
      <c r="K367" t="s">
        <v>177</v>
      </c>
      <c r="L367" s="7">
        <f t="shared" si="4"/>
        <v>2016</v>
      </c>
      <c r="M367" s="49" t="str">
        <f>VLOOKUP(L367,year_status,2,FALSE)</f>
        <v>complete</v>
      </c>
    </row>
    <row r="368" spans="1:13">
      <c r="A368">
        <v>394</v>
      </c>
      <c r="B368" t="s">
        <v>178</v>
      </c>
      <c r="C368" t="s">
        <v>14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15</v>
      </c>
      <c r="I368" s="2">
        <v>137058000</v>
      </c>
      <c r="J368" t="s">
        <v>25</v>
      </c>
      <c r="K368" t="s">
        <v>179</v>
      </c>
      <c r="L368" s="7">
        <f t="shared" si="4"/>
        <v>2015</v>
      </c>
      <c r="M368" s="49" t="str">
        <f>VLOOKUP(L368,year_status,2,FALSE)</f>
        <v>complete</v>
      </c>
    </row>
    <row r="369" spans="1:13">
      <c r="A369">
        <v>395</v>
      </c>
      <c r="B369" t="s">
        <v>178</v>
      </c>
      <c r="C369" t="s">
        <v>18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15</v>
      </c>
      <c r="I369" s="2">
        <v>182242000</v>
      </c>
      <c r="J369" t="s">
        <v>25</v>
      </c>
      <c r="K369" t="s">
        <v>179</v>
      </c>
      <c r="L369" s="7">
        <f t="shared" si="4"/>
        <v>2016</v>
      </c>
      <c r="M369" s="49" t="str">
        <f>VLOOKUP(L369,year_status,2,FALSE)</f>
        <v>complete</v>
      </c>
    </row>
    <row r="370" spans="1:13">
      <c r="A370">
        <v>396</v>
      </c>
      <c r="B370" t="s">
        <v>180</v>
      </c>
      <c r="C370" t="s">
        <v>14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15</v>
      </c>
      <c r="I370" s="2">
        <v>1104000000</v>
      </c>
      <c r="J370" t="s">
        <v>16</v>
      </c>
      <c r="K370" t="s">
        <v>181</v>
      </c>
      <c r="L370" s="7">
        <f t="shared" si="4"/>
        <v>2013</v>
      </c>
      <c r="M370" s="49" t="str">
        <f>VLOOKUP(L370,year_status,2,FALSE)</f>
        <v>complete</v>
      </c>
    </row>
    <row r="371" spans="1:13">
      <c r="A371">
        <v>397</v>
      </c>
      <c r="B371" t="s">
        <v>180</v>
      </c>
      <c r="C371" t="s">
        <v>18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15</v>
      </c>
      <c r="I371" s="2">
        <v>1151000000</v>
      </c>
      <c r="J371" t="s">
        <v>16</v>
      </c>
      <c r="K371" t="s">
        <v>181</v>
      </c>
      <c r="L371" s="7">
        <f t="shared" si="4"/>
        <v>2014</v>
      </c>
      <c r="M371" s="49" t="str">
        <f>VLOOKUP(L371,year_status,2,FALSE)</f>
        <v>complete</v>
      </c>
    </row>
    <row r="372" spans="1:13">
      <c r="A372">
        <v>398</v>
      </c>
      <c r="B372" t="s">
        <v>180</v>
      </c>
      <c r="C372" t="s">
        <v>19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15</v>
      </c>
      <c r="I372" s="2">
        <v>1208000000</v>
      </c>
      <c r="J372" t="s">
        <v>16</v>
      </c>
      <c r="K372" t="s">
        <v>181</v>
      </c>
      <c r="L372" s="7">
        <f t="shared" si="4"/>
        <v>2015</v>
      </c>
      <c r="M372" s="49" t="str">
        <f>VLOOKUP(L372,year_status,2,FALSE)</f>
        <v>complete</v>
      </c>
    </row>
    <row r="373" spans="1:13">
      <c r="A373">
        <v>399</v>
      </c>
      <c r="B373" t="s">
        <v>180</v>
      </c>
      <c r="C373" t="s">
        <v>20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15</v>
      </c>
      <c r="I373" s="2">
        <v>1301000000</v>
      </c>
      <c r="J373" t="s">
        <v>16</v>
      </c>
      <c r="K373" t="s">
        <v>181</v>
      </c>
      <c r="L373" s="7">
        <f t="shared" si="4"/>
        <v>2016</v>
      </c>
      <c r="M373" s="49" t="str">
        <f>VLOOKUP(L373,year_status,2,FALSE)</f>
        <v>complete</v>
      </c>
    </row>
    <row r="374" spans="1:13">
      <c r="A374">
        <v>400</v>
      </c>
      <c r="B374" t="s">
        <v>182</v>
      </c>
      <c r="C374" t="s">
        <v>14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15</v>
      </c>
      <c r="I374" t="s">
        <v>15</v>
      </c>
      <c r="J374" t="s">
        <v>16</v>
      </c>
      <c r="K374" t="s">
        <v>183</v>
      </c>
      <c r="L374" s="7">
        <f t="shared" si="4"/>
        <v>2013</v>
      </c>
      <c r="M374" s="49" t="str">
        <f>VLOOKUP(L374,year_status,2,FALSE)</f>
        <v>complete</v>
      </c>
    </row>
    <row r="375" spans="1:13">
      <c r="A375">
        <v>401</v>
      </c>
      <c r="B375" t="s">
        <v>182</v>
      </c>
      <c r="C375" t="s">
        <v>18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15</v>
      </c>
      <c r="I375" t="s">
        <v>15</v>
      </c>
      <c r="J375" t="s">
        <v>16</v>
      </c>
      <c r="K375" t="s">
        <v>183</v>
      </c>
      <c r="L375" s="7">
        <f t="shared" si="4"/>
        <v>2014</v>
      </c>
      <c r="M375" s="49" t="str">
        <f>VLOOKUP(L375,year_status,2,FALSE)</f>
        <v>complete</v>
      </c>
    </row>
    <row r="376" spans="1:13">
      <c r="A376">
        <v>402</v>
      </c>
      <c r="B376" t="s">
        <v>182</v>
      </c>
      <c r="C376" t="s">
        <v>19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15</v>
      </c>
      <c r="I376" t="s">
        <v>15</v>
      </c>
      <c r="J376" t="s">
        <v>16</v>
      </c>
      <c r="K376" t="s">
        <v>183</v>
      </c>
      <c r="L376" s="7">
        <f t="shared" si="4"/>
        <v>2015</v>
      </c>
      <c r="M376" s="49" t="str">
        <f>VLOOKUP(L376,year_status,2,FALSE)</f>
        <v>complete</v>
      </c>
    </row>
    <row r="377" spans="1:13">
      <c r="A377">
        <v>403</v>
      </c>
      <c r="B377" t="s">
        <v>182</v>
      </c>
      <c r="C377" t="s">
        <v>20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15</v>
      </c>
      <c r="I377" t="s">
        <v>15</v>
      </c>
      <c r="J377" t="s">
        <v>16</v>
      </c>
      <c r="K377" t="s">
        <v>183</v>
      </c>
      <c r="L377" s="7">
        <f t="shared" si="4"/>
        <v>2016</v>
      </c>
      <c r="M377" s="49" t="str">
        <f>VLOOKUP(L377,year_status,2,FALSE)</f>
        <v>complete</v>
      </c>
    </row>
    <row r="378" spans="1:13">
      <c r="A378">
        <v>404</v>
      </c>
      <c r="B378" t="s">
        <v>184</v>
      </c>
      <c r="C378" t="s">
        <v>14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15</v>
      </c>
      <c r="I378" s="2">
        <v>4780000000</v>
      </c>
      <c r="J378" t="s">
        <v>185</v>
      </c>
      <c r="K378" t="s">
        <v>186</v>
      </c>
      <c r="L378" s="7">
        <f t="shared" si="4"/>
        <v>2012</v>
      </c>
      <c r="M378" s="49" t="str">
        <f>VLOOKUP(L378,year_status,2,FALSE)</f>
        <v>complete</v>
      </c>
    </row>
    <row r="379" spans="1:13">
      <c r="A379">
        <v>405</v>
      </c>
      <c r="B379" t="s">
        <v>184</v>
      </c>
      <c r="C379" t="s">
        <v>18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15</v>
      </c>
      <c r="I379" s="2">
        <v>4541000000</v>
      </c>
      <c r="J379" t="s">
        <v>185</v>
      </c>
      <c r="K379" t="s">
        <v>186</v>
      </c>
      <c r="L379" s="7">
        <f t="shared" si="4"/>
        <v>2013</v>
      </c>
      <c r="M379" s="49" t="str">
        <f>VLOOKUP(L379,year_status,2,FALSE)</f>
        <v>complete</v>
      </c>
    </row>
    <row r="380" spans="1:13">
      <c r="A380">
        <v>406</v>
      </c>
      <c r="B380" t="s">
        <v>184</v>
      </c>
      <c r="C380" t="s">
        <v>19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15</v>
      </c>
      <c r="I380" s="2">
        <v>4428000000</v>
      </c>
      <c r="J380" t="s">
        <v>185</v>
      </c>
      <c r="K380" t="s">
        <v>186</v>
      </c>
      <c r="L380" s="7">
        <f t="shared" si="4"/>
        <v>2014</v>
      </c>
      <c r="M380" s="49" t="str">
        <f>VLOOKUP(L380,year_status,2,FALSE)</f>
        <v>complete</v>
      </c>
    </row>
    <row r="381" spans="1:13">
      <c r="A381">
        <v>407</v>
      </c>
      <c r="B381" t="s">
        <v>184</v>
      </c>
      <c r="C381" t="s">
        <v>20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15</v>
      </c>
      <c r="I381" s="2">
        <v>4189000000</v>
      </c>
      <c r="J381" t="s">
        <v>185</v>
      </c>
      <c r="K381" t="s">
        <v>186</v>
      </c>
      <c r="L381" s="7">
        <f t="shared" si="4"/>
        <v>2015</v>
      </c>
      <c r="M381" s="49" t="str">
        <f>VLOOKUP(L381,year_status,2,FALSE)</f>
        <v>complete</v>
      </c>
    </row>
    <row r="382" spans="1:13">
      <c r="A382">
        <v>408</v>
      </c>
      <c r="B382" t="s">
        <v>187</v>
      </c>
      <c r="C382" t="s">
        <v>14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15</v>
      </c>
      <c r="I382" s="2">
        <v>149089000</v>
      </c>
      <c r="J382" t="s">
        <v>25</v>
      </c>
      <c r="K382" t="s">
        <v>179</v>
      </c>
      <c r="L382" s="7">
        <f t="shared" si="4"/>
        <v>2012</v>
      </c>
      <c r="M382" s="49" t="str">
        <f>VLOOKUP(L382,year_status,2,FALSE)</f>
        <v>complete</v>
      </c>
    </row>
    <row r="383" spans="1:13">
      <c r="A383">
        <v>409</v>
      </c>
      <c r="B383" t="s">
        <v>187</v>
      </c>
      <c r="C383" t="s">
        <v>18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15</v>
      </c>
      <c r="I383" s="2">
        <v>172200000</v>
      </c>
      <c r="J383" t="s">
        <v>25</v>
      </c>
      <c r="K383" t="s">
        <v>179</v>
      </c>
      <c r="L383" s="7">
        <f t="shared" si="4"/>
        <v>2013</v>
      </c>
      <c r="M383" s="49" t="str">
        <f>VLOOKUP(L383,year_status,2,FALSE)</f>
        <v>complete</v>
      </c>
    </row>
    <row r="384" spans="1:13">
      <c r="A384">
        <v>410</v>
      </c>
      <c r="B384" t="s">
        <v>187</v>
      </c>
      <c r="C384" t="s">
        <v>19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15</v>
      </c>
      <c r="I384" s="2">
        <v>199700000</v>
      </c>
      <c r="J384" t="s">
        <v>25</v>
      </c>
      <c r="K384" t="s">
        <v>179</v>
      </c>
      <c r="L384" s="7">
        <f t="shared" si="4"/>
        <v>2014</v>
      </c>
      <c r="M384" s="49" t="str">
        <f>VLOOKUP(L384,year_status,2,FALSE)</f>
        <v>complete</v>
      </c>
    </row>
    <row r="385" spans="1:13">
      <c r="A385">
        <v>411</v>
      </c>
      <c r="B385" t="s">
        <v>187</v>
      </c>
      <c r="C385" t="s">
        <v>20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15</v>
      </c>
      <c r="I385" s="2">
        <v>325200000</v>
      </c>
      <c r="J385" t="s">
        <v>25</v>
      </c>
      <c r="K385" t="s">
        <v>179</v>
      </c>
      <c r="L385" s="7">
        <f t="shared" si="4"/>
        <v>2015</v>
      </c>
      <c r="M385" s="49" t="str">
        <f>VLOOKUP(L385,year_status,2,FALSE)</f>
        <v>complete</v>
      </c>
    </row>
    <row r="386" spans="1:13">
      <c r="A386">
        <v>412</v>
      </c>
      <c r="B386" t="s">
        <v>188</v>
      </c>
      <c r="C386" t="s">
        <v>14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25</v>
      </c>
      <c r="K386" t="s">
        <v>60</v>
      </c>
      <c r="L386" s="7">
        <f t="shared" si="4"/>
        <v>2013</v>
      </c>
      <c r="M386" s="49" t="str">
        <f>VLOOKUP(L386,year_status,2,FALSE)</f>
        <v>complete</v>
      </c>
    </row>
    <row r="387" spans="1:13">
      <c r="A387">
        <v>413</v>
      </c>
      <c r="B387" t="s">
        <v>188</v>
      </c>
      <c r="C387" t="s">
        <v>18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25</v>
      </c>
      <c r="K387" t="s">
        <v>60</v>
      </c>
      <c r="L387" s="7">
        <f t="shared" ref="L387:L450" si="5">YEAR(D387)</f>
        <v>2014</v>
      </c>
      <c r="M387" s="49" t="str">
        <f>VLOOKUP(L387,year_status,2,FALSE)</f>
        <v>complete</v>
      </c>
    </row>
    <row r="388" spans="1:13">
      <c r="A388">
        <v>414</v>
      </c>
      <c r="B388" t="s">
        <v>188</v>
      </c>
      <c r="C388" t="s">
        <v>19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25</v>
      </c>
      <c r="K388" t="s">
        <v>60</v>
      </c>
      <c r="L388" s="7">
        <f t="shared" si="5"/>
        <v>2015</v>
      </c>
      <c r="M388" s="49" t="str">
        <f>VLOOKUP(L388,year_status,2,FALSE)</f>
        <v>complete</v>
      </c>
    </row>
    <row r="389" spans="1:13">
      <c r="A389">
        <v>415</v>
      </c>
      <c r="B389" t="s">
        <v>188</v>
      </c>
      <c r="C389" t="s">
        <v>20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25</v>
      </c>
      <c r="K389" t="s">
        <v>60</v>
      </c>
      <c r="L389" s="7">
        <f t="shared" si="5"/>
        <v>2016</v>
      </c>
      <c r="M389" s="49" t="str">
        <f>VLOOKUP(L389,year_status,2,FALSE)</f>
        <v>complete</v>
      </c>
    </row>
    <row r="390" spans="1:13">
      <c r="A390">
        <v>416</v>
      </c>
      <c r="B390" t="s">
        <v>189</v>
      </c>
      <c r="C390" t="s">
        <v>14</v>
      </c>
      <c r="D390" s="1">
        <v>41639</v>
      </c>
      <c r="E390" s="2">
        <v>126761000000</v>
      </c>
      <c r="F390" s="2">
        <v>102978000000</v>
      </c>
      <c r="G390" t="s">
        <v>15</v>
      </c>
      <c r="H390" t="s">
        <v>15</v>
      </c>
      <c r="I390" t="s">
        <v>15</v>
      </c>
      <c r="J390" t="s">
        <v>39</v>
      </c>
      <c r="K390" t="s">
        <v>190</v>
      </c>
      <c r="L390" s="7">
        <f t="shared" si="5"/>
        <v>2013</v>
      </c>
      <c r="M390" s="49" t="str">
        <f>VLOOKUP(L390,year_status,2,FALSE)</f>
        <v>complete</v>
      </c>
    </row>
    <row r="391" spans="1:13">
      <c r="A391">
        <v>417</v>
      </c>
      <c r="B391" t="s">
        <v>189</v>
      </c>
      <c r="C391" t="s">
        <v>18</v>
      </c>
      <c r="D391" s="1">
        <v>42004</v>
      </c>
      <c r="E391" s="2">
        <v>139367000000</v>
      </c>
      <c r="F391" s="2">
        <v>114000000000</v>
      </c>
      <c r="G391" t="s">
        <v>15</v>
      </c>
      <c r="H391" t="s">
        <v>15</v>
      </c>
      <c r="I391" t="s">
        <v>15</v>
      </c>
      <c r="J391" t="s">
        <v>39</v>
      </c>
      <c r="K391" t="s">
        <v>190</v>
      </c>
      <c r="L391" s="7">
        <f t="shared" si="5"/>
        <v>2014</v>
      </c>
      <c r="M391" s="49" t="str">
        <f>VLOOKUP(L391,year_status,2,FALSE)</f>
        <v>complete</v>
      </c>
    </row>
    <row r="392" spans="1:13">
      <c r="A392">
        <v>418</v>
      </c>
      <c r="B392" t="s">
        <v>189</v>
      </c>
      <c r="C392" t="s">
        <v>19</v>
      </c>
      <c r="D392" s="1">
        <v>42369</v>
      </c>
      <c r="E392" s="2">
        <v>153290000000</v>
      </c>
      <c r="F392" s="2">
        <v>126762000000</v>
      </c>
      <c r="G392" t="s">
        <v>15</v>
      </c>
      <c r="H392" t="s">
        <v>15</v>
      </c>
      <c r="I392" t="s">
        <v>15</v>
      </c>
      <c r="J392" t="s">
        <v>39</v>
      </c>
      <c r="K392" t="s">
        <v>190</v>
      </c>
      <c r="L392" s="7">
        <f t="shared" si="5"/>
        <v>2015</v>
      </c>
      <c r="M392" s="49" t="str">
        <f>VLOOKUP(L392,year_status,2,FALSE)</f>
        <v>complete</v>
      </c>
    </row>
    <row r="393" spans="1:13">
      <c r="A393">
        <v>419</v>
      </c>
      <c r="B393" t="s">
        <v>189</v>
      </c>
      <c r="C393" t="s">
        <v>20</v>
      </c>
      <c r="D393" s="1">
        <v>42735</v>
      </c>
      <c r="E393" s="2">
        <v>177526000000</v>
      </c>
      <c r="F393" s="2">
        <v>148669000000</v>
      </c>
      <c r="G393" t="s">
        <v>15</v>
      </c>
      <c r="H393" t="s">
        <v>15</v>
      </c>
      <c r="I393" t="s">
        <v>15</v>
      </c>
      <c r="J393" t="s">
        <v>39</v>
      </c>
      <c r="K393" t="s">
        <v>190</v>
      </c>
      <c r="L393" s="7">
        <f t="shared" si="5"/>
        <v>2016</v>
      </c>
      <c r="M393" s="49" t="str">
        <f>VLOOKUP(L393,year_status,2,FALSE)</f>
        <v>complete</v>
      </c>
    </row>
    <row r="394" spans="1:13">
      <c r="A394">
        <v>420</v>
      </c>
      <c r="B394" t="s">
        <v>191</v>
      </c>
      <c r="C394" t="s">
        <v>14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15</v>
      </c>
      <c r="I394" s="2">
        <v>13413000000</v>
      </c>
      <c r="J394" t="s">
        <v>86</v>
      </c>
      <c r="K394" t="s">
        <v>147</v>
      </c>
      <c r="L394" s="7">
        <f t="shared" si="5"/>
        <v>2012</v>
      </c>
      <c r="M394" s="49" t="str">
        <f>VLOOKUP(L394,year_status,2,FALSE)</f>
        <v>complete</v>
      </c>
    </row>
    <row r="395" spans="1:13">
      <c r="A395">
        <v>421</v>
      </c>
      <c r="B395" t="s">
        <v>191</v>
      </c>
      <c r="C395" t="s">
        <v>18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15</v>
      </c>
      <c r="I395" s="2">
        <v>14186000000</v>
      </c>
      <c r="J395" t="s">
        <v>86</v>
      </c>
      <c r="K395" t="s">
        <v>147</v>
      </c>
      <c r="L395" s="7">
        <f t="shared" si="5"/>
        <v>2013</v>
      </c>
      <c r="M395" s="49" t="str">
        <f>VLOOKUP(L395,year_status,2,FALSE)</f>
        <v>complete</v>
      </c>
    </row>
    <row r="396" spans="1:13">
      <c r="A396">
        <v>422</v>
      </c>
      <c r="B396" t="s">
        <v>191</v>
      </c>
      <c r="C396" t="s">
        <v>19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15</v>
      </c>
      <c r="I396" s="2">
        <v>16793000000</v>
      </c>
      <c r="J396" t="s">
        <v>86</v>
      </c>
      <c r="K396" t="s">
        <v>147</v>
      </c>
      <c r="L396" s="7">
        <f t="shared" si="5"/>
        <v>2014</v>
      </c>
      <c r="M396" s="49" t="str">
        <f>VLOOKUP(L396,year_status,2,FALSE)</f>
        <v>complete</v>
      </c>
    </row>
    <row r="397" spans="1:13">
      <c r="A397">
        <v>423</v>
      </c>
      <c r="B397" t="s">
        <v>191</v>
      </c>
      <c r="C397" t="s">
        <v>20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15</v>
      </c>
      <c r="I397" s="2">
        <v>21037000000</v>
      </c>
      <c r="J397" t="s">
        <v>86</v>
      </c>
      <c r="K397" t="s">
        <v>147</v>
      </c>
      <c r="L397" s="7">
        <f t="shared" si="5"/>
        <v>2015</v>
      </c>
      <c r="M397" s="49" t="str">
        <f>VLOOKUP(L397,year_status,2,FALSE)</f>
        <v>complete</v>
      </c>
    </row>
    <row r="398" spans="1:13">
      <c r="A398">
        <v>424</v>
      </c>
      <c r="B398" t="s">
        <v>192</v>
      </c>
      <c r="C398" t="s">
        <v>14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15</v>
      </c>
      <c r="I398" s="2">
        <v>579315000</v>
      </c>
      <c r="J398" t="s">
        <v>86</v>
      </c>
      <c r="K398" t="s">
        <v>87</v>
      </c>
      <c r="L398" s="7">
        <f t="shared" si="5"/>
        <v>2012</v>
      </c>
      <c r="M398" s="49" t="str">
        <f>VLOOKUP(L398,year_status,2,FALSE)</f>
        <v>complete</v>
      </c>
    </row>
    <row r="399" spans="1:13">
      <c r="A399">
        <v>425</v>
      </c>
      <c r="B399" t="s">
        <v>192</v>
      </c>
      <c r="C399" t="s">
        <v>18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15</v>
      </c>
      <c r="I399" s="2">
        <v>778655000</v>
      </c>
      <c r="J399" t="s">
        <v>86</v>
      </c>
      <c r="K399" t="s">
        <v>87</v>
      </c>
      <c r="L399" s="7">
        <f t="shared" si="5"/>
        <v>2013</v>
      </c>
      <c r="M399" s="49" t="str">
        <f>VLOOKUP(L399,year_status,2,FALSE)</f>
        <v>complete</v>
      </c>
    </row>
    <row r="400" spans="1:13">
      <c r="A400">
        <v>426</v>
      </c>
      <c r="B400" t="s">
        <v>192</v>
      </c>
      <c r="C400" t="s">
        <v>19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15</v>
      </c>
      <c r="I400" s="2">
        <v>986812000</v>
      </c>
      <c r="J400" t="s">
        <v>86</v>
      </c>
      <c r="K400" t="s">
        <v>87</v>
      </c>
      <c r="L400" s="7">
        <f t="shared" si="5"/>
        <v>2014</v>
      </c>
      <c r="M400" s="49" t="str">
        <f>VLOOKUP(L400,year_status,2,FALSE)</f>
        <v>complete</v>
      </c>
    </row>
    <row r="401" spans="1:13">
      <c r="A401">
        <v>427</v>
      </c>
      <c r="B401" t="s">
        <v>192</v>
      </c>
      <c r="C401" t="s">
        <v>20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15</v>
      </c>
      <c r="I401" s="2">
        <v>1230853000</v>
      </c>
      <c r="J401" t="s">
        <v>86</v>
      </c>
      <c r="K401" t="s">
        <v>87</v>
      </c>
      <c r="L401" s="7">
        <f t="shared" si="5"/>
        <v>2015</v>
      </c>
      <c r="M401" s="49" t="str">
        <f>VLOOKUP(L401,year_status,2,FALSE)</f>
        <v>complete</v>
      </c>
    </row>
    <row r="402" spans="1:13">
      <c r="A402">
        <v>428</v>
      </c>
      <c r="B402" t="s">
        <v>193</v>
      </c>
      <c r="C402" t="s">
        <v>14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15</v>
      </c>
      <c r="I402" s="2">
        <v>1127000000</v>
      </c>
      <c r="J402" t="s">
        <v>45</v>
      </c>
      <c r="K402" t="s">
        <v>48</v>
      </c>
      <c r="L402" s="7">
        <f t="shared" si="5"/>
        <v>2012</v>
      </c>
      <c r="M402" s="49" t="str">
        <f>VLOOKUP(L402,year_status,2,FALSE)</f>
        <v>complete</v>
      </c>
    </row>
    <row r="403" spans="1:13">
      <c r="A403">
        <v>429</v>
      </c>
      <c r="B403" t="s">
        <v>193</v>
      </c>
      <c r="C403" t="s">
        <v>18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15</v>
      </c>
      <c r="I403" s="2">
        <v>1208000000</v>
      </c>
      <c r="J403" t="s">
        <v>45</v>
      </c>
      <c r="K403" t="s">
        <v>48</v>
      </c>
      <c r="L403" s="7">
        <f t="shared" si="5"/>
        <v>2013</v>
      </c>
      <c r="M403" s="49" t="str">
        <f>VLOOKUP(L403,year_status,2,FALSE)</f>
        <v>complete</v>
      </c>
    </row>
    <row r="404" spans="1:13">
      <c r="A404">
        <v>430</v>
      </c>
      <c r="B404" t="s">
        <v>193</v>
      </c>
      <c r="C404" t="s">
        <v>19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15</v>
      </c>
      <c r="I404" s="2">
        <v>1292000000</v>
      </c>
      <c r="J404" t="s">
        <v>45</v>
      </c>
      <c r="K404" t="s">
        <v>48</v>
      </c>
      <c r="L404" s="7">
        <f t="shared" si="5"/>
        <v>2014</v>
      </c>
      <c r="M404" s="49" t="str">
        <f>VLOOKUP(L404,year_status,2,FALSE)</f>
        <v>complete</v>
      </c>
    </row>
    <row r="405" spans="1:13">
      <c r="A405">
        <v>431</v>
      </c>
      <c r="B405" t="s">
        <v>193</v>
      </c>
      <c r="C405" t="s">
        <v>20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15</v>
      </c>
      <c r="I405" s="2">
        <v>1395000000</v>
      </c>
      <c r="J405" t="s">
        <v>45</v>
      </c>
      <c r="K405" t="s">
        <v>48</v>
      </c>
      <c r="L405" s="7">
        <f t="shared" si="5"/>
        <v>2015</v>
      </c>
      <c r="M405" s="49" t="str">
        <f>VLOOKUP(L405,year_status,2,FALSE)</f>
        <v>complete</v>
      </c>
    </row>
    <row r="406" spans="1:13">
      <c r="A406">
        <v>432</v>
      </c>
      <c r="B406" t="s">
        <v>194</v>
      </c>
      <c r="C406" t="s">
        <v>14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15</v>
      </c>
      <c r="I406" s="2">
        <v>1658000000</v>
      </c>
      <c r="J406" t="s">
        <v>16</v>
      </c>
      <c r="K406" t="s">
        <v>17</v>
      </c>
      <c r="L406" s="7">
        <f t="shared" si="5"/>
        <v>2013</v>
      </c>
      <c r="M406" s="49" t="str">
        <f>VLOOKUP(L406,year_status,2,FALSE)</f>
        <v>complete</v>
      </c>
    </row>
    <row r="407" spans="1:13">
      <c r="A407">
        <v>433</v>
      </c>
      <c r="B407" t="s">
        <v>194</v>
      </c>
      <c r="C407" t="s">
        <v>18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15</v>
      </c>
      <c r="I407" s="2">
        <v>1771000000</v>
      </c>
      <c r="J407" t="s">
        <v>16</v>
      </c>
      <c r="K407" t="s">
        <v>17</v>
      </c>
      <c r="L407" s="7">
        <f t="shared" si="5"/>
        <v>2014</v>
      </c>
      <c r="M407" s="49" t="str">
        <f>VLOOKUP(L407,year_status,2,FALSE)</f>
        <v>complete</v>
      </c>
    </row>
    <row r="408" spans="1:13">
      <c r="A408">
        <v>434</v>
      </c>
      <c r="B408" t="s">
        <v>194</v>
      </c>
      <c r="C408" t="s">
        <v>19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15</v>
      </c>
      <c r="I408" s="2">
        <v>1835000000</v>
      </c>
      <c r="J408" t="s">
        <v>16</v>
      </c>
      <c r="K408" t="s">
        <v>17</v>
      </c>
      <c r="L408" s="7">
        <f t="shared" si="5"/>
        <v>2015</v>
      </c>
      <c r="M408" s="49" t="str">
        <f>VLOOKUP(L408,year_status,2,FALSE)</f>
        <v>complete</v>
      </c>
    </row>
    <row r="409" spans="1:13">
      <c r="A409">
        <v>435</v>
      </c>
      <c r="B409" t="s">
        <v>194</v>
      </c>
      <c r="C409" t="s">
        <v>20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15</v>
      </c>
      <c r="I409" s="2">
        <v>1902000000</v>
      </c>
      <c r="J409" t="s">
        <v>16</v>
      </c>
      <c r="K409" t="s">
        <v>17</v>
      </c>
      <c r="L409" s="7">
        <f t="shared" si="5"/>
        <v>2016</v>
      </c>
      <c r="M409" s="49" t="str">
        <f>VLOOKUP(L409,year_status,2,FALSE)</f>
        <v>complete</v>
      </c>
    </row>
    <row r="410" spans="1:13">
      <c r="A410">
        <v>436</v>
      </c>
      <c r="B410" t="s">
        <v>195</v>
      </c>
      <c r="C410" t="s">
        <v>14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15</v>
      </c>
      <c r="J410" t="s">
        <v>62</v>
      </c>
      <c r="K410" t="s">
        <v>196</v>
      </c>
      <c r="L410" s="7">
        <f t="shared" si="5"/>
        <v>2013</v>
      </c>
      <c r="M410" s="49" t="str">
        <f>VLOOKUP(L410,year_status,2,FALSE)</f>
        <v>complete</v>
      </c>
    </row>
    <row r="411" spans="1:13">
      <c r="A411">
        <v>437</v>
      </c>
      <c r="B411" t="s">
        <v>195</v>
      </c>
      <c r="C411" t="s">
        <v>18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15</v>
      </c>
      <c r="J411" t="s">
        <v>62</v>
      </c>
      <c r="K411" t="s">
        <v>196</v>
      </c>
      <c r="L411" s="7">
        <f t="shared" si="5"/>
        <v>2014</v>
      </c>
      <c r="M411" s="49" t="str">
        <f>VLOOKUP(L411,year_status,2,FALSE)</f>
        <v>complete</v>
      </c>
    </row>
    <row r="412" spans="1:13">
      <c r="A412">
        <v>438</v>
      </c>
      <c r="B412" t="s">
        <v>195</v>
      </c>
      <c r="C412" t="s">
        <v>19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15</v>
      </c>
      <c r="J412" t="s">
        <v>62</v>
      </c>
      <c r="K412" t="s">
        <v>196</v>
      </c>
      <c r="L412" s="7">
        <f t="shared" si="5"/>
        <v>2015</v>
      </c>
      <c r="M412" s="49" t="str">
        <f>VLOOKUP(L412,year_status,2,FALSE)</f>
        <v>complete</v>
      </c>
    </row>
    <row r="413" spans="1:13">
      <c r="A413">
        <v>439</v>
      </c>
      <c r="B413" t="s">
        <v>195</v>
      </c>
      <c r="C413" t="s">
        <v>20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15</v>
      </c>
      <c r="J413" t="s">
        <v>62</v>
      </c>
      <c r="K413" t="s">
        <v>196</v>
      </c>
      <c r="L413" s="7">
        <f t="shared" si="5"/>
        <v>2016</v>
      </c>
      <c r="M413" s="49" t="str">
        <f>VLOOKUP(L413,year_status,2,FALSE)</f>
        <v>complete</v>
      </c>
    </row>
    <row r="414" spans="1:13">
      <c r="A414">
        <v>440</v>
      </c>
      <c r="B414" t="s">
        <v>197</v>
      </c>
      <c r="C414" t="s">
        <v>14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15</v>
      </c>
      <c r="J414" t="s">
        <v>16</v>
      </c>
      <c r="K414" t="s">
        <v>130</v>
      </c>
      <c r="L414" s="7">
        <f t="shared" si="5"/>
        <v>2013</v>
      </c>
      <c r="M414" s="49" t="str">
        <f>VLOOKUP(L414,year_status,2,FALSE)</f>
        <v>complete</v>
      </c>
    </row>
    <row r="415" spans="1:13">
      <c r="A415">
        <v>441</v>
      </c>
      <c r="B415" t="s">
        <v>197</v>
      </c>
      <c r="C415" t="s">
        <v>18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15</v>
      </c>
      <c r="J415" t="s">
        <v>16</v>
      </c>
      <c r="K415" t="s">
        <v>130</v>
      </c>
      <c r="L415" s="7">
        <f t="shared" si="5"/>
        <v>2014</v>
      </c>
      <c r="M415" s="49" t="str">
        <f>VLOOKUP(L415,year_status,2,FALSE)</f>
        <v>complete</v>
      </c>
    </row>
    <row r="416" spans="1:13">
      <c r="A416">
        <v>442</v>
      </c>
      <c r="B416" t="s">
        <v>197</v>
      </c>
      <c r="C416" t="s">
        <v>19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15</v>
      </c>
      <c r="J416" t="s">
        <v>16</v>
      </c>
      <c r="K416" t="s">
        <v>130</v>
      </c>
      <c r="L416" s="7">
        <f t="shared" si="5"/>
        <v>2015</v>
      </c>
      <c r="M416" s="49" t="str">
        <f>VLOOKUP(L416,year_status,2,FALSE)</f>
        <v>complete</v>
      </c>
    </row>
    <row r="417" spans="1:13">
      <c r="A417">
        <v>443</v>
      </c>
      <c r="B417" t="s">
        <v>197</v>
      </c>
      <c r="C417" t="s">
        <v>20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15</v>
      </c>
      <c r="J417" t="s">
        <v>16</v>
      </c>
      <c r="K417" t="s">
        <v>130</v>
      </c>
      <c r="L417" s="7">
        <f t="shared" si="5"/>
        <v>2016</v>
      </c>
      <c r="M417" s="49" t="str">
        <f>VLOOKUP(L417,year_status,2,FALSE)</f>
        <v>complete</v>
      </c>
    </row>
    <row r="418" spans="1:13">
      <c r="A418">
        <v>444</v>
      </c>
      <c r="B418" t="s">
        <v>198</v>
      </c>
      <c r="C418" t="s">
        <v>14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15</v>
      </c>
      <c r="I418" s="2">
        <v>848000000</v>
      </c>
      <c r="J418" t="s">
        <v>50</v>
      </c>
      <c r="K418" t="s">
        <v>103</v>
      </c>
      <c r="L418" s="7">
        <f t="shared" si="5"/>
        <v>2012</v>
      </c>
      <c r="M418" s="49" t="str">
        <f>VLOOKUP(L418,year_status,2,FALSE)</f>
        <v>complete</v>
      </c>
    </row>
    <row r="419" spans="1:13">
      <c r="A419">
        <v>445</v>
      </c>
      <c r="B419" t="s">
        <v>198</v>
      </c>
      <c r="C419" t="s">
        <v>18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15</v>
      </c>
      <c r="I419" s="2">
        <v>1086000000</v>
      </c>
      <c r="J419" t="s">
        <v>50</v>
      </c>
      <c r="K419" t="s">
        <v>103</v>
      </c>
      <c r="L419" s="7">
        <f t="shared" si="5"/>
        <v>2013</v>
      </c>
      <c r="M419" s="49" t="str">
        <f>VLOOKUP(L419,year_status,2,FALSE)</f>
        <v>complete</v>
      </c>
    </row>
    <row r="420" spans="1:13">
      <c r="A420">
        <v>446</v>
      </c>
      <c r="B420" t="s">
        <v>198</v>
      </c>
      <c r="C420" t="s">
        <v>19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15</v>
      </c>
      <c r="I420" s="2">
        <v>1443000000</v>
      </c>
      <c r="J420" t="s">
        <v>50</v>
      </c>
      <c r="K420" t="s">
        <v>103</v>
      </c>
      <c r="L420" s="7">
        <f t="shared" si="5"/>
        <v>2014</v>
      </c>
      <c r="M420" s="49" t="str">
        <f>VLOOKUP(L420,year_status,2,FALSE)</f>
        <v>complete</v>
      </c>
    </row>
    <row r="421" spans="1:13">
      <c r="A421">
        <v>447</v>
      </c>
      <c r="B421" t="s">
        <v>198</v>
      </c>
      <c r="C421" t="s">
        <v>20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15</v>
      </c>
      <c r="I421" s="2">
        <v>1512000000</v>
      </c>
      <c r="J421" t="s">
        <v>50</v>
      </c>
      <c r="K421" t="s">
        <v>103</v>
      </c>
      <c r="L421" s="7">
        <f t="shared" si="5"/>
        <v>2015</v>
      </c>
      <c r="M421" s="49" t="str">
        <f>VLOOKUP(L421,year_status,2,FALSE)</f>
        <v>complete</v>
      </c>
    </row>
    <row r="422" spans="1:13">
      <c r="A422">
        <v>448</v>
      </c>
      <c r="B422" t="s">
        <v>199</v>
      </c>
      <c r="C422" t="s">
        <v>14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15</v>
      </c>
      <c r="I422" t="s">
        <v>15</v>
      </c>
      <c r="J422" t="s">
        <v>22</v>
      </c>
      <c r="K422" t="s">
        <v>200</v>
      </c>
      <c r="L422" s="7">
        <f t="shared" si="5"/>
        <v>2013</v>
      </c>
      <c r="M422" s="49" t="str">
        <f>VLOOKUP(L422,year_status,2,FALSE)</f>
        <v>complete</v>
      </c>
    </row>
    <row r="423" spans="1:13">
      <c r="A423">
        <v>449</v>
      </c>
      <c r="B423" t="s">
        <v>199</v>
      </c>
      <c r="C423" t="s">
        <v>18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15</v>
      </c>
      <c r="I423" t="s">
        <v>15</v>
      </c>
      <c r="J423" t="s">
        <v>22</v>
      </c>
      <c r="K423" t="s">
        <v>200</v>
      </c>
      <c r="L423" s="7">
        <f t="shared" si="5"/>
        <v>2014</v>
      </c>
      <c r="M423" s="49" t="str">
        <f>VLOOKUP(L423,year_status,2,FALSE)</f>
        <v>complete</v>
      </c>
    </row>
    <row r="424" spans="1:13">
      <c r="A424">
        <v>450</v>
      </c>
      <c r="B424" t="s">
        <v>199</v>
      </c>
      <c r="C424" t="s">
        <v>19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15</v>
      </c>
      <c r="I424" t="s">
        <v>15</v>
      </c>
      <c r="J424" t="s">
        <v>22</v>
      </c>
      <c r="K424" t="s">
        <v>200</v>
      </c>
      <c r="L424" s="7">
        <f t="shared" si="5"/>
        <v>2015</v>
      </c>
      <c r="M424" s="49" t="str">
        <f>VLOOKUP(L424,year_status,2,FALSE)</f>
        <v>complete</v>
      </c>
    </row>
    <row r="425" spans="1:13">
      <c r="A425">
        <v>451</v>
      </c>
      <c r="B425" t="s">
        <v>199</v>
      </c>
      <c r="C425" t="s">
        <v>20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15</v>
      </c>
      <c r="I425" t="s">
        <v>15</v>
      </c>
      <c r="J425" t="s">
        <v>22</v>
      </c>
      <c r="K425" t="s">
        <v>200</v>
      </c>
      <c r="L425" s="7">
        <f t="shared" si="5"/>
        <v>2016</v>
      </c>
      <c r="M425" s="49" t="str">
        <f>VLOOKUP(L425,year_status,2,FALSE)</f>
        <v>complete</v>
      </c>
    </row>
    <row r="426" spans="1:13">
      <c r="A426">
        <v>452</v>
      </c>
      <c r="B426" t="s">
        <v>201</v>
      </c>
      <c r="C426" t="s">
        <v>14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15</v>
      </c>
      <c r="I426" s="2">
        <v>75000000</v>
      </c>
      <c r="J426" t="s">
        <v>28</v>
      </c>
      <c r="K426" t="s">
        <v>202</v>
      </c>
      <c r="L426" s="7">
        <f t="shared" si="5"/>
        <v>2012</v>
      </c>
      <c r="M426" s="49" t="str">
        <f>VLOOKUP(L426,year_status,2,FALSE)</f>
        <v>complete</v>
      </c>
    </row>
    <row r="427" spans="1:13">
      <c r="A427">
        <v>453</v>
      </c>
      <c r="B427" t="s">
        <v>201</v>
      </c>
      <c r="C427" t="s">
        <v>18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15</v>
      </c>
      <c r="I427" s="2">
        <v>79000000</v>
      </c>
      <c r="J427" t="s">
        <v>28</v>
      </c>
      <c r="K427" t="s">
        <v>202</v>
      </c>
      <c r="L427" s="7">
        <f t="shared" si="5"/>
        <v>2013</v>
      </c>
      <c r="M427" s="49" t="str">
        <f>VLOOKUP(L427,year_status,2,FALSE)</f>
        <v>complete</v>
      </c>
    </row>
    <row r="428" spans="1:13">
      <c r="A428">
        <v>454</v>
      </c>
      <c r="B428" t="s">
        <v>201</v>
      </c>
      <c r="C428" t="s">
        <v>19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15</v>
      </c>
      <c r="I428" s="2">
        <v>94000000</v>
      </c>
      <c r="J428" t="s">
        <v>28</v>
      </c>
      <c r="K428" t="s">
        <v>202</v>
      </c>
      <c r="L428" s="7">
        <f t="shared" si="5"/>
        <v>2014</v>
      </c>
      <c r="M428" s="49" t="str">
        <f>VLOOKUP(L428,year_status,2,FALSE)</f>
        <v>complete</v>
      </c>
    </row>
    <row r="429" spans="1:13">
      <c r="A429">
        <v>455</v>
      </c>
      <c r="B429" t="s">
        <v>201</v>
      </c>
      <c r="C429" t="s">
        <v>20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15</v>
      </c>
      <c r="I429" s="2">
        <v>81000000</v>
      </c>
      <c r="J429" t="s">
        <v>28</v>
      </c>
      <c r="K429" t="s">
        <v>202</v>
      </c>
      <c r="L429" s="7">
        <f t="shared" si="5"/>
        <v>2015</v>
      </c>
      <c r="M429" s="49" t="str">
        <f>VLOOKUP(L429,year_status,2,FALSE)</f>
        <v>complete</v>
      </c>
    </row>
    <row r="430" spans="1:13">
      <c r="A430">
        <v>456</v>
      </c>
      <c r="B430" t="s">
        <v>203</v>
      </c>
      <c r="C430" t="s">
        <v>14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15</v>
      </c>
      <c r="I430" t="s">
        <v>15</v>
      </c>
      <c r="J430" t="s">
        <v>22</v>
      </c>
      <c r="K430" t="s">
        <v>204</v>
      </c>
      <c r="L430" s="7">
        <f t="shared" si="5"/>
        <v>2013</v>
      </c>
      <c r="M430" s="49" t="str">
        <f>VLOOKUP(L430,year_status,2,FALSE)</f>
        <v>complete</v>
      </c>
    </row>
    <row r="431" spans="1:13">
      <c r="A431">
        <v>457</v>
      </c>
      <c r="B431" t="s">
        <v>203</v>
      </c>
      <c r="C431" t="s">
        <v>18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15</v>
      </c>
      <c r="I431" t="s">
        <v>15</v>
      </c>
      <c r="J431" t="s">
        <v>22</v>
      </c>
      <c r="K431" t="s">
        <v>204</v>
      </c>
      <c r="L431" s="7">
        <f t="shared" si="5"/>
        <v>2014</v>
      </c>
      <c r="M431" s="49" t="str">
        <f>VLOOKUP(L431,year_status,2,FALSE)</f>
        <v>complete</v>
      </c>
    </row>
    <row r="432" spans="1:13">
      <c r="A432">
        <v>458</v>
      </c>
      <c r="B432" t="s">
        <v>203</v>
      </c>
      <c r="C432" t="s">
        <v>19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15</v>
      </c>
      <c r="I432" t="s">
        <v>15</v>
      </c>
      <c r="J432" t="s">
        <v>22</v>
      </c>
      <c r="K432" t="s">
        <v>204</v>
      </c>
      <c r="L432" s="7">
        <f t="shared" si="5"/>
        <v>2015</v>
      </c>
      <c r="M432" s="49" t="str">
        <f>VLOOKUP(L432,year_status,2,FALSE)</f>
        <v>complete</v>
      </c>
    </row>
    <row r="433" spans="1:13">
      <c r="A433">
        <v>459</v>
      </c>
      <c r="B433" t="s">
        <v>203</v>
      </c>
      <c r="C433" t="s">
        <v>20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15</v>
      </c>
      <c r="I433" t="s">
        <v>15</v>
      </c>
      <c r="J433" t="s">
        <v>22</v>
      </c>
      <c r="K433" t="s">
        <v>204</v>
      </c>
      <c r="L433" s="7">
        <f t="shared" si="5"/>
        <v>2016</v>
      </c>
      <c r="M433" s="49" t="str">
        <f>VLOOKUP(L433,year_status,2,FALSE)</f>
        <v>complete</v>
      </c>
    </row>
    <row r="434" spans="1:13">
      <c r="A434">
        <v>460</v>
      </c>
      <c r="B434" t="s">
        <v>205</v>
      </c>
      <c r="C434" t="s">
        <v>14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15</v>
      </c>
      <c r="J434" t="s">
        <v>16</v>
      </c>
      <c r="K434" t="s">
        <v>167</v>
      </c>
      <c r="L434" s="7">
        <f t="shared" si="5"/>
        <v>2012</v>
      </c>
      <c r="M434" s="49" t="str">
        <f>VLOOKUP(L434,year_status,2,FALSE)</f>
        <v>complete</v>
      </c>
    </row>
    <row r="435" spans="1:13">
      <c r="A435">
        <v>461</v>
      </c>
      <c r="B435" t="s">
        <v>205</v>
      </c>
      <c r="C435" t="s">
        <v>18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15</v>
      </c>
      <c r="J435" t="s">
        <v>16</v>
      </c>
      <c r="K435" t="s">
        <v>167</v>
      </c>
      <c r="L435" s="7">
        <f t="shared" si="5"/>
        <v>2013</v>
      </c>
      <c r="M435" s="49" t="str">
        <f>VLOOKUP(L435,year_status,2,FALSE)</f>
        <v>complete</v>
      </c>
    </row>
    <row r="436" spans="1:13">
      <c r="A436">
        <v>462</v>
      </c>
      <c r="B436" t="s">
        <v>205</v>
      </c>
      <c r="C436" t="s">
        <v>19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15</v>
      </c>
      <c r="J436" t="s">
        <v>16</v>
      </c>
      <c r="K436" t="s">
        <v>167</v>
      </c>
      <c r="L436" s="7">
        <f t="shared" si="5"/>
        <v>2014</v>
      </c>
      <c r="M436" s="49" t="str">
        <f>VLOOKUP(L436,year_status,2,FALSE)</f>
        <v>complete</v>
      </c>
    </row>
    <row r="437" spans="1:13">
      <c r="A437">
        <v>463</v>
      </c>
      <c r="B437" t="s">
        <v>205</v>
      </c>
      <c r="C437" t="s">
        <v>20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15</v>
      </c>
      <c r="J437" t="s">
        <v>16</v>
      </c>
      <c r="K437" t="s">
        <v>167</v>
      </c>
      <c r="L437" s="7">
        <f t="shared" si="5"/>
        <v>2015</v>
      </c>
      <c r="M437" s="49" t="str">
        <f>VLOOKUP(L437,year_status,2,FALSE)</f>
        <v>complete</v>
      </c>
    </row>
    <row r="438" spans="1:13">
      <c r="A438">
        <v>464</v>
      </c>
      <c r="B438" t="s">
        <v>206</v>
      </c>
      <c r="C438" t="s">
        <v>14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15</v>
      </c>
      <c r="I438" s="2">
        <v>2192000000</v>
      </c>
      <c r="J438" t="s">
        <v>22</v>
      </c>
      <c r="K438" t="s">
        <v>207</v>
      </c>
      <c r="L438" s="7">
        <f t="shared" si="5"/>
        <v>2013</v>
      </c>
      <c r="M438" s="49" t="str">
        <f>VLOOKUP(L438,year_status,2,FALSE)</f>
        <v>complete</v>
      </c>
    </row>
    <row r="439" spans="1:13">
      <c r="A439">
        <v>465</v>
      </c>
      <c r="B439" t="s">
        <v>206</v>
      </c>
      <c r="C439" t="s">
        <v>18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15</v>
      </c>
      <c r="I439" s="2">
        <v>2288000000</v>
      </c>
      <c r="J439" t="s">
        <v>22</v>
      </c>
      <c r="K439" t="s">
        <v>207</v>
      </c>
      <c r="L439" s="7">
        <f t="shared" si="5"/>
        <v>2014</v>
      </c>
      <c r="M439" s="49" t="str">
        <f>VLOOKUP(L439,year_status,2,FALSE)</f>
        <v>complete</v>
      </c>
    </row>
    <row r="440" spans="1:13">
      <c r="A440">
        <v>466</v>
      </c>
      <c r="B440" t="s">
        <v>206</v>
      </c>
      <c r="C440" t="s">
        <v>19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15</v>
      </c>
      <c r="I440" s="2">
        <v>2354000000</v>
      </c>
      <c r="J440" t="s">
        <v>22</v>
      </c>
      <c r="K440" t="s">
        <v>207</v>
      </c>
      <c r="L440" s="7">
        <f t="shared" si="5"/>
        <v>2015</v>
      </c>
      <c r="M440" s="49" t="str">
        <f>VLOOKUP(L440,year_status,2,FALSE)</f>
        <v>complete</v>
      </c>
    </row>
    <row r="441" spans="1:13">
      <c r="A441">
        <v>467</v>
      </c>
      <c r="B441" t="s">
        <v>206</v>
      </c>
      <c r="C441" t="s">
        <v>20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15</v>
      </c>
      <c r="I441" s="2">
        <v>2527000000</v>
      </c>
      <c r="J441" t="s">
        <v>22</v>
      </c>
      <c r="K441" t="s">
        <v>207</v>
      </c>
      <c r="L441" s="7">
        <f t="shared" si="5"/>
        <v>2016</v>
      </c>
      <c r="M441" s="49" t="str">
        <f>VLOOKUP(L441,year_status,2,FALSE)</f>
        <v>complete</v>
      </c>
    </row>
    <row r="442" spans="1:13">
      <c r="A442">
        <v>468</v>
      </c>
      <c r="B442" t="s">
        <v>208</v>
      </c>
      <c r="C442" t="s">
        <v>14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15</v>
      </c>
      <c r="I442" s="2">
        <v>276000000</v>
      </c>
      <c r="J442" t="s">
        <v>22</v>
      </c>
      <c r="K442" t="s">
        <v>151</v>
      </c>
      <c r="L442" s="7">
        <f t="shared" si="5"/>
        <v>2013</v>
      </c>
      <c r="M442" s="49" t="str">
        <f>VLOOKUP(L442,year_status,2,FALSE)</f>
        <v>complete</v>
      </c>
    </row>
    <row r="443" spans="1:13">
      <c r="A443">
        <v>469</v>
      </c>
      <c r="B443" t="s">
        <v>208</v>
      </c>
      <c r="C443" t="s">
        <v>18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15</v>
      </c>
      <c r="I443" s="2">
        <v>329000000</v>
      </c>
      <c r="J443" t="s">
        <v>22</v>
      </c>
      <c r="K443" t="s">
        <v>151</v>
      </c>
      <c r="L443" s="7">
        <f t="shared" si="5"/>
        <v>2014</v>
      </c>
      <c r="M443" s="49" t="str">
        <f>VLOOKUP(L443,year_status,2,FALSE)</f>
        <v>complete</v>
      </c>
    </row>
    <row r="444" spans="1:13">
      <c r="A444">
        <v>470</v>
      </c>
      <c r="B444" t="s">
        <v>208</v>
      </c>
      <c r="C444" t="s">
        <v>19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15</v>
      </c>
      <c r="I444" s="2">
        <v>330000000</v>
      </c>
      <c r="J444" t="s">
        <v>22</v>
      </c>
      <c r="K444" t="s">
        <v>151</v>
      </c>
      <c r="L444" s="7">
        <f t="shared" si="5"/>
        <v>2015</v>
      </c>
      <c r="M444" s="49" t="str">
        <f>VLOOKUP(L444,year_status,2,FALSE)</f>
        <v>complete</v>
      </c>
    </row>
    <row r="445" spans="1:13">
      <c r="A445">
        <v>471</v>
      </c>
      <c r="B445" t="s">
        <v>208</v>
      </c>
      <c r="C445" t="s">
        <v>20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15</v>
      </c>
      <c r="I445" s="2">
        <v>322000000</v>
      </c>
      <c r="J445" t="s">
        <v>22</v>
      </c>
      <c r="K445" t="s">
        <v>151</v>
      </c>
      <c r="L445" s="7">
        <f t="shared" si="5"/>
        <v>2016</v>
      </c>
      <c r="M445" s="49" t="str">
        <f>VLOOKUP(L445,year_status,2,FALSE)</f>
        <v>complete</v>
      </c>
    </row>
    <row r="446" spans="1:13">
      <c r="A446">
        <v>472</v>
      </c>
      <c r="B446" t="s">
        <v>209</v>
      </c>
      <c r="C446" t="s">
        <v>14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15</v>
      </c>
      <c r="I446" s="2">
        <v>276000000</v>
      </c>
      <c r="J446" t="s">
        <v>22</v>
      </c>
      <c r="K446" t="s">
        <v>151</v>
      </c>
      <c r="L446" s="7">
        <f t="shared" si="5"/>
        <v>2013</v>
      </c>
      <c r="M446" s="49" t="str">
        <f>VLOOKUP(L446,year_status,2,FALSE)</f>
        <v>complete</v>
      </c>
    </row>
    <row r="447" spans="1:13">
      <c r="A447">
        <v>473</v>
      </c>
      <c r="B447" t="s">
        <v>209</v>
      </c>
      <c r="C447" t="s">
        <v>18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15</v>
      </c>
      <c r="I447" s="2">
        <v>329000000</v>
      </c>
      <c r="J447" t="s">
        <v>22</v>
      </c>
      <c r="K447" t="s">
        <v>151</v>
      </c>
      <c r="L447" s="7">
        <f t="shared" si="5"/>
        <v>2014</v>
      </c>
      <c r="M447" s="49" t="str">
        <f>VLOOKUP(L447,year_status,2,FALSE)</f>
        <v>complete</v>
      </c>
    </row>
    <row r="448" spans="1:13">
      <c r="A448">
        <v>474</v>
      </c>
      <c r="B448" t="s">
        <v>209</v>
      </c>
      <c r="C448" t="s">
        <v>19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15</v>
      </c>
      <c r="I448" s="2">
        <v>330000000</v>
      </c>
      <c r="J448" t="s">
        <v>22</v>
      </c>
      <c r="K448" t="s">
        <v>151</v>
      </c>
      <c r="L448" s="7">
        <f t="shared" si="5"/>
        <v>2015</v>
      </c>
      <c r="M448" s="49" t="str">
        <f>VLOOKUP(L448,year_status,2,FALSE)</f>
        <v>complete</v>
      </c>
    </row>
    <row r="449" spans="1:13">
      <c r="A449">
        <v>475</v>
      </c>
      <c r="B449" t="s">
        <v>209</v>
      </c>
      <c r="C449" t="s">
        <v>20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15</v>
      </c>
      <c r="I449" s="2">
        <v>322000000</v>
      </c>
      <c r="J449" t="s">
        <v>22</v>
      </c>
      <c r="K449" t="s">
        <v>151</v>
      </c>
      <c r="L449" s="7">
        <f t="shared" si="5"/>
        <v>2016</v>
      </c>
      <c r="M449" s="49" t="str">
        <f>VLOOKUP(L449,year_status,2,FALSE)</f>
        <v>complete</v>
      </c>
    </row>
    <row r="450" spans="1:13">
      <c r="A450">
        <v>476</v>
      </c>
      <c r="B450" t="s">
        <v>210</v>
      </c>
      <c r="C450" t="s">
        <v>14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15</v>
      </c>
      <c r="I450" s="2">
        <v>97000000</v>
      </c>
      <c r="J450" t="s">
        <v>22</v>
      </c>
      <c r="K450" t="s">
        <v>124</v>
      </c>
      <c r="L450" s="7">
        <f t="shared" si="5"/>
        <v>2013</v>
      </c>
      <c r="M450" s="49" t="str">
        <f>VLOOKUP(L450,year_status,2,FALSE)</f>
        <v>complete</v>
      </c>
    </row>
    <row r="451" spans="1:13">
      <c r="A451">
        <v>477</v>
      </c>
      <c r="B451" t="s">
        <v>210</v>
      </c>
      <c r="C451" t="s">
        <v>18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15</v>
      </c>
      <c r="I451" s="2">
        <v>94000000</v>
      </c>
      <c r="J451" t="s">
        <v>22</v>
      </c>
      <c r="K451" t="s">
        <v>124</v>
      </c>
      <c r="L451" s="7">
        <f t="shared" ref="L451:L514" si="6">YEAR(D451)</f>
        <v>2014</v>
      </c>
      <c r="M451" s="49" t="str">
        <f>VLOOKUP(L451,year_status,2,FALSE)</f>
        <v>complete</v>
      </c>
    </row>
    <row r="452" spans="1:13">
      <c r="A452">
        <v>478</v>
      </c>
      <c r="B452" t="s">
        <v>210</v>
      </c>
      <c r="C452" t="s">
        <v>19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15</v>
      </c>
      <c r="I452" s="2">
        <v>93000000</v>
      </c>
      <c r="J452" t="s">
        <v>22</v>
      </c>
      <c r="K452" t="s">
        <v>124</v>
      </c>
      <c r="L452" s="7">
        <f t="shared" si="6"/>
        <v>2015</v>
      </c>
      <c r="M452" s="49" t="str">
        <f>VLOOKUP(L452,year_status,2,FALSE)</f>
        <v>complete</v>
      </c>
    </row>
    <row r="453" spans="1:13">
      <c r="A453">
        <v>479</v>
      </c>
      <c r="B453" t="s">
        <v>210</v>
      </c>
      <c r="C453" t="s">
        <v>20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15</v>
      </c>
      <c r="I453" s="2">
        <v>134000000</v>
      </c>
      <c r="J453" t="s">
        <v>22</v>
      </c>
      <c r="K453" t="s">
        <v>124</v>
      </c>
      <c r="L453" s="7">
        <f t="shared" si="6"/>
        <v>2016</v>
      </c>
      <c r="M453" s="49" t="str">
        <f>VLOOKUP(L453,year_status,2,FALSE)</f>
        <v>complete</v>
      </c>
    </row>
    <row r="454" spans="1:13">
      <c r="A454">
        <v>480</v>
      </c>
      <c r="B454" t="s">
        <v>211</v>
      </c>
      <c r="C454" t="s">
        <v>14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15</v>
      </c>
      <c r="I454" s="2">
        <v>382553000</v>
      </c>
      <c r="J454" t="s">
        <v>55</v>
      </c>
      <c r="K454" t="s">
        <v>78</v>
      </c>
      <c r="L454" s="7">
        <f t="shared" si="6"/>
        <v>2012</v>
      </c>
      <c r="M454" s="49" t="str">
        <f>VLOOKUP(L454,year_status,2,FALSE)</f>
        <v>complete</v>
      </c>
    </row>
    <row r="455" spans="1:13">
      <c r="A455">
        <v>481</v>
      </c>
      <c r="B455" t="s">
        <v>211</v>
      </c>
      <c r="C455" t="s">
        <v>18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15</v>
      </c>
      <c r="I455" s="2">
        <v>475464000</v>
      </c>
      <c r="J455" t="s">
        <v>55</v>
      </c>
      <c r="K455" t="s">
        <v>78</v>
      </c>
      <c r="L455" s="7">
        <f t="shared" si="6"/>
        <v>2013</v>
      </c>
      <c r="M455" s="49" t="str">
        <f>VLOOKUP(L455,year_status,2,FALSE)</f>
        <v>complete</v>
      </c>
    </row>
    <row r="456" spans="1:13">
      <c r="A456">
        <v>482</v>
      </c>
      <c r="B456" t="s">
        <v>211</v>
      </c>
      <c r="C456" t="s">
        <v>19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15</v>
      </c>
      <c r="I456" s="2">
        <v>538513000</v>
      </c>
      <c r="J456" t="s">
        <v>55</v>
      </c>
      <c r="K456" t="s">
        <v>78</v>
      </c>
      <c r="L456" s="7">
        <f t="shared" si="6"/>
        <v>2014</v>
      </c>
      <c r="M456" s="49" t="str">
        <f>VLOOKUP(L456,year_status,2,FALSE)</f>
        <v>complete</v>
      </c>
    </row>
    <row r="457" spans="1:13">
      <c r="A457">
        <v>483</v>
      </c>
      <c r="B457" t="s">
        <v>211</v>
      </c>
      <c r="C457" t="s">
        <v>20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15</v>
      </c>
      <c r="I457" s="2">
        <v>570527000</v>
      </c>
      <c r="J457" t="s">
        <v>55</v>
      </c>
      <c r="K457" t="s">
        <v>78</v>
      </c>
      <c r="L457" s="7">
        <f t="shared" si="6"/>
        <v>2015</v>
      </c>
      <c r="M457" s="49" t="str">
        <f>VLOOKUP(L457,year_status,2,FALSE)</f>
        <v>complete</v>
      </c>
    </row>
    <row r="458" spans="1:13">
      <c r="A458">
        <v>484</v>
      </c>
      <c r="B458" t="s">
        <v>212</v>
      </c>
      <c r="C458" t="s">
        <v>14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15</v>
      </c>
      <c r="I458" t="s">
        <v>15</v>
      </c>
      <c r="J458" t="s">
        <v>22</v>
      </c>
      <c r="K458" t="s">
        <v>200</v>
      </c>
      <c r="L458" s="7">
        <f t="shared" si="6"/>
        <v>2013</v>
      </c>
      <c r="M458" s="49" t="str">
        <f>VLOOKUP(L458,year_status,2,FALSE)</f>
        <v>complete</v>
      </c>
    </row>
    <row r="459" spans="1:13">
      <c r="A459">
        <v>485</v>
      </c>
      <c r="B459" t="s">
        <v>212</v>
      </c>
      <c r="C459" t="s">
        <v>18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15</v>
      </c>
      <c r="I459" t="s">
        <v>15</v>
      </c>
      <c r="J459" t="s">
        <v>22</v>
      </c>
      <c r="K459" t="s">
        <v>200</v>
      </c>
      <c r="L459" s="7">
        <f t="shared" si="6"/>
        <v>2014</v>
      </c>
      <c r="M459" s="49" t="str">
        <f>VLOOKUP(L459,year_status,2,FALSE)</f>
        <v>complete</v>
      </c>
    </row>
    <row r="460" spans="1:13">
      <c r="A460">
        <v>486</v>
      </c>
      <c r="B460" t="s">
        <v>212</v>
      </c>
      <c r="C460" t="s">
        <v>19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15</v>
      </c>
      <c r="I460" t="s">
        <v>15</v>
      </c>
      <c r="J460" t="s">
        <v>22</v>
      </c>
      <c r="K460" t="s">
        <v>200</v>
      </c>
      <c r="L460" s="7">
        <f t="shared" si="6"/>
        <v>2015</v>
      </c>
      <c r="M460" s="49" t="str">
        <f>VLOOKUP(L460,year_status,2,FALSE)</f>
        <v>complete</v>
      </c>
    </row>
    <row r="461" spans="1:13">
      <c r="A461">
        <v>487</v>
      </c>
      <c r="B461" t="s">
        <v>212</v>
      </c>
      <c r="C461" t="s">
        <v>20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15</v>
      </c>
      <c r="I461" t="s">
        <v>15</v>
      </c>
      <c r="J461" t="s">
        <v>22</v>
      </c>
      <c r="K461" t="s">
        <v>200</v>
      </c>
      <c r="L461" s="7">
        <f t="shared" si="6"/>
        <v>2016</v>
      </c>
      <c r="M461" s="49" t="str">
        <f>VLOOKUP(L461,year_status,2,FALSE)</f>
        <v>complete</v>
      </c>
    </row>
    <row r="462" spans="1:13">
      <c r="A462">
        <v>488</v>
      </c>
      <c r="B462" t="s">
        <v>213</v>
      </c>
      <c r="C462" t="s">
        <v>14</v>
      </c>
      <c r="D462" s="1">
        <v>41274</v>
      </c>
      <c r="E462" s="2">
        <v>1663000000</v>
      </c>
      <c r="F462" t="s">
        <v>15</v>
      </c>
      <c r="G462" s="2">
        <v>1123200000</v>
      </c>
      <c r="H462" t="s">
        <v>15</v>
      </c>
      <c r="I462" s="2">
        <v>78300000</v>
      </c>
      <c r="J462" t="s">
        <v>16</v>
      </c>
      <c r="K462" t="s">
        <v>214</v>
      </c>
      <c r="L462" s="7">
        <f t="shared" si="6"/>
        <v>2012</v>
      </c>
      <c r="M462" s="49" t="str">
        <f>VLOOKUP(L462,year_status,2,FALSE)</f>
        <v>complete</v>
      </c>
    </row>
    <row r="463" spans="1:13">
      <c r="A463">
        <v>489</v>
      </c>
      <c r="B463" t="s">
        <v>213</v>
      </c>
      <c r="C463" t="s">
        <v>18</v>
      </c>
      <c r="D463" s="1">
        <v>41639</v>
      </c>
      <c r="E463" s="2">
        <v>1558400000</v>
      </c>
      <c r="F463" t="s">
        <v>15</v>
      </c>
      <c r="G463" s="2">
        <v>1058000000</v>
      </c>
      <c r="H463" t="s">
        <v>15</v>
      </c>
      <c r="I463" s="2">
        <v>60400000</v>
      </c>
      <c r="J463" t="s">
        <v>16</v>
      </c>
      <c r="K463" t="s">
        <v>214</v>
      </c>
      <c r="L463" s="7">
        <f t="shared" si="6"/>
        <v>2013</v>
      </c>
      <c r="M463" s="49" t="str">
        <f>VLOOKUP(L463,year_status,2,FALSE)</f>
        <v>complete</v>
      </c>
    </row>
    <row r="464" spans="1:13">
      <c r="A464">
        <v>490</v>
      </c>
      <c r="B464" t="s">
        <v>213</v>
      </c>
      <c r="C464" t="s">
        <v>19</v>
      </c>
      <c r="D464" s="1">
        <v>42004</v>
      </c>
      <c r="E464" s="2">
        <v>1584500000</v>
      </c>
      <c r="F464" t="s">
        <v>15</v>
      </c>
      <c r="G464" s="2">
        <v>1105700000</v>
      </c>
      <c r="H464" t="s">
        <v>15</v>
      </c>
      <c r="I464" s="2">
        <v>52500000</v>
      </c>
      <c r="J464" t="s">
        <v>16</v>
      </c>
      <c r="K464" t="s">
        <v>214</v>
      </c>
      <c r="L464" s="7">
        <f t="shared" si="6"/>
        <v>2014</v>
      </c>
      <c r="M464" s="49" t="str">
        <f>VLOOKUP(L464,year_status,2,FALSE)</f>
        <v>complete</v>
      </c>
    </row>
    <row r="465" spans="1:13">
      <c r="A465">
        <v>491</v>
      </c>
      <c r="B465" t="s">
        <v>213</v>
      </c>
      <c r="C465" t="s">
        <v>20</v>
      </c>
      <c r="D465" s="1">
        <v>42369</v>
      </c>
      <c r="E465" s="2">
        <v>1637100000</v>
      </c>
      <c r="F465" t="s">
        <v>15</v>
      </c>
      <c r="G465" s="2">
        <v>1209100000</v>
      </c>
      <c r="H465" t="s">
        <v>15</v>
      </c>
      <c r="I465" s="2">
        <v>58700000</v>
      </c>
      <c r="J465" t="s">
        <v>16</v>
      </c>
      <c r="K465" t="s">
        <v>214</v>
      </c>
      <c r="L465" s="7">
        <f t="shared" si="6"/>
        <v>2015</v>
      </c>
      <c r="M465" s="49" t="str">
        <f>VLOOKUP(L465,year_status,2,FALSE)</f>
        <v>complete</v>
      </c>
    </row>
    <row r="466" spans="1:13">
      <c r="A466">
        <v>492</v>
      </c>
      <c r="B466" t="s">
        <v>215</v>
      </c>
      <c r="C466" t="s">
        <v>14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15</v>
      </c>
      <c r="I466" t="s">
        <v>15</v>
      </c>
      <c r="J466" t="s">
        <v>16</v>
      </c>
      <c r="K466" t="s">
        <v>160</v>
      </c>
      <c r="L466" s="7">
        <f t="shared" si="6"/>
        <v>2013</v>
      </c>
      <c r="M466" s="49" t="str">
        <f>VLOOKUP(L466,year_status,2,FALSE)</f>
        <v>complete</v>
      </c>
    </row>
    <row r="467" spans="1:13">
      <c r="A467">
        <v>493</v>
      </c>
      <c r="B467" t="s">
        <v>215</v>
      </c>
      <c r="C467" t="s">
        <v>18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15</v>
      </c>
      <c r="I467" t="s">
        <v>15</v>
      </c>
      <c r="J467" t="s">
        <v>16</v>
      </c>
      <c r="K467" t="s">
        <v>160</v>
      </c>
      <c r="L467" s="7">
        <f t="shared" si="6"/>
        <v>2014</v>
      </c>
      <c r="M467" s="49" t="str">
        <f>VLOOKUP(L467,year_status,2,FALSE)</f>
        <v>complete</v>
      </c>
    </row>
    <row r="468" spans="1:13">
      <c r="A468">
        <v>494</v>
      </c>
      <c r="B468" t="s">
        <v>215</v>
      </c>
      <c r="C468" t="s">
        <v>19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15</v>
      </c>
      <c r="I468" t="s">
        <v>15</v>
      </c>
      <c r="J468" t="s">
        <v>16</v>
      </c>
      <c r="K468" t="s">
        <v>160</v>
      </c>
      <c r="L468" s="7">
        <f t="shared" si="6"/>
        <v>2015</v>
      </c>
      <c r="M468" s="49" t="str">
        <f>VLOOKUP(L468,year_status,2,FALSE)</f>
        <v>complete</v>
      </c>
    </row>
    <row r="469" spans="1:13">
      <c r="A469">
        <v>495</v>
      </c>
      <c r="B469" t="s">
        <v>215</v>
      </c>
      <c r="C469" t="s">
        <v>20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15</v>
      </c>
      <c r="I469" t="s">
        <v>15</v>
      </c>
      <c r="J469" t="s">
        <v>16</v>
      </c>
      <c r="K469" t="s">
        <v>160</v>
      </c>
      <c r="L469" s="7">
        <f t="shared" si="6"/>
        <v>2016</v>
      </c>
      <c r="M469" s="49" t="str">
        <f>VLOOKUP(L469,year_status,2,FALSE)</f>
        <v>complete</v>
      </c>
    </row>
    <row r="470" spans="1:13">
      <c r="A470">
        <v>496</v>
      </c>
      <c r="B470" t="s">
        <v>216</v>
      </c>
      <c r="C470" t="s">
        <v>14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15</v>
      </c>
      <c r="I470" s="2">
        <v>115000000</v>
      </c>
      <c r="J470" t="s">
        <v>39</v>
      </c>
      <c r="K470" t="s">
        <v>217</v>
      </c>
      <c r="L470" s="7">
        <f t="shared" si="6"/>
        <v>2013</v>
      </c>
      <c r="M470" s="49" t="str">
        <f>VLOOKUP(L470,year_status,2,FALSE)</f>
        <v>complete</v>
      </c>
    </row>
    <row r="471" spans="1:13">
      <c r="A471">
        <v>497</v>
      </c>
      <c r="B471" t="s">
        <v>216</v>
      </c>
      <c r="C471" t="s">
        <v>18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15</v>
      </c>
      <c r="I471" s="2">
        <v>115000000</v>
      </c>
      <c r="J471" t="s">
        <v>39</v>
      </c>
      <c r="K471" t="s">
        <v>217</v>
      </c>
      <c r="L471" s="7">
        <f t="shared" si="6"/>
        <v>2014</v>
      </c>
      <c r="M471" s="49" t="str">
        <f>VLOOKUP(L471,year_status,2,FALSE)</f>
        <v>complete</v>
      </c>
    </row>
    <row r="472" spans="1:13">
      <c r="A472">
        <v>498</v>
      </c>
      <c r="B472" t="s">
        <v>216</v>
      </c>
      <c r="C472" t="s">
        <v>19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15</v>
      </c>
      <c r="I472" s="2">
        <v>105000000</v>
      </c>
      <c r="J472" t="s">
        <v>39</v>
      </c>
      <c r="K472" t="s">
        <v>217</v>
      </c>
      <c r="L472" s="7">
        <f t="shared" si="6"/>
        <v>2015</v>
      </c>
      <c r="M472" s="49" t="str">
        <f>VLOOKUP(L472,year_status,2,FALSE)</f>
        <v>complete</v>
      </c>
    </row>
    <row r="473" spans="1:13">
      <c r="A473">
        <v>499</v>
      </c>
      <c r="B473" t="s">
        <v>216</v>
      </c>
      <c r="C473" t="s">
        <v>20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15</v>
      </c>
      <c r="I473" s="2">
        <v>99000000</v>
      </c>
      <c r="J473" t="s">
        <v>39</v>
      </c>
      <c r="K473" t="s">
        <v>217</v>
      </c>
      <c r="L473" s="7">
        <f t="shared" si="6"/>
        <v>2016</v>
      </c>
      <c r="M473" s="49" t="str">
        <f>VLOOKUP(L473,year_status,2,FALSE)</f>
        <v>complete</v>
      </c>
    </row>
    <row r="474" spans="1:13">
      <c r="A474">
        <v>500</v>
      </c>
      <c r="B474" t="s">
        <v>218</v>
      </c>
      <c r="C474" t="s">
        <v>14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15</v>
      </c>
      <c r="I474" s="2">
        <v>278300000</v>
      </c>
      <c r="J474" t="s">
        <v>22</v>
      </c>
      <c r="K474" t="s">
        <v>158</v>
      </c>
      <c r="L474" s="7">
        <f t="shared" si="6"/>
        <v>2013</v>
      </c>
      <c r="M474" s="49" t="str">
        <f>VLOOKUP(L474,year_status,2,FALSE)</f>
        <v>complete</v>
      </c>
    </row>
    <row r="475" spans="1:13">
      <c r="A475">
        <v>501</v>
      </c>
      <c r="B475" t="s">
        <v>218</v>
      </c>
      <c r="C475" t="s">
        <v>18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15</v>
      </c>
      <c r="I475" s="2">
        <v>304400000</v>
      </c>
      <c r="J475" t="s">
        <v>22</v>
      </c>
      <c r="K475" t="s">
        <v>158</v>
      </c>
      <c r="L475" s="7">
        <f t="shared" si="6"/>
        <v>2014</v>
      </c>
      <c r="M475" s="49" t="str">
        <f>VLOOKUP(L475,year_status,2,FALSE)</f>
        <v>complete</v>
      </c>
    </row>
    <row r="476" spans="1:13">
      <c r="A476">
        <v>502</v>
      </c>
      <c r="B476" t="s">
        <v>218</v>
      </c>
      <c r="C476" t="s">
        <v>19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15</v>
      </c>
      <c r="I476" s="2">
        <v>319300000</v>
      </c>
      <c r="J476" t="s">
        <v>22</v>
      </c>
      <c r="K476" t="s">
        <v>158</v>
      </c>
      <c r="L476" s="7">
        <f t="shared" si="6"/>
        <v>2015</v>
      </c>
      <c r="M476" s="49" t="str">
        <f>VLOOKUP(L476,year_status,2,FALSE)</f>
        <v>complete</v>
      </c>
    </row>
    <row r="477" spans="1:13">
      <c r="A477">
        <v>503</v>
      </c>
      <c r="B477" t="s">
        <v>218</v>
      </c>
      <c r="C477" t="s">
        <v>20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15</v>
      </c>
      <c r="I477" s="2">
        <v>290200000</v>
      </c>
      <c r="J477" t="s">
        <v>22</v>
      </c>
      <c r="K477" t="s">
        <v>158</v>
      </c>
      <c r="L477" s="7">
        <f t="shared" si="6"/>
        <v>2016</v>
      </c>
      <c r="M477" s="49" t="str">
        <f>VLOOKUP(L477,year_status,2,FALSE)</f>
        <v>complete</v>
      </c>
    </row>
    <row r="478" spans="1:13">
      <c r="A478">
        <v>504</v>
      </c>
      <c r="B478" t="s">
        <v>219</v>
      </c>
      <c r="C478" t="s">
        <v>14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15</v>
      </c>
      <c r="I478" s="2">
        <v>2145000000</v>
      </c>
      <c r="J478" t="s">
        <v>45</v>
      </c>
      <c r="K478" t="s">
        <v>48</v>
      </c>
      <c r="L478" s="7">
        <f t="shared" si="6"/>
        <v>2012</v>
      </c>
      <c r="M478" s="49" t="str">
        <f>VLOOKUP(L478,year_status,2,FALSE)</f>
        <v>complete</v>
      </c>
    </row>
    <row r="479" spans="1:13">
      <c r="A479">
        <v>505</v>
      </c>
      <c r="B479" t="s">
        <v>219</v>
      </c>
      <c r="C479" t="s">
        <v>18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15</v>
      </c>
      <c r="I479" s="2">
        <v>2668000000</v>
      </c>
      <c r="J479" t="s">
        <v>45</v>
      </c>
      <c r="K479" t="s">
        <v>48</v>
      </c>
      <c r="L479" s="7">
        <f t="shared" si="6"/>
        <v>2013</v>
      </c>
      <c r="M479" s="49" t="str">
        <f>VLOOKUP(L479,year_status,2,FALSE)</f>
        <v>complete</v>
      </c>
    </row>
    <row r="480" spans="1:13">
      <c r="A480">
        <v>506</v>
      </c>
      <c r="B480" t="s">
        <v>219</v>
      </c>
      <c r="C480" t="s">
        <v>19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15</v>
      </c>
      <c r="I480" s="2">
        <v>3066000000</v>
      </c>
      <c r="J480" t="s">
        <v>45</v>
      </c>
      <c r="K480" t="s">
        <v>48</v>
      </c>
      <c r="L480" s="7">
        <f t="shared" si="6"/>
        <v>2014</v>
      </c>
      <c r="M480" s="49" t="str">
        <f>VLOOKUP(L480,year_status,2,FALSE)</f>
        <v>complete</v>
      </c>
    </row>
    <row r="481" spans="1:13">
      <c r="A481">
        <v>507</v>
      </c>
      <c r="B481" t="s">
        <v>219</v>
      </c>
      <c r="C481" t="s">
        <v>20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15</v>
      </c>
      <c r="I481" s="2">
        <v>3144000000</v>
      </c>
      <c r="J481" t="s">
        <v>45</v>
      </c>
      <c r="K481" t="s">
        <v>48</v>
      </c>
      <c r="L481" s="7">
        <f t="shared" si="6"/>
        <v>2015</v>
      </c>
      <c r="M481" s="49" t="str">
        <f>VLOOKUP(L481,year_status,2,FALSE)</f>
        <v>complete</v>
      </c>
    </row>
    <row r="482" spans="1:13">
      <c r="A482">
        <v>508</v>
      </c>
      <c r="B482" t="s">
        <v>220</v>
      </c>
      <c r="C482" t="s">
        <v>14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15</v>
      </c>
      <c r="I482" s="2">
        <v>341969000</v>
      </c>
      <c r="J482" t="s">
        <v>28</v>
      </c>
      <c r="K482" t="s">
        <v>202</v>
      </c>
      <c r="L482" s="7">
        <f t="shared" si="6"/>
        <v>2012</v>
      </c>
      <c r="M482" s="49" t="str">
        <f>VLOOKUP(L482,year_status,2,FALSE)</f>
        <v>complete</v>
      </c>
    </row>
    <row r="483" spans="1:13">
      <c r="A483">
        <v>509</v>
      </c>
      <c r="B483" t="s">
        <v>220</v>
      </c>
      <c r="C483" t="s">
        <v>18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15</v>
      </c>
      <c r="I483" s="2">
        <v>528737000</v>
      </c>
      <c r="J483" t="s">
        <v>28</v>
      </c>
      <c r="K483" t="s">
        <v>202</v>
      </c>
      <c r="L483" s="7">
        <f t="shared" si="6"/>
        <v>2013</v>
      </c>
      <c r="M483" s="49" t="str">
        <f>VLOOKUP(L483,year_status,2,FALSE)</f>
        <v>complete</v>
      </c>
    </row>
    <row r="484" spans="1:13">
      <c r="A484">
        <v>510</v>
      </c>
      <c r="B484" t="s">
        <v>220</v>
      </c>
      <c r="C484" t="s">
        <v>19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15</v>
      </c>
      <c r="I484" s="2">
        <v>590935000</v>
      </c>
      <c r="J484" t="s">
        <v>28</v>
      </c>
      <c r="K484" t="s">
        <v>202</v>
      </c>
      <c r="L484" s="7">
        <f t="shared" si="6"/>
        <v>2014</v>
      </c>
      <c r="M484" s="49" t="str">
        <f>VLOOKUP(L484,year_status,2,FALSE)</f>
        <v>complete</v>
      </c>
    </row>
    <row r="485" spans="1:13">
      <c r="A485">
        <v>511</v>
      </c>
      <c r="B485" t="s">
        <v>220</v>
      </c>
      <c r="C485" t="s">
        <v>20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15</v>
      </c>
      <c r="I485" s="2">
        <v>638024000</v>
      </c>
      <c r="J485" t="s">
        <v>28</v>
      </c>
      <c r="K485" t="s">
        <v>202</v>
      </c>
      <c r="L485" s="7">
        <f t="shared" si="6"/>
        <v>2015</v>
      </c>
      <c r="M485" s="49" t="str">
        <f>VLOOKUP(L485,year_status,2,FALSE)</f>
        <v>complete</v>
      </c>
    </row>
    <row r="486" spans="1:13">
      <c r="A486">
        <v>512</v>
      </c>
      <c r="B486" t="s">
        <v>221</v>
      </c>
      <c r="C486" t="s">
        <v>14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15</v>
      </c>
      <c r="I486" s="2">
        <v>2780000000</v>
      </c>
      <c r="J486" t="s">
        <v>86</v>
      </c>
      <c r="K486" t="s">
        <v>87</v>
      </c>
      <c r="L486" s="7">
        <f t="shared" si="6"/>
        <v>2013</v>
      </c>
      <c r="M486" s="49" t="str">
        <f>VLOOKUP(L486,year_status,2,FALSE)</f>
        <v>complete</v>
      </c>
    </row>
    <row r="487" spans="1:13">
      <c r="A487">
        <v>513</v>
      </c>
      <c r="B487" t="s">
        <v>221</v>
      </c>
      <c r="C487" t="s">
        <v>18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15</v>
      </c>
      <c r="I487" s="2">
        <v>3319000000</v>
      </c>
      <c r="J487" t="s">
        <v>86</v>
      </c>
      <c r="K487" t="s">
        <v>87</v>
      </c>
      <c r="L487" s="7">
        <f t="shared" si="6"/>
        <v>2014</v>
      </c>
      <c r="M487" s="49" t="str">
        <f>VLOOKUP(L487,year_status,2,FALSE)</f>
        <v>complete</v>
      </c>
    </row>
    <row r="488" spans="1:13">
      <c r="A488">
        <v>514</v>
      </c>
      <c r="B488" t="s">
        <v>221</v>
      </c>
      <c r="C488" t="s">
        <v>19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15</v>
      </c>
      <c r="I488" s="2">
        <v>3129000000</v>
      </c>
      <c r="J488" t="s">
        <v>86</v>
      </c>
      <c r="K488" t="s">
        <v>87</v>
      </c>
      <c r="L488" s="7">
        <f t="shared" si="6"/>
        <v>2015</v>
      </c>
      <c r="M488" s="49" t="str">
        <f>VLOOKUP(L488,year_status,2,FALSE)</f>
        <v>complete</v>
      </c>
    </row>
    <row r="489" spans="1:13">
      <c r="A489">
        <v>515</v>
      </c>
      <c r="B489" t="s">
        <v>221</v>
      </c>
      <c r="C489" t="s">
        <v>20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15</v>
      </c>
      <c r="I489" s="2">
        <v>1792000000</v>
      </c>
      <c r="J489" t="s">
        <v>86</v>
      </c>
      <c r="K489" t="s">
        <v>87</v>
      </c>
      <c r="L489" s="7">
        <f t="shared" si="6"/>
        <v>2016</v>
      </c>
      <c r="M489" s="49" t="str">
        <f>VLOOKUP(L489,year_status,2,FALSE)</f>
        <v>complete</v>
      </c>
    </row>
    <row r="490" spans="1:13">
      <c r="A490">
        <v>516</v>
      </c>
      <c r="B490" t="s">
        <v>222</v>
      </c>
      <c r="C490" t="s">
        <v>14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25</v>
      </c>
      <c r="K490" t="s">
        <v>96</v>
      </c>
      <c r="L490" s="7">
        <f t="shared" si="6"/>
        <v>2013</v>
      </c>
      <c r="M490" s="49" t="str">
        <f>VLOOKUP(L490,year_status,2,FALSE)</f>
        <v>complete</v>
      </c>
    </row>
    <row r="491" spans="1:13">
      <c r="A491">
        <v>517</v>
      </c>
      <c r="B491" t="s">
        <v>222</v>
      </c>
      <c r="C491" t="s">
        <v>18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25</v>
      </c>
      <c r="K491" t="s">
        <v>96</v>
      </c>
      <c r="L491" s="7">
        <f t="shared" si="6"/>
        <v>2014</v>
      </c>
      <c r="M491" s="49" t="str">
        <f>VLOOKUP(L491,year_status,2,FALSE)</f>
        <v>complete</v>
      </c>
    </row>
    <row r="492" spans="1:13">
      <c r="A492">
        <v>518</v>
      </c>
      <c r="B492" t="s">
        <v>222</v>
      </c>
      <c r="C492" t="s">
        <v>19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25</v>
      </c>
      <c r="K492" t="s">
        <v>96</v>
      </c>
      <c r="L492" s="7">
        <f t="shared" si="6"/>
        <v>2015</v>
      </c>
      <c r="M492" s="49" t="str">
        <f>VLOOKUP(L492,year_status,2,FALSE)</f>
        <v>complete</v>
      </c>
    </row>
    <row r="493" spans="1:13">
      <c r="A493">
        <v>519</v>
      </c>
      <c r="B493" t="s">
        <v>222</v>
      </c>
      <c r="C493" t="s">
        <v>20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25</v>
      </c>
      <c r="K493" t="s">
        <v>96</v>
      </c>
      <c r="L493" s="7">
        <f t="shared" si="6"/>
        <v>2016</v>
      </c>
      <c r="M493" s="49" t="str">
        <f>VLOOKUP(L493,year_status,2,FALSE)</f>
        <v>complete</v>
      </c>
    </row>
    <row r="494" spans="1:13">
      <c r="A494">
        <v>520</v>
      </c>
      <c r="B494" t="s">
        <v>223</v>
      </c>
      <c r="C494" t="s">
        <v>14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25</v>
      </c>
      <c r="K494" t="s">
        <v>60</v>
      </c>
      <c r="L494" s="7">
        <f t="shared" si="6"/>
        <v>2013</v>
      </c>
      <c r="M494" s="49" t="str">
        <f>VLOOKUP(L494,year_status,2,FALSE)</f>
        <v>complete</v>
      </c>
    </row>
    <row r="495" spans="1:13">
      <c r="A495">
        <v>521</v>
      </c>
      <c r="B495" t="s">
        <v>223</v>
      </c>
      <c r="C495" t="s">
        <v>18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25</v>
      </c>
      <c r="K495" t="s">
        <v>60</v>
      </c>
      <c r="L495" s="7">
        <f t="shared" si="6"/>
        <v>2014</v>
      </c>
      <c r="M495" s="49" t="str">
        <f>VLOOKUP(L495,year_status,2,FALSE)</f>
        <v>complete</v>
      </c>
    </row>
    <row r="496" spans="1:13">
      <c r="A496">
        <v>522</v>
      </c>
      <c r="B496" t="s">
        <v>223</v>
      </c>
      <c r="C496" t="s">
        <v>19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25</v>
      </c>
      <c r="K496" t="s">
        <v>60</v>
      </c>
      <c r="L496" s="7">
        <f t="shared" si="6"/>
        <v>2015</v>
      </c>
      <c r="M496" s="49" t="str">
        <f>VLOOKUP(L496,year_status,2,FALSE)</f>
        <v>complete</v>
      </c>
    </row>
    <row r="497" spans="1:13">
      <c r="A497">
        <v>523</v>
      </c>
      <c r="B497" t="s">
        <v>223</v>
      </c>
      <c r="C497" t="s">
        <v>20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25</v>
      </c>
      <c r="K497" t="s">
        <v>60</v>
      </c>
      <c r="L497" s="7">
        <f t="shared" si="6"/>
        <v>2016</v>
      </c>
      <c r="M497" s="49" t="str">
        <f>VLOOKUP(L497,year_status,2,FALSE)</f>
        <v>complete</v>
      </c>
    </row>
    <row r="498" spans="1:13">
      <c r="A498">
        <v>524</v>
      </c>
      <c r="B498" t="s">
        <v>224</v>
      </c>
      <c r="C498" t="s">
        <v>14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15</v>
      </c>
      <c r="I498" t="s">
        <v>15</v>
      </c>
      <c r="J498" t="s">
        <v>62</v>
      </c>
      <c r="K498" t="s">
        <v>63</v>
      </c>
      <c r="L498" s="7">
        <f t="shared" si="6"/>
        <v>2012</v>
      </c>
      <c r="M498" s="49" t="str">
        <f>VLOOKUP(L498,year_status,2,FALSE)</f>
        <v>complete</v>
      </c>
    </row>
    <row r="499" spans="1:13">
      <c r="A499">
        <v>525</v>
      </c>
      <c r="B499" t="s">
        <v>224</v>
      </c>
      <c r="C499" t="s">
        <v>18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15</v>
      </c>
      <c r="I499" t="s">
        <v>15</v>
      </c>
      <c r="J499" t="s">
        <v>62</v>
      </c>
      <c r="K499" t="s">
        <v>63</v>
      </c>
      <c r="L499" s="7">
        <f t="shared" si="6"/>
        <v>2013</v>
      </c>
      <c r="M499" s="49" t="str">
        <f>VLOOKUP(L499,year_status,2,FALSE)</f>
        <v>complete</v>
      </c>
    </row>
    <row r="500" spans="1:13">
      <c r="A500">
        <v>526</v>
      </c>
      <c r="B500" t="s">
        <v>224</v>
      </c>
      <c r="C500" t="s">
        <v>19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15</v>
      </c>
      <c r="I500" t="s">
        <v>15</v>
      </c>
      <c r="J500" t="s">
        <v>62</v>
      </c>
      <c r="K500" t="s">
        <v>63</v>
      </c>
      <c r="L500" s="7">
        <f t="shared" si="6"/>
        <v>2014</v>
      </c>
      <c r="M500" s="49" t="str">
        <f>VLOOKUP(L500,year_status,2,FALSE)</f>
        <v>complete</v>
      </c>
    </row>
    <row r="501" spans="1:13">
      <c r="A501">
        <v>527</v>
      </c>
      <c r="B501" t="s">
        <v>224</v>
      </c>
      <c r="C501" t="s">
        <v>20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15</v>
      </c>
      <c r="I501" t="s">
        <v>15</v>
      </c>
      <c r="J501" t="s">
        <v>62</v>
      </c>
      <c r="K501" t="s">
        <v>63</v>
      </c>
      <c r="L501" s="7">
        <f t="shared" si="6"/>
        <v>2015</v>
      </c>
      <c r="M501" s="49" t="str">
        <f>VLOOKUP(L501,year_status,2,FALSE)</f>
        <v>complete</v>
      </c>
    </row>
    <row r="502" spans="1:13">
      <c r="A502">
        <v>528</v>
      </c>
      <c r="B502" t="s">
        <v>225</v>
      </c>
      <c r="C502" t="s">
        <v>14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15</v>
      </c>
      <c r="I502" s="2">
        <v>1024000000</v>
      </c>
      <c r="J502" t="s">
        <v>45</v>
      </c>
      <c r="K502" t="s">
        <v>48</v>
      </c>
      <c r="L502" s="7">
        <f t="shared" si="6"/>
        <v>2013</v>
      </c>
      <c r="M502" s="49" t="str">
        <f>VLOOKUP(L502,year_status,2,FALSE)</f>
        <v>complete</v>
      </c>
    </row>
    <row r="503" spans="1:13">
      <c r="A503">
        <v>529</v>
      </c>
      <c r="B503" t="s">
        <v>225</v>
      </c>
      <c r="C503" t="s">
        <v>18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15</v>
      </c>
      <c r="I503" s="2">
        <v>1071000000</v>
      </c>
      <c r="J503" t="s">
        <v>45</v>
      </c>
      <c r="K503" t="s">
        <v>48</v>
      </c>
      <c r="L503" s="7">
        <f t="shared" si="6"/>
        <v>2014</v>
      </c>
      <c r="M503" s="49" t="str">
        <f>VLOOKUP(L503,year_status,2,FALSE)</f>
        <v>complete</v>
      </c>
    </row>
    <row r="504" spans="1:13">
      <c r="A504">
        <v>530</v>
      </c>
      <c r="B504" t="s">
        <v>225</v>
      </c>
      <c r="C504" t="s">
        <v>19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15</v>
      </c>
      <c r="I504" s="2">
        <v>1130000000</v>
      </c>
      <c r="J504" t="s">
        <v>45</v>
      </c>
      <c r="K504" t="s">
        <v>48</v>
      </c>
      <c r="L504" s="7">
        <f t="shared" si="6"/>
        <v>2015</v>
      </c>
      <c r="M504" s="49" t="str">
        <f>VLOOKUP(L504,year_status,2,FALSE)</f>
        <v>complete</v>
      </c>
    </row>
    <row r="505" spans="1:13">
      <c r="A505">
        <v>531</v>
      </c>
      <c r="B505" t="s">
        <v>225</v>
      </c>
      <c r="C505" t="s">
        <v>20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15</v>
      </c>
      <c r="I505" s="2">
        <v>1216000000</v>
      </c>
      <c r="J505" t="s">
        <v>45</v>
      </c>
      <c r="K505" t="s">
        <v>48</v>
      </c>
      <c r="L505" s="7">
        <f t="shared" si="6"/>
        <v>2016</v>
      </c>
      <c r="M505" s="49" t="str">
        <f>VLOOKUP(L505,year_status,2,FALSE)</f>
        <v>complete</v>
      </c>
    </row>
    <row r="506" spans="1:13">
      <c r="A506">
        <v>532</v>
      </c>
      <c r="B506" t="s">
        <v>226</v>
      </c>
      <c r="C506" t="s">
        <v>14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15</v>
      </c>
      <c r="I506" s="2">
        <v>160000000</v>
      </c>
      <c r="J506" t="s">
        <v>16</v>
      </c>
      <c r="K506" t="s">
        <v>214</v>
      </c>
      <c r="L506" s="7">
        <f t="shared" si="6"/>
        <v>2012</v>
      </c>
      <c r="M506" s="49" t="str">
        <f>VLOOKUP(L506,year_status,2,FALSE)</f>
        <v>complete</v>
      </c>
    </row>
    <row r="507" spans="1:13">
      <c r="A507">
        <v>533</v>
      </c>
      <c r="B507" t="s">
        <v>226</v>
      </c>
      <c r="C507" t="s">
        <v>18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15</v>
      </c>
      <c r="I507" s="2">
        <v>189600000</v>
      </c>
      <c r="J507" t="s">
        <v>16</v>
      </c>
      <c r="K507" t="s">
        <v>214</v>
      </c>
      <c r="L507" s="7">
        <f t="shared" si="6"/>
        <v>2013</v>
      </c>
      <c r="M507" s="49" t="str">
        <f>VLOOKUP(L507,year_status,2,FALSE)</f>
        <v>complete</v>
      </c>
    </row>
    <row r="508" spans="1:13">
      <c r="A508">
        <v>534</v>
      </c>
      <c r="B508" t="s">
        <v>226</v>
      </c>
      <c r="C508" t="s">
        <v>19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15</v>
      </c>
      <c r="I508" s="2">
        <v>201800000</v>
      </c>
      <c r="J508" t="s">
        <v>16</v>
      </c>
      <c r="K508" t="s">
        <v>214</v>
      </c>
      <c r="L508" s="7">
        <f t="shared" si="6"/>
        <v>2014</v>
      </c>
      <c r="M508" s="49" t="str">
        <f>VLOOKUP(L508,year_status,2,FALSE)</f>
        <v>complete</v>
      </c>
    </row>
    <row r="509" spans="1:13">
      <c r="A509">
        <v>535</v>
      </c>
      <c r="B509" t="s">
        <v>226</v>
      </c>
      <c r="C509" t="s">
        <v>20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15</v>
      </c>
      <c r="I509" s="2">
        <v>198000000</v>
      </c>
      <c r="J509" t="s">
        <v>16</v>
      </c>
      <c r="K509" t="s">
        <v>214</v>
      </c>
      <c r="L509" s="7">
        <f t="shared" si="6"/>
        <v>2015</v>
      </c>
      <c r="M509" s="49" t="str">
        <f>VLOOKUP(L509,year_status,2,FALSE)</f>
        <v>complete</v>
      </c>
    </row>
    <row r="510" spans="1:13">
      <c r="A510">
        <v>536</v>
      </c>
      <c r="B510" t="s">
        <v>227</v>
      </c>
      <c r="C510" t="s">
        <v>14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15</v>
      </c>
      <c r="I510" s="2">
        <v>1562000000</v>
      </c>
      <c r="J510" t="s">
        <v>45</v>
      </c>
      <c r="K510" t="s">
        <v>48</v>
      </c>
      <c r="L510" s="7">
        <f t="shared" si="6"/>
        <v>2012</v>
      </c>
      <c r="M510" s="49" t="str">
        <f>VLOOKUP(L510,year_status,2,FALSE)</f>
        <v>complete</v>
      </c>
    </row>
    <row r="511" spans="1:13">
      <c r="A511">
        <v>537</v>
      </c>
      <c r="B511" t="s">
        <v>227</v>
      </c>
      <c r="C511" t="s">
        <v>18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15</v>
      </c>
      <c r="I511" s="2">
        <v>1622000000</v>
      </c>
      <c r="J511" t="s">
        <v>45</v>
      </c>
      <c r="K511" t="s">
        <v>48</v>
      </c>
      <c r="L511" s="7">
        <f t="shared" si="6"/>
        <v>2013</v>
      </c>
      <c r="M511" s="49" t="str">
        <f>VLOOKUP(L511,year_status,2,FALSE)</f>
        <v>complete</v>
      </c>
    </row>
    <row r="512" spans="1:13">
      <c r="A512">
        <v>538</v>
      </c>
      <c r="B512" t="s">
        <v>227</v>
      </c>
      <c r="C512" t="s">
        <v>19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15</v>
      </c>
      <c r="I512" s="2">
        <v>1720000000</v>
      </c>
      <c r="J512" t="s">
        <v>45</v>
      </c>
      <c r="K512" t="s">
        <v>48</v>
      </c>
      <c r="L512" s="7">
        <f t="shared" si="6"/>
        <v>2014</v>
      </c>
      <c r="M512" s="49" t="str">
        <f>VLOOKUP(L512,year_status,2,FALSE)</f>
        <v>complete</v>
      </c>
    </row>
    <row r="513" spans="1:13">
      <c r="A513">
        <v>539</v>
      </c>
      <c r="B513" t="s">
        <v>227</v>
      </c>
      <c r="C513" t="s">
        <v>20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15</v>
      </c>
      <c r="I513" s="2">
        <v>1919000000</v>
      </c>
      <c r="J513" t="s">
        <v>45</v>
      </c>
      <c r="K513" t="s">
        <v>48</v>
      </c>
      <c r="L513" s="7">
        <f t="shared" si="6"/>
        <v>2015</v>
      </c>
      <c r="M513" s="49" t="str">
        <f>VLOOKUP(L513,year_status,2,FALSE)</f>
        <v>complete</v>
      </c>
    </row>
    <row r="514" spans="1:13">
      <c r="A514">
        <v>540</v>
      </c>
      <c r="B514" t="s">
        <v>228</v>
      </c>
      <c r="C514" t="s">
        <v>14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15</v>
      </c>
      <c r="I514" t="s">
        <v>15</v>
      </c>
      <c r="J514" t="s">
        <v>39</v>
      </c>
      <c r="K514" t="s">
        <v>173</v>
      </c>
      <c r="L514" s="7">
        <f t="shared" si="6"/>
        <v>2013</v>
      </c>
      <c r="M514" s="49" t="str">
        <f>VLOOKUP(L514,year_status,2,FALSE)</f>
        <v>complete</v>
      </c>
    </row>
    <row r="515" spans="1:13">
      <c r="A515">
        <v>541</v>
      </c>
      <c r="B515" t="s">
        <v>228</v>
      </c>
      <c r="C515" t="s">
        <v>18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15</v>
      </c>
      <c r="I515" t="s">
        <v>15</v>
      </c>
      <c r="J515" t="s">
        <v>39</v>
      </c>
      <c r="K515" t="s">
        <v>173</v>
      </c>
      <c r="L515" s="7">
        <f t="shared" ref="L515:L578" si="7">YEAR(D515)</f>
        <v>2014</v>
      </c>
      <c r="M515" s="49" t="str">
        <f>VLOOKUP(L515,year_status,2,FALSE)</f>
        <v>complete</v>
      </c>
    </row>
    <row r="516" spans="1:13">
      <c r="A516">
        <v>542</v>
      </c>
      <c r="B516" t="s">
        <v>228</v>
      </c>
      <c r="C516" t="s">
        <v>19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15</v>
      </c>
      <c r="I516" t="s">
        <v>15</v>
      </c>
      <c r="J516" t="s">
        <v>39</v>
      </c>
      <c r="K516" t="s">
        <v>173</v>
      </c>
      <c r="L516" s="7">
        <f t="shared" si="7"/>
        <v>2015</v>
      </c>
      <c r="M516" s="49" t="str">
        <f>VLOOKUP(L516,year_status,2,FALSE)</f>
        <v>complete</v>
      </c>
    </row>
    <row r="517" spans="1:13">
      <c r="A517">
        <v>543</v>
      </c>
      <c r="B517" t="s">
        <v>228</v>
      </c>
      <c r="C517" t="s">
        <v>20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15</v>
      </c>
      <c r="I517" t="s">
        <v>15</v>
      </c>
      <c r="J517" t="s">
        <v>39</v>
      </c>
      <c r="K517" t="s">
        <v>173</v>
      </c>
      <c r="L517" s="7">
        <f t="shared" si="7"/>
        <v>2016</v>
      </c>
      <c r="M517" s="49" t="str">
        <f>VLOOKUP(L517,year_status,2,FALSE)</f>
        <v>complete</v>
      </c>
    </row>
    <row r="518" spans="1:13">
      <c r="A518">
        <v>544</v>
      </c>
      <c r="B518" t="s">
        <v>229</v>
      </c>
      <c r="C518" t="s">
        <v>14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15</v>
      </c>
      <c r="J518" t="s">
        <v>62</v>
      </c>
      <c r="K518" t="s">
        <v>196</v>
      </c>
      <c r="L518" s="7">
        <f t="shared" si="7"/>
        <v>2012</v>
      </c>
      <c r="M518" s="49" t="str">
        <f>VLOOKUP(L518,year_status,2,FALSE)</f>
        <v>complete</v>
      </c>
    </row>
    <row r="519" spans="1:13">
      <c r="A519">
        <v>545</v>
      </c>
      <c r="B519" t="s">
        <v>229</v>
      </c>
      <c r="C519" t="s">
        <v>18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15</v>
      </c>
      <c r="J519" t="s">
        <v>62</v>
      </c>
      <c r="K519" t="s">
        <v>196</v>
      </c>
      <c r="L519" s="7">
        <f t="shared" si="7"/>
        <v>2013</v>
      </c>
      <c r="M519" s="49" t="str">
        <f>VLOOKUP(L519,year_status,2,FALSE)</f>
        <v>complete</v>
      </c>
    </row>
    <row r="520" spans="1:13">
      <c r="A520">
        <v>546</v>
      </c>
      <c r="B520" t="s">
        <v>229</v>
      </c>
      <c r="C520" t="s">
        <v>19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15</v>
      </c>
      <c r="J520" t="s">
        <v>62</v>
      </c>
      <c r="K520" t="s">
        <v>196</v>
      </c>
      <c r="L520" s="7">
        <f t="shared" si="7"/>
        <v>2014</v>
      </c>
      <c r="M520" s="49" t="str">
        <f>VLOOKUP(L520,year_status,2,FALSE)</f>
        <v>complete</v>
      </c>
    </row>
    <row r="521" spans="1:13">
      <c r="A521">
        <v>547</v>
      </c>
      <c r="B521" t="s">
        <v>229</v>
      </c>
      <c r="C521" t="s">
        <v>20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15</v>
      </c>
      <c r="J521" t="s">
        <v>62</v>
      </c>
      <c r="K521" t="s">
        <v>196</v>
      </c>
      <c r="L521" s="7">
        <f t="shared" si="7"/>
        <v>2015</v>
      </c>
      <c r="M521" s="49" t="str">
        <f>VLOOKUP(L521,year_status,2,FALSE)</f>
        <v>complete</v>
      </c>
    </row>
    <row r="522" spans="1:13">
      <c r="A522">
        <v>548</v>
      </c>
      <c r="B522" t="s">
        <v>230</v>
      </c>
      <c r="C522" t="s">
        <v>14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15</v>
      </c>
      <c r="I522" t="s">
        <v>15</v>
      </c>
      <c r="J522" t="s">
        <v>16</v>
      </c>
      <c r="K522" t="s">
        <v>167</v>
      </c>
      <c r="L522" s="7">
        <f t="shared" si="7"/>
        <v>2013</v>
      </c>
      <c r="M522" s="49" t="str">
        <f>VLOOKUP(L522,year_status,2,FALSE)</f>
        <v>complete</v>
      </c>
    </row>
    <row r="523" spans="1:13">
      <c r="A523">
        <v>549</v>
      </c>
      <c r="B523" t="s">
        <v>230</v>
      </c>
      <c r="C523" t="s">
        <v>18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15</v>
      </c>
      <c r="I523" t="s">
        <v>15</v>
      </c>
      <c r="J523" t="s">
        <v>16</v>
      </c>
      <c r="K523" t="s">
        <v>167</v>
      </c>
      <c r="L523" s="7">
        <f t="shared" si="7"/>
        <v>2014</v>
      </c>
      <c r="M523" s="49" t="str">
        <f>VLOOKUP(L523,year_status,2,FALSE)</f>
        <v>complete</v>
      </c>
    </row>
    <row r="524" spans="1:13">
      <c r="A524">
        <v>550</v>
      </c>
      <c r="B524" t="s">
        <v>230</v>
      </c>
      <c r="C524" t="s">
        <v>19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15</v>
      </c>
      <c r="I524" t="s">
        <v>15</v>
      </c>
      <c r="J524" t="s">
        <v>16</v>
      </c>
      <c r="K524" t="s">
        <v>167</v>
      </c>
      <c r="L524" s="7">
        <f t="shared" si="7"/>
        <v>2015</v>
      </c>
      <c r="M524" s="49" t="str">
        <f>VLOOKUP(L524,year_status,2,FALSE)</f>
        <v>complete</v>
      </c>
    </row>
    <row r="525" spans="1:13">
      <c r="A525">
        <v>551</v>
      </c>
      <c r="B525" t="s">
        <v>230</v>
      </c>
      <c r="C525" t="s">
        <v>20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15</v>
      </c>
      <c r="I525" t="s">
        <v>15</v>
      </c>
      <c r="J525" t="s">
        <v>16</v>
      </c>
      <c r="K525" t="s">
        <v>167</v>
      </c>
      <c r="L525" s="7">
        <f t="shared" si="7"/>
        <v>2016</v>
      </c>
      <c r="M525" s="49" t="str">
        <f>VLOOKUP(L525,year_status,2,FALSE)</f>
        <v>complete</v>
      </c>
    </row>
    <row r="526" spans="1:13">
      <c r="A526">
        <v>552</v>
      </c>
      <c r="B526" t="s">
        <v>231</v>
      </c>
      <c r="C526" t="s">
        <v>14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15</v>
      </c>
      <c r="I526" s="2">
        <v>3169703000</v>
      </c>
      <c r="J526" t="s">
        <v>86</v>
      </c>
      <c r="K526" t="s">
        <v>87</v>
      </c>
      <c r="L526" s="7">
        <f t="shared" si="7"/>
        <v>2012</v>
      </c>
      <c r="M526" s="49" t="str">
        <f>VLOOKUP(L526,year_status,2,FALSE)</f>
        <v>complete</v>
      </c>
    </row>
    <row r="527" spans="1:13">
      <c r="A527">
        <v>553</v>
      </c>
      <c r="B527" t="s">
        <v>231</v>
      </c>
      <c r="C527" t="s">
        <v>18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15</v>
      </c>
      <c r="I527" s="2">
        <v>3600976000</v>
      </c>
      <c r="J527" t="s">
        <v>86</v>
      </c>
      <c r="K527" t="s">
        <v>87</v>
      </c>
      <c r="L527" s="7">
        <f t="shared" si="7"/>
        <v>2013</v>
      </c>
      <c r="M527" s="49" t="str">
        <f>VLOOKUP(L527,year_status,2,FALSE)</f>
        <v>complete</v>
      </c>
    </row>
    <row r="528" spans="1:13">
      <c r="A528">
        <v>554</v>
      </c>
      <c r="B528" t="s">
        <v>231</v>
      </c>
      <c r="C528" t="s">
        <v>19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15</v>
      </c>
      <c r="I528" s="2">
        <v>3997041000</v>
      </c>
      <c r="J528" t="s">
        <v>86</v>
      </c>
      <c r="K528" t="s">
        <v>87</v>
      </c>
      <c r="L528" s="7">
        <f t="shared" si="7"/>
        <v>2014</v>
      </c>
      <c r="M528" s="49" t="str">
        <f>VLOOKUP(L528,year_status,2,FALSE)</f>
        <v>complete</v>
      </c>
    </row>
    <row r="529" spans="1:13">
      <c r="A529">
        <v>555</v>
      </c>
      <c r="B529" t="s">
        <v>231</v>
      </c>
      <c r="C529" t="s">
        <v>20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15</v>
      </c>
      <c r="I529" s="2">
        <v>3313644000</v>
      </c>
      <c r="J529" t="s">
        <v>86</v>
      </c>
      <c r="K529" t="s">
        <v>87</v>
      </c>
      <c r="L529" s="7">
        <f t="shared" si="7"/>
        <v>2015</v>
      </c>
      <c r="M529" s="49" t="str">
        <f>VLOOKUP(L529,year_status,2,FALSE)</f>
        <v>complete</v>
      </c>
    </row>
    <row r="530" spans="1:13">
      <c r="A530">
        <v>556</v>
      </c>
      <c r="B530" t="s">
        <v>232</v>
      </c>
      <c r="C530" t="s">
        <v>14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15</v>
      </c>
      <c r="I530" t="s">
        <v>15</v>
      </c>
      <c r="J530" t="s">
        <v>55</v>
      </c>
      <c r="K530" t="s">
        <v>56</v>
      </c>
      <c r="L530" s="7">
        <f t="shared" si="7"/>
        <v>2012</v>
      </c>
      <c r="M530" s="49" t="str">
        <f>VLOOKUP(L530,year_status,2,FALSE)</f>
        <v>complete</v>
      </c>
    </row>
    <row r="531" spans="1:13">
      <c r="A531">
        <v>557</v>
      </c>
      <c r="B531" t="s">
        <v>232</v>
      </c>
      <c r="C531" t="s">
        <v>18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15</v>
      </c>
      <c r="I531" t="s">
        <v>15</v>
      </c>
      <c r="J531" t="s">
        <v>55</v>
      </c>
      <c r="K531" t="s">
        <v>56</v>
      </c>
      <c r="L531" s="7">
        <f t="shared" si="7"/>
        <v>2013</v>
      </c>
      <c r="M531" s="49" t="str">
        <f>VLOOKUP(L531,year_status,2,FALSE)</f>
        <v>complete</v>
      </c>
    </row>
    <row r="532" spans="1:13">
      <c r="A532">
        <v>558</v>
      </c>
      <c r="B532" t="s">
        <v>232</v>
      </c>
      <c r="C532" t="s">
        <v>19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15</v>
      </c>
      <c r="I532" t="s">
        <v>15</v>
      </c>
      <c r="J532" t="s">
        <v>55</v>
      </c>
      <c r="K532" t="s">
        <v>56</v>
      </c>
      <c r="L532" s="7">
        <f t="shared" si="7"/>
        <v>2014</v>
      </c>
      <c r="M532" s="49" t="str">
        <f>VLOOKUP(L532,year_status,2,FALSE)</f>
        <v>complete</v>
      </c>
    </row>
    <row r="533" spans="1:13">
      <c r="A533">
        <v>559</v>
      </c>
      <c r="B533" t="s">
        <v>232</v>
      </c>
      <c r="C533" t="s">
        <v>20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15</v>
      </c>
      <c r="I533" t="s">
        <v>15</v>
      </c>
      <c r="J533" t="s">
        <v>55</v>
      </c>
      <c r="K533" t="s">
        <v>56</v>
      </c>
      <c r="L533" s="7">
        <f t="shared" si="7"/>
        <v>2015</v>
      </c>
      <c r="M533" s="49" t="str">
        <f>VLOOKUP(L533,year_status,2,FALSE)</f>
        <v>complete</v>
      </c>
    </row>
    <row r="534" spans="1:13">
      <c r="A534">
        <v>560</v>
      </c>
      <c r="B534" t="s">
        <v>233</v>
      </c>
      <c r="C534" t="s">
        <v>14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15</v>
      </c>
      <c r="I534" s="2">
        <v>560669000</v>
      </c>
      <c r="J534" t="s">
        <v>55</v>
      </c>
      <c r="K534" t="s">
        <v>56</v>
      </c>
      <c r="L534" s="7">
        <f t="shared" si="7"/>
        <v>2012</v>
      </c>
      <c r="M534" s="49" t="str">
        <f>VLOOKUP(L534,year_status,2,FALSE)</f>
        <v>complete</v>
      </c>
    </row>
    <row r="535" spans="1:13">
      <c r="A535">
        <v>561</v>
      </c>
      <c r="B535" t="s">
        <v>233</v>
      </c>
      <c r="C535" t="s">
        <v>18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15</v>
      </c>
      <c r="I535" s="2">
        <v>978973000</v>
      </c>
      <c r="J535" t="s">
        <v>55</v>
      </c>
      <c r="K535" t="s">
        <v>56</v>
      </c>
      <c r="L535" s="7">
        <f t="shared" si="7"/>
        <v>2013</v>
      </c>
      <c r="M535" s="49" t="str">
        <f>VLOOKUP(L535,year_status,2,FALSE)</f>
        <v>complete</v>
      </c>
    </row>
    <row r="536" spans="1:13">
      <c r="A536">
        <v>562</v>
      </c>
      <c r="B536" t="s">
        <v>233</v>
      </c>
      <c r="C536" t="s">
        <v>19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15</v>
      </c>
      <c r="I536" s="2">
        <v>758861000</v>
      </c>
      <c r="J536" t="s">
        <v>55</v>
      </c>
      <c r="K536" t="s">
        <v>56</v>
      </c>
      <c r="L536" s="7">
        <f t="shared" si="7"/>
        <v>2014</v>
      </c>
      <c r="M536" s="49" t="str">
        <f>VLOOKUP(L536,year_status,2,FALSE)</f>
        <v>complete</v>
      </c>
    </row>
    <row r="537" spans="1:13">
      <c r="A537">
        <v>563</v>
      </c>
      <c r="B537" t="s">
        <v>233</v>
      </c>
      <c r="C537" t="s">
        <v>20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15</v>
      </c>
      <c r="I537" s="2">
        <v>765895000</v>
      </c>
      <c r="J537" t="s">
        <v>55</v>
      </c>
      <c r="K537" t="s">
        <v>56</v>
      </c>
      <c r="L537" s="7">
        <f t="shared" si="7"/>
        <v>2015</v>
      </c>
      <c r="M537" s="49" t="str">
        <f>VLOOKUP(L537,year_status,2,FALSE)</f>
        <v>complete</v>
      </c>
    </row>
    <row r="538" spans="1:13">
      <c r="A538">
        <v>564</v>
      </c>
      <c r="B538" t="s">
        <v>234</v>
      </c>
      <c r="C538" t="s">
        <v>14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15</v>
      </c>
      <c r="I538" s="2">
        <v>653132000</v>
      </c>
      <c r="J538" t="s">
        <v>86</v>
      </c>
      <c r="K538" t="s">
        <v>87</v>
      </c>
      <c r="L538" s="7">
        <f t="shared" si="7"/>
        <v>2013</v>
      </c>
      <c r="M538" s="49" t="str">
        <f>VLOOKUP(L538,year_status,2,FALSE)</f>
        <v>complete</v>
      </c>
    </row>
    <row r="539" spans="1:13">
      <c r="A539">
        <v>565</v>
      </c>
      <c r="B539" t="s">
        <v>234</v>
      </c>
      <c r="C539" t="s">
        <v>18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15</v>
      </c>
      <c r="I539" s="2">
        <v>679298000</v>
      </c>
      <c r="J539" t="s">
        <v>86</v>
      </c>
      <c r="K539" t="s">
        <v>87</v>
      </c>
      <c r="L539" s="7">
        <f t="shared" si="7"/>
        <v>2014</v>
      </c>
      <c r="M539" s="49" t="str">
        <f>VLOOKUP(L539,year_status,2,FALSE)</f>
        <v>complete</v>
      </c>
    </row>
    <row r="540" spans="1:13">
      <c r="A540">
        <v>566</v>
      </c>
      <c r="B540" t="s">
        <v>234</v>
      </c>
      <c r="C540" t="s">
        <v>19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15</v>
      </c>
      <c r="I540" s="2">
        <v>819216000</v>
      </c>
      <c r="J540" t="s">
        <v>86</v>
      </c>
      <c r="K540" t="s">
        <v>87</v>
      </c>
      <c r="L540" s="7">
        <f t="shared" si="7"/>
        <v>2015</v>
      </c>
      <c r="M540" s="49" t="str">
        <f>VLOOKUP(L540,year_status,2,FALSE)</f>
        <v>complete</v>
      </c>
    </row>
    <row r="541" spans="1:13">
      <c r="A541">
        <v>567</v>
      </c>
      <c r="B541" t="s">
        <v>234</v>
      </c>
      <c r="C541" t="s">
        <v>20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15</v>
      </c>
      <c r="I541" s="2">
        <v>927920000</v>
      </c>
      <c r="J541" t="s">
        <v>86</v>
      </c>
      <c r="K541" t="s">
        <v>87</v>
      </c>
      <c r="L541" s="7">
        <f t="shared" si="7"/>
        <v>2016</v>
      </c>
      <c r="M541" s="49" t="str">
        <f>VLOOKUP(L541,year_status,2,FALSE)</f>
        <v>complete</v>
      </c>
    </row>
    <row r="542" spans="1:13">
      <c r="A542">
        <v>568</v>
      </c>
      <c r="B542" t="s">
        <v>235</v>
      </c>
      <c r="C542" t="s">
        <v>14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15</v>
      </c>
      <c r="I542" s="2">
        <v>740791000</v>
      </c>
      <c r="J542" t="s">
        <v>45</v>
      </c>
      <c r="K542" t="s">
        <v>46</v>
      </c>
      <c r="L542" s="7">
        <f t="shared" si="7"/>
        <v>2012</v>
      </c>
      <c r="M542" s="49" t="str">
        <f>VLOOKUP(L542,year_status,2,FALSE)</f>
        <v>complete</v>
      </c>
    </row>
    <row r="543" spans="1:13">
      <c r="A543">
        <v>569</v>
      </c>
      <c r="B543" t="s">
        <v>235</v>
      </c>
      <c r="C543" t="s">
        <v>18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15</v>
      </c>
      <c r="I543" s="2">
        <v>859680000</v>
      </c>
      <c r="J543" t="s">
        <v>45</v>
      </c>
      <c r="K543" t="s">
        <v>46</v>
      </c>
      <c r="L543" s="7">
        <f t="shared" si="7"/>
        <v>2013</v>
      </c>
      <c r="M543" s="49" t="str">
        <f>VLOOKUP(L543,year_status,2,FALSE)</f>
        <v>complete</v>
      </c>
    </row>
    <row r="544" spans="1:13">
      <c r="A544">
        <v>570</v>
      </c>
      <c r="B544" t="s">
        <v>235</v>
      </c>
      <c r="C544" t="s">
        <v>19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15</v>
      </c>
      <c r="I544" s="2">
        <v>625361000</v>
      </c>
      <c r="J544" t="s">
        <v>45</v>
      </c>
      <c r="K544" t="s">
        <v>46</v>
      </c>
      <c r="L544" s="7">
        <f t="shared" si="7"/>
        <v>2014</v>
      </c>
      <c r="M544" s="49" t="str">
        <f>VLOOKUP(L544,year_status,2,FALSE)</f>
        <v>complete</v>
      </c>
    </row>
    <row r="545" spans="1:13">
      <c r="A545">
        <v>571</v>
      </c>
      <c r="B545" t="s">
        <v>235</v>
      </c>
      <c r="C545" t="s">
        <v>20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15</v>
      </c>
      <c r="I545" s="2">
        <v>688195000</v>
      </c>
      <c r="J545" t="s">
        <v>45</v>
      </c>
      <c r="K545" t="s">
        <v>46</v>
      </c>
      <c r="L545" s="7">
        <f t="shared" si="7"/>
        <v>2015</v>
      </c>
      <c r="M545" s="49" t="str">
        <f>VLOOKUP(L545,year_status,2,FALSE)</f>
        <v>complete</v>
      </c>
    </row>
    <row r="546" spans="1:13">
      <c r="A546">
        <v>572</v>
      </c>
      <c r="B546" t="s">
        <v>236</v>
      </c>
      <c r="C546" t="s">
        <v>14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15</v>
      </c>
      <c r="I546" s="2">
        <v>169173000</v>
      </c>
      <c r="J546" t="s">
        <v>55</v>
      </c>
      <c r="K546" t="s">
        <v>237</v>
      </c>
      <c r="L546" s="7">
        <f t="shared" si="7"/>
        <v>2012</v>
      </c>
      <c r="M546" s="49" t="str">
        <f>VLOOKUP(L546,year_status,2,FALSE)</f>
        <v>complete</v>
      </c>
    </row>
    <row r="547" spans="1:13">
      <c r="A547">
        <v>573</v>
      </c>
      <c r="B547" t="s">
        <v>236</v>
      </c>
      <c r="C547" t="s">
        <v>18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15</v>
      </c>
      <c r="I547" s="2">
        <v>192420000</v>
      </c>
      <c r="J547" t="s">
        <v>55</v>
      </c>
      <c r="K547" t="s">
        <v>237</v>
      </c>
      <c r="L547" s="7">
        <f t="shared" si="7"/>
        <v>2013</v>
      </c>
      <c r="M547" s="49" t="str">
        <f>VLOOKUP(L547,year_status,2,FALSE)</f>
        <v>complete</v>
      </c>
    </row>
    <row r="548" spans="1:13">
      <c r="A548">
        <v>574</v>
      </c>
      <c r="B548" t="s">
        <v>236</v>
      </c>
      <c r="C548" t="s">
        <v>19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15</v>
      </c>
      <c r="I548" s="2">
        <v>360592000</v>
      </c>
      <c r="J548" t="s">
        <v>55</v>
      </c>
      <c r="K548" t="s">
        <v>237</v>
      </c>
      <c r="L548" s="7">
        <f t="shared" si="7"/>
        <v>2014</v>
      </c>
      <c r="M548" s="49" t="str">
        <f>VLOOKUP(L548,year_status,2,FALSE)</f>
        <v>complete</v>
      </c>
    </row>
    <row r="549" spans="1:13">
      <c r="A549">
        <v>575</v>
      </c>
      <c r="B549" t="s">
        <v>236</v>
      </c>
      <c r="C549" t="s">
        <v>20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15</v>
      </c>
      <c r="I549" s="2">
        <v>453423000</v>
      </c>
      <c r="J549" t="s">
        <v>55</v>
      </c>
      <c r="K549" t="s">
        <v>237</v>
      </c>
      <c r="L549" s="7">
        <f t="shared" si="7"/>
        <v>2015</v>
      </c>
      <c r="M549" s="49" t="str">
        <f>VLOOKUP(L549,year_status,2,FALSE)</f>
        <v>complete</v>
      </c>
    </row>
    <row r="550" spans="1:13">
      <c r="A550">
        <v>576</v>
      </c>
      <c r="B550" t="s">
        <v>238</v>
      </c>
      <c r="C550" t="s">
        <v>14</v>
      </c>
      <c r="D550" s="1">
        <v>41274</v>
      </c>
      <c r="E550" s="2">
        <v>1365000000</v>
      </c>
      <c r="F550" t="s">
        <v>15</v>
      </c>
      <c r="G550" s="2">
        <v>921000000</v>
      </c>
      <c r="H550" t="s">
        <v>15</v>
      </c>
      <c r="I550" s="2">
        <v>471000000</v>
      </c>
      <c r="J550" t="s">
        <v>50</v>
      </c>
      <c r="K550" t="s">
        <v>239</v>
      </c>
      <c r="L550" s="7">
        <f t="shared" si="7"/>
        <v>2012</v>
      </c>
      <c r="M550" s="49" t="str">
        <f>VLOOKUP(L550,year_status,2,FALSE)</f>
        <v>complete</v>
      </c>
    </row>
    <row r="551" spans="1:13">
      <c r="A551">
        <v>577</v>
      </c>
      <c r="B551" t="s">
        <v>238</v>
      </c>
      <c r="C551" t="s">
        <v>18</v>
      </c>
      <c r="D551" s="1">
        <v>41639</v>
      </c>
      <c r="E551" s="2">
        <v>1466000000</v>
      </c>
      <c r="F551" t="s">
        <v>15</v>
      </c>
      <c r="G551" s="2">
        <v>888000000</v>
      </c>
      <c r="H551" t="s">
        <v>15</v>
      </c>
      <c r="I551" s="2">
        <v>256000000</v>
      </c>
      <c r="J551" t="s">
        <v>50</v>
      </c>
      <c r="K551" t="s">
        <v>239</v>
      </c>
      <c r="L551" s="7">
        <f t="shared" si="7"/>
        <v>2013</v>
      </c>
      <c r="M551" s="49" t="str">
        <f>VLOOKUP(L551,year_status,2,FALSE)</f>
        <v>complete</v>
      </c>
    </row>
    <row r="552" spans="1:13">
      <c r="A552">
        <v>578</v>
      </c>
      <c r="B552" t="s">
        <v>238</v>
      </c>
      <c r="C552" t="s">
        <v>19</v>
      </c>
      <c r="D552" s="1">
        <v>42004</v>
      </c>
      <c r="E552" s="2">
        <v>1665000000</v>
      </c>
      <c r="F552" t="s">
        <v>15</v>
      </c>
      <c r="G552" s="2">
        <v>958000000</v>
      </c>
      <c r="H552" t="s">
        <v>15</v>
      </c>
      <c r="I552" s="2">
        <v>136000000</v>
      </c>
      <c r="J552" t="s">
        <v>50</v>
      </c>
      <c r="K552" t="s">
        <v>239</v>
      </c>
      <c r="L552" s="7">
        <f t="shared" si="7"/>
        <v>2014</v>
      </c>
      <c r="M552" s="49" t="str">
        <f>VLOOKUP(L552,year_status,2,FALSE)</f>
        <v>complete</v>
      </c>
    </row>
    <row r="553" spans="1:13">
      <c r="A553">
        <v>579</v>
      </c>
      <c r="B553" t="s">
        <v>238</v>
      </c>
      <c r="C553" t="s">
        <v>20</v>
      </c>
      <c r="D553" s="1">
        <v>42369</v>
      </c>
      <c r="E553" s="2">
        <v>1403000000</v>
      </c>
      <c r="F553" t="s">
        <v>15</v>
      </c>
      <c r="G553" s="2">
        <v>1048000000</v>
      </c>
      <c r="H553" t="s">
        <v>15</v>
      </c>
      <c r="I553" s="2">
        <v>61000000</v>
      </c>
      <c r="J553" t="s">
        <v>50</v>
      </c>
      <c r="K553" t="s">
        <v>239</v>
      </c>
      <c r="L553" s="7">
        <f t="shared" si="7"/>
        <v>2015</v>
      </c>
      <c r="M553" s="49" t="str">
        <f>VLOOKUP(L553,year_status,2,FALSE)</f>
        <v>complete</v>
      </c>
    </row>
    <row r="554" spans="1:13">
      <c r="A554">
        <v>580</v>
      </c>
      <c r="B554" t="s">
        <v>240</v>
      </c>
      <c r="C554" t="s">
        <v>14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15</v>
      </c>
      <c r="J554" t="s">
        <v>16</v>
      </c>
      <c r="K554" t="s">
        <v>167</v>
      </c>
      <c r="L554" s="7">
        <f t="shared" si="7"/>
        <v>2012</v>
      </c>
      <c r="M554" s="49" t="str">
        <f>VLOOKUP(L554,year_status,2,FALSE)</f>
        <v>complete</v>
      </c>
    </row>
    <row r="555" spans="1:13">
      <c r="A555">
        <v>581</v>
      </c>
      <c r="B555" t="s">
        <v>240</v>
      </c>
      <c r="C555" t="s">
        <v>18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15</v>
      </c>
      <c r="J555" t="s">
        <v>16</v>
      </c>
      <c r="K555" t="s">
        <v>167</v>
      </c>
      <c r="L555" s="7">
        <f t="shared" si="7"/>
        <v>2013</v>
      </c>
      <c r="M555" s="49" t="str">
        <f>VLOOKUP(L555,year_status,2,FALSE)</f>
        <v>complete</v>
      </c>
    </row>
    <row r="556" spans="1:13">
      <c r="A556">
        <v>582</v>
      </c>
      <c r="B556" t="s">
        <v>240</v>
      </c>
      <c r="C556" t="s">
        <v>19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15</v>
      </c>
      <c r="J556" t="s">
        <v>16</v>
      </c>
      <c r="K556" t="s">
        <v>167</v>
      </c>
      <c r="L556" s="7">
        <f t="shared" si="7"/>
        <v>2014</v>
      </c>
      <c r="M556" s="49" t="str">
        <f>VLOOKUP(L556,year_status,2,FALSE)</f>
        <v>complete</v>
      </c>
    </row>
    <row r="557" spans="1:13">
      <c r="A557">
        <v>583</v>
      </c>
      <c r="B557" t="s">
        <v>240</v>
      </c>
      <c r="C557" t="s">
        <v>20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15</v>
      </c>
      <c r="J557" t="s">
        <v>16</v>
      </c>
      <c r="K557" t="s">
        <v>167</v>
      </c>
      <c r="L557" s="7">
        <f t="shared" si="7"/>
        <v>2015</v>
      </c>
      <c r="M557" s="49" t="str">
        <f>VLOOKUP(L557,year_status,2,FALSE)</f>
        <v>complete</v>
      </c>
    </row>
    <row r="558" spans="1:13">
      <c r="A558">
        <v>584</v>
      </c>
      <c r="B558" t="s">
        <v>241</v>
      </c>
      <c r="C558" t="s">
        <v>14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15</v>
      </c>
      <c r="I558" s="2">
        <v>1144585000</v>
      </c>
      <c r="J558" t="s">
        <v>45</v>
      </c>
      <c r="K558" t="s">
        <v>48</v>
      </c>
      <c r="L558" s="7">
        <f t="shared" si="7"/>
        <v>2012</v>
      </c>
      <c r="M558" s="49" t="str">
        <f>VLOOKUP(L558,year_status,2,FALSE)</f>
        <v>complete</v>
      </c>
    </row>
    <row r="559" spans="1:13">
      <c r="A559">
        <v>585</v>
      </c>
      <c r="B559" t="s">
        <v>241</v>
      </c>
      <c r="C559" t="s">
        <v>18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15</v>
      </c>
      <c r="I559" s="2">
        <v>1261044000</v>
      </c>
      <c r="J559" t="s">
        <v>45</v>
      </c>
      <c r="K559" t="s">
        <v>48</v>
      </c>
      <c r="L559" s="7">
        <f t="shared" si="7"/>
        <v>2013</v>
      </c>
      <c r="M559" s="49" t="str">
        <f>VLOOKUP(L559,year_status,2,FALSE)</f>
        <v>complete</v>
      </c>
    </row>
    <row r="560" spans="1:13">
      <c r="A560">
        <v>586</v>
      </c>
      <c r="B560" t="s">
        <v>241</v>
      </c>
      <c r="C560" t="s">
        <v>19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15</v>
      </c>
      <c r="I560" s="2">
        <v>1318638000</v>
      </c>
      <c r="J560" t="s">
        <v>45</v>
      </c>
      <c r="K560" t="s">
        <v>48</v>
      </c>
      <c r="L560" s="7">
        <f t="shared" si="7"/>
        <v>2014</v>
      </c>
      <c r="M560" s="49" t="str">
        <f>VLOOKUP(L560,year_status,2,FALSE)</f>
        <v>complete</v>
      </c>
    </row>
    <row r="561" spans="1:13">
      <c r="A561">
        <v>587</v>
      </c>
      <c r="B561" t="s">
        <v>241</v>
      </c>
      <c r="C561" t="s">
        <v>20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15</v>
      </c>
      <c r="I561" s="2">
        <v>1337276000</v>
      </c>
      <c r="J561" t="s">
        <v>45</v>
      </c>
      <c r="K561" t="s">
        <v>48</v>
      </c>
      <c r="L561" s="7">
        <f t="shared" si="7"/>
        <v>2015</v>
      </c>
      <c r="M561" s="49" t="str">
        <f>VLOOKUP(L561,year_status,2,FALSE)</f>
        <v>complete</v>
      </c>
    </row>
    <row r="562" spans="1:13">
      <c r="A562">
        <v>588</v>
      </c>
      <c r="B562" t="s">
        <v>242</v>
      </c>
      <c r="C562" t="s">
        <v>14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15</v>
      </c>
      <c r="J562" t="s">
        <v>28</v>
      </c>
      <c r="K562" t="s">
        <v>33</v>
      </c>
      <c r="L562" s="7">
        <f t="shared" si="7"/>
        <v>2012</v>
      </c>
      <c r="M562" s="49" t="str">
        <f>VLOOKUP(L562,year_status,2,FALSE)</f>
        <v>complete</v>
      </c>
    </row>
    <row r="563" spans="1:13">
      <c r="A563">
        <v>589</v>
      </c>
      <c r="B563" t="s">
        <v>242</v>
      </c>
      <c r="C563" t="s">
        <v>18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15</v>
      </c>
      <c r="J563" t="s">
        <v>28</v>
      </c>
      <c r="K563" t="s">
        <v>33</v>
      </c>
      <c r="L563" s="7">
        <f t="shared" si="7"/>
        <v>2013</v>
      </c>
      <c r="M563" s="49" t="str">
        <f>VLOOKUP(L563,year_status,2,FALSE)</f>
        <v>complete</v>
      </c>
    </row>
    <row r="564" spans="1:13">
      <c r="A564">
        <v>590</v>
      </c>
      <c r="B564" t="s">
        <v>242</v>
      </c>
      <c r="C564" t="s">
        <v>19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15</v>
      </c>
      <c r="J564" t="s">
        <v>28</v>
      </c>
      <c r="K564" t="s">
        <v>33</v>
      </c>
      <c r="L564" s="7">
        <f t="shared" si="7"/>
        <v>2014</v>
      </c>
      <c r="M564" s="49" t="str">
        <f>VLOOKUP(L564,year_status,2,FALSE)</f>
        <v>complete</v>
      </c>
    </row>
    <row r="565" spans="1:13">
      <c r="A565">
        <v>591</v>
      </c>
      <c r="B565" t="s">
        <v>242</v>
      </c>
      <c r="C565" t="s">
        <v>20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15</v>
      </c>
      <c r="J565" t="s">
        <v>28</v>
      </c>
      <c r="K565" t="s">
        <v>33</v>
      </c>
      <c r="L565" s="7">
        <f t="shared" si="7"/>
        <v>2015</v>
      </c>
      <c r="M565" s="49" t="str">
        <f>VLOOKUP(L565,year_status,2,FALSE)</f>
        <v>complete</v>
      </c>
    </row>
    <row r="566" spans="1:13">
      <c r="A566">
        <v>592</v>
      </c>
      <c r="B566" t="s">
        <v>243</v>
      </c>
      <c r="C566" t="s">
        <v>14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15</v>
      </c>
      <c r="I566" s="2">
        <v>2153000000</v>
      </c>
      <c r="J566" t="s">
        <v>45</v>
      </c>
      <c r="K566" t="s">
        <v>46</v>
      </c>
      <c r="L566" s="7">
        <f t="shared" si="7"/>
        <v>2013</v>
      </c>
      <c r="M566" s="49" t="str">
        <f>VLOOKUP(L566,year_status,2,FALSE)</f>
        <v>complete</v>
      </c>
    </row>
    <row r="567" spans="1:13">
      <c r="A567">
        <v>593</v>
      </c>
      <c r="B567" t="s">
        <v>243</v>
      </c>
      <c r="C567" t="s">
        <v>18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15</v>
      </c>
      <c r="I567" s="2">
        <v>2314000000</v>
      </c>
      <c r="J567" t="s">
        <v>45</v>
      </c>
      <c r="K567" t="s">
        <v>46</v>
      </c>
      <c r="L567" s="7">
        <f t="shared" si="7"/>
        <v>2014</v>
      </c>
      <c r="M567" s="49" t="str">
        <f>VLOOKUP(L567,year_status,2,FALSE)</f>
        <v>complete</v>
      </c>
    </row>
    <row r="568" spans="1:13">
      <c r="A568">
        <v>594</v>
      </c>
      <c r="B568" t="s">
        <v>243</v>
      </c>
      <c r="C568" t="s">
        <v>19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15</v>
      </c>
      <c r="I568" s="2">
        <v>2450000000</v>
      </c>
      <c r="J568" t="s">
        <v>45</v>
      </c>
      <c r="K568" t="s">
        <v>46</v>
      </c>
      <c r="L568" s="7">
        <f t="shared" si="7"/>
        <v>2015</v>
      </c>
      <c r="M568" s="49" t="str">
        <f>VLOOKUP(L568,year_status,2,FALSE)</f>
        <v>complete</v>
      </c>
    </row>
    <row r="569" spans="1:13">
      <c r="A569">
        <v>595</v>
      </c>
      <c r="B569" t="s">
        <v>243</v>
      </c>
      <c r="C569" t="s">
        <v>20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15</v>
      </c>
      <c r="I569" s="2">
        <v>3936000000</v>
      </c>
      <c r="J569" t="s">
        <v>45</v>
      </c>
      <c r="K569" t="s">
        <v>46</v>
      </c>
      <c r="L569" s="7">
        <f t="shared" si="7"/>
        <v>2016</v>
      </c>
      <c r="M569" s="49" t="str">
        <f>VLOOKUP(L569,year_status,2,FALSE)</f>
        <v>complete</v>
      </c>
    </row>
    <row r="570" spans="1:13">
      <c r="A570">
        <v>596</v>
      </c>
      <c r="B570" t="s">
        <v>244</v>
      </c>
      <c r="C570" t="s">
        <v>14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15</v>
      </c>
      <c r="I570" s="2">
        <v>39940000</v>
      </c>
      <c r="J570" t="s">
        <v>16</v>
      </c>
      <c r="K570" t="s">
        <v>149</v>
      </c>
      <c r="L570" s="7">
        <f t="shared" si="7"/>
        <v>2012</v>
      </c>
      <c r="M570" s="49" t="str">
        <f>VLOOKUP(L570,year_status,2,FALSE)</f>
        <v>complete</v>
      </c>
    </row>
    <row r="571" spans="1:13">
      <c r="A571">
        <v>597</v>
      </c>
      <c r="B571" t="s">
        <v>244</v>
      </c>
      <c r="C571" t="s">
        <v>18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15</v>
      </c>
      <c r="I571" s="2">
        <v>48071000</v>
      </c>
      <c r="J571" t="s">
        <v>16</v>
      </c>
      <c r="K571" t="s">
        <v>149</v>
      </c>
      <c r="L571" s="7">
        <f t="shared" si="7"/>
        <v>2013</v>
      </c>
      <c r="M571" s="49" t="str">
        <f>VLOOKUP(L571,year_status,2,FALSE)</f>
        <v>complete</v>
      </c>
    </row>
    <row r="572" spans="1:13">
      <c r="A572">
        <v>598</v>
      </c>
      <c r="B572" t="s">
        <v>244</v>
      </c>
      <c r="C572" t="s">
        <v>19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15</v>
      </c>
      <c r="I572" s="2">
        <v>49292000</v>
      </c>
      <c r="J572" t="s">
        <v>16</v>
      </c>
      <c r="K572" t="s">
        <v>149</v>
      </c>
      <c r="L572" s="7">
        <f t="shared" si="7"/>
        <v>2014</v>
      </c>
      <c r="M572" s="49" t="str">
        <f>VLOOKUP(L572,year_status,2,FALSE)</f>
        <v>complete</v>
      </c>
    </row>
    <row r="573" spans="1:13">
      <c r="A573">
        <v>599</v>
      </c>
      <c r="B573" t="s">
        <v>244</v>
      </c>
      <c r="C573" t="s">
        <v>20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15</v>
      </c>
      <c r="I573" s="2">
        <v>46012000</v>
      </c>
      <c r="J573" t="s">
        <v>16</v>
      </c>
      <c r="K573" t="s">
        <v>149</v>
      </c>
      <c r="L573" s="7">
        <f t="shared" si="7"/>
        <v>2015</v>
      </c>
      <c r="M573" s="49" t="str">
        <f>VLOOKUP(L573,year_status,2,FALSE)</f>
        <v>complete</v>
      </c>
    </row>
    <row r="574" spans="1:13">
      <c r="A574">
        <v>600</v>
      </c>
      <c r="B574" t="s">
        <v>245</v>
      </c>
      <c r="C574" t="s">
        <v>14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15</v>
      </c>
      <c r="I574" s="2">
        <v>71731000</v>
      </c>
      <c r="J574" t="s">
        <v>22</v>
      </c>
      <c r="K574" t="s">
        <v>80</v>
      </c>
      <c r="L574" s="7">
        <f t="shared" si="7"/>
        <v>2013</v>
      </c>
      <c r="M574" s="49" t="str">
        <f>VLOOKUP(L574,year_status,2,FALSE)</f>
        <v>complete</v>
      </c>
    </row>
    <row r="575" spans="1:13">
      <c r="A575">
        <v>601</v>
      </c>
      <c r="B575" t="s">
        <v>245</v>
      </c>
      <c r="C575" t="s">
        <v>18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15</v>
      </c>
      <c r="I575" s="2">
        <v>76773000</v>
      </c>
      <c r="J575" t="s">
        <v>22</v>
      </c>
      <c r="K575" t="s">
        <v>80</v>
      </c>
      <c r="L575" s="7">
        <f t="shared" si="7"/>
        <v>2014</v>
      </c>
      <c r="M575" s="49" t="str">
        <f>VLOOKUP(L575,year_status,2,FALSE)</f>
        <v>complete</v>
      </c>
    </row>
    <row r="576" spans="1:13">
      <c r="A576">
        <v>602</v>
      </c>
      <c r="B576" t="s">
        <v>245</v>
      </c>
      <c r="C576" t="s">
        <v>19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15</v>
      </c>
      <c r="I576" s="2">
        <v>156458000</v>
      </c>
      <c r="J576" t="s">
        <v>22</v>
      </c>
      <c r="K576" t="s">
        <v>80</v>
      </c>
      <c r="L576" s="7">
        <f t="shared" si="7"/>
        <v>2015</v>
      </c>
      <c r="M576" s="49" t="str">
        <f>VLOOKUP(L576,year_status,2,FALSE)</f>
        <v>complete</v>
      </c>
    </row>
    <row r="577" spans="1:13">
      <c r="A577">
        <v>603</v>
      </c>
      <c r="B577" t="s">
        <v>245</v>
      </c>
      <c r="C577" t="s">
        <v>20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15</v>
      </c>
      <c r="I577" s="2">
        <v>317141000</v>
      </c>
      <c r="J577" t="s">
        <v>22</v>
      </c>
      <c r="K577" t="s">
        <v>80</v>
      </c>
      <c r="L577" s="7">
        <f t="shared" si="7"/>
        <v>2016</v>
      </c>
      <c r="M577" s="49" t="str">
        <f>VLOOKUP(L577,year_status,2,FALSE)</f>
        <v>complete</v>
      </c>
    </row>
    <row r="578" spans="1:13">
      <c r="A578">
        <v>604</v>
      </c>
      <c r="B578" t="s">
        <v>246</v>
      </c>
      <c r="C578" t="s">
        <v>14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15</v>
      </c>
      <c r="I578" s="2">
        <v>74453000</v>
      </c>
      <c r="J578" t="s">
        <v>55</v>
      </c>
      <c r="K578" t="s">
        <v>78</v>
      </c>
      <c r="L578" s="7">
        <f t="shared" si="7"/>
        <v>2012</v>
      </c>
      <c r="M578" s="49" t="str">
        <f>VLOOKUP(L578,year_status,2,FALSE)</f>
        <v>complete</v>
      </c>
    </row>
    <row r="579" spans="1:13">
      <c r="A579">
        <v>605</v>
      </c>
      <c r="B579" t="s">
        <v>246</v>
      </c>
      <c r="C579" t="s">
        <v>18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15</v>
      </c>
      <c r="I579" s="2">
        <v>95232000</v>
      </c>
      <c r="J579" t="s">
        <v>55</v>
      </c>
      <c r="K579" t="s">
        <v>78</v>
      </c>
      <c r="L579" s="7">
        <f t="shared" ref="L579:L642" si="8">YEAR(D579)</f>
        <v>2013</v>
      </c>
      <c r="M579" s="49" t="str">
        <f>VLOOKUP(L579,year_status,2,FALSE)</f>
        <v>complete</v>
      </c>
    </row>
    <row r="580" spans="1:13">
      <c r="A580">
        <v>606</v>
      </c>
      <c r="B580" t="s">
        <v>246</v>
      </c>
      <c r="C580" t="s">
        <v>19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15</v>
      </c>
      <c r="I580" s="2">
        <v>115076000</v>
      </c>
      <c r="J580" t="s">
        <v>55</v>
      </c>
      <c r="K580" t="s">
        <v>78</v>
      </c>
      <c r="L580" s="7">
        <f t="shared" si="8"/>
        <v>2014</v>
      </c>
      <c r="M580" s="49" t="str">
        <f>VLOOKUP(L580,year_status,2,FALSE)</f>
        <v>complete</v>
      </c>
    </row>
    <row r="581" spans="1:13">
      <c r="A581">
        <v>607</v>
      </c>
      <c r="B581" t="s">
        <v>246</v>
      </c>
      <c r="C581" t="s">
        <v>20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15</v>
      </c>
      <c r="I581" s="2">
        <v>133457000</v>
      </c>
      <c r="J581" t="s">
        <v>55</v>
      </c>
      <c r="K581" t="s">
        <v>78</v>
      </c>
      <c r="L581" s="7">
        <f t="shared" si="8"/>
        <v>2015</v>
      </c>
      <c r="M581" s="49" t="str">
        <f>VLOOKUP(L581,year_status,2,FALSE)</f>
        <v>complete</v>
      </c>
    </row>
    <row r="582" spans="1:13">
      <c r="A582">
        <v>608</v>
      </c>
      <c r="B582" t="s">
        <v>247</v>
      </c>
      <c r="C582" t="s">
        <v>14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15</v>
      </c>
      <c r="I582" t="s">
        <v>15</v>
      </c>
      <c r="J582" t="s">
        <v>22</v>
      </c>
      <c r="K582" t="s">
        <v>248</v>
      </c>
      <c r="L582" s="7">
        <f t="shared" si="8"/>
        <v>2013</v>
      </c>
      <c r="M582" s="49" t="str">
        <f>VLOOKUP(L582,year_status,2,FALSE)</f>
        <v>complete</v>
      </c>
    </row>
    <row r="583" spans="1:13">
      <c r="A583">
        <v>609</v>
      </c>
      <c r="B583" t="s">
        <v>247</v>
      </c>
      <c r="C583" t="s">
        <v>18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15</v>
      </c>
      <c r="I583" t="s">
        <v>15</v>
      </c>
      <c r="J583" t="s">
        <v>22</v>
      </c>
      <c r="K583" t="s">
        <v>248</v>
      </c>
      <c r="L583" s="7">
        <f t="shared" si="8"/>
        <v>2014</v>
      </c>
      <c r="M583" s="49" t="str">
        <f>VLOOKUP(L583,year_status,2,FALSE)</f>
        <v>complete</v>
      </c>
    </row>
    <row r="584" spans="1:13">
      <c r="A584">
        <v>610</v>
      </c>
      <c r="B584" t="s">
        <v>247</v>
      </c>
      <c r="C584" t="s">
        <v>19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15</v>
      </c>
      <c r="I584" t="s">
        <v>15</v>
      </c>
      <c r="J584" t="s">
        <v>22</v>
      </c>
      <c r="K584" t="s">
        <v>248</v>
      </c>
      <c r="L584" s="7">
        <f t="shared" si="8"/>
        <v>2015</v>
      </c>
      <c r="M584" s="49" t="str">
        <f>VLOOKUP(L584,year_status,2,FALSE)</f>
        <v>complete</v>
      </c>
    </row>
    <row r="585" spans="1:13">
      <c r="A585">
        <v>611</v>
      </c>
      <c r="B585" t="s">
        <v>247</v>
      </c>
      <c r="C585" t="s">
        <v>20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15</v>
      </c>
      <c r="I585" t="s">
        <v>15</v>
      </c>
      <c r="J585" t="s">
        <v>22</v>
      </c>
      <c r="K585" t="s">
        <v>248</v>
      </c>
      <c r="L585" s="7">
        <f t="shared" si="8"/>
        <v>2016</v>
      </c>
      <c r="M585" s="49" t="str">
        <f>VLOOKUP(L585,year_status,2,FALSE)</f>
        <v>complete</v>
      </c>
    </row>
    <row r="586" spans="1:13">
      <c r="A586">
        <v>612</v>
      </c>
      <c r="B586" t="s">
        <v>249</v>
      </c>
      <c r="C586" t="s">
        <v>14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15</v>
      </c>
      <c r="I586" t="s">
        <v>15</v>
      </c>
      <c r="J586" t="s">
        <v>16</v>
      </c>
      <c r="K586" t="s">
        <v>67</v>
      </c>
      <c r="L586" s="7">
        <f t="shared" si="8"/>
        <v>2013</v>
      </c>
      <c r="M586" s="49" t="str">
        <f>VLOOKUP(L586,year_status,2,FALSE)</f>
        <v>complete</v>
      </c>
    </row>
    <row r="587" spans="1:13">
      <c r="A587">
        <v>613</v>
      </c>
      <c r="B587" t="s">
        <v>249</v>
      </c>
      <c r="C587" t="s">
        <v>18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15</v>
      </c>
      <c r="I587" t="s">
        <v>15</v>
      </c>
      <c r="J587" t="s">
        <v>16</v>
      </c>
      <c r="K587" t="s">
        <v>67</v>
      </c>
      <c r="L587" s="7">
        <f t="shared" si="8"/>
        <v>2014</v>
      </c>
      <c r="M587" s="49" t="str">
        <f>VLOOKUP(L587,year_status,2,FALSE)</f>
        <v>complete</v>
      </c>
    </row>
    <row r="588" spans="1:13">
      <c r="A588">
        <v>614</v>
      </c>
      <c r="B588" t="s">
        <v>249</v>
      </c>
      <c r="C588" t="s">
        <v>19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15</v>
      </c>
      <c r="I588" t="s">
        <v>15</v>
      </c>
      <c r="J588" t="s">
        <v>16</v>
      </c>
      <c r="K588" t="s">
        <v>67</v>
      </c>
      <c r="L588" s="7">
        <f t="shared" si="8"/>
        <v>2015</v>
      </c>
      <c r="M588" s="49" t="str">
        <f>VLOOKUP(L588,year_status,2,FALSE)</f>
        <v>complete</v>
      </c>
    </row>
    <row r="589" spans="1:13">
      <c r="A589">
        <v>615</v>
      </c>
      <c r="B589" t="s">
        <v>249</v>
      </c>
      <c r="C589" t="s">
        <v>20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15</v>
      </c>
      <c r="I589" t="s">
        <v>15</v>
      </c>
      <c r="J589" t="s">
        <v>16</v>
      </c>
      <c r="K589" t="s">
        <v>67</v>
      </c>
      <c r="L589" s="7">
        <f t="shared" si="8"/>
        <v>2016</v>
      </c>
      <c r="M589" s="49" t="str">
        <f>VLOOKUP(L589,year_status,2,FALSE)</f>
        <v>complete</v>
      </c>
    </row>
    <row r="590" spans="1:13">
      <c r="A590">
        <v>616</v>
      </c>
      <c r="B590" t="s">
        <v>250</v>
      </c>
      <c r="C590" t="s">
        <v>14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15</v>
      </c>
      <c r="J590" t="s">
        <v>25</v>
      </c>
      <c r="K590" t="s">
        <v>60</v>
      </c>
      <c r="L590" s="7">
        <f t="shared" si="8"/>
        <v>2013</v>
      </c>
      <c r="M590" s="49" t="str">
        <f>VLOOKUP(L590,year_status,2,FALSE)</f>
        <v>complete</v>
      </c>
    </row>
    <row r="591" spans="1:13">
      <c r="A591">
        <v>617</v>
      </c>
      <c r="B591" t="s">
        <v>250</v>
      </c>
      <c r="C591" t="s">
        <v>18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15</v>
      </c>
      <c r="J591" t="s">
        <v>25</v>
      </c>
      <c r="K591" t="s">
        <v>60</v>
      </c>
      <c r="L591" s="7">
        <f t="shared" si="8"/>
        <v>2014</v>
      </c>
      <c r="M591" s="49" t="str">
        <f>VLOOKUP(L591,year_status,2,FALSE)</f>
        <v>complete</v>
      </c>
    </row>
    <row r="592" spans="1:13">
      <c r="A592">
        <v>618</v>
      </c>
      <c r="B592" t="s">
        <v>250</v>
      </c>
      <c r="C592" t="s">
        <v>19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15</v>
      </c>
      <c r="J592" t="s">
        <v>25</v>
      </c>
      <c r="K592" t="s">
        <v>60</v>
      </c>
      <c r="L592" s="7">
        <f t="shared" si="8"/>
        <v>2015</v>
      </c>
      <c r="M592" s="49" t="str">
        <f>VLOOKUP(L592,year_status,2,FALSE)</f>
        <v>complete</v>
      </c>
    </row>
    <row r="593" spans="1:13">
      <c r="A593">
        <v>619</v>
      </c>
      <c r="B593" t="s">
        <v>250</v>
      </c>
      <c r="C593" t="s">
        <v>20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15</v>
      </c>
      <c r="J593" t="s">
        <v>25</v>
      </c>
      <c r="K593" t="s">
        <v>60</v>
      </c>
      <c r="L593" s="7">
        <f t="shared" si="8"/>
        <v>2016</v>
      </c>
      <c r="M593" s="49" t="str">
        <f>VLOOKUP(L593,year_status,2,FALSE)</f>
        <v>complete</v>
      </c>
    </row>
    <row r="594" spans="1:13">
      <c r="A594">
        <v>620</v>
      </c>
      <c r="B594" t="s">
        <v>251</v>
      </c>
      <c r="C594" t="s">
        <v>14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15</v>
      </c>
      <c r="I594" s="2">
        <v>7400000</v>
      </c>
      <c r="J594" t="s">
        <v>16</v>
      </c>
      <c r="K594" t="s">
        <v>67</v>
      </c>
      <c r="L594" s="7">
        <f t="shared" si="8"/>
        <v>2012</v>
      </c>
      <c r="M594" s="49" t="str">
        <f>VLOOKUP(L594,year_status,2,FALSE)</f>
        <v>complete</v>
      </c>
    </row>
    <row r="595" spans="1:13">
      <c r="A595">
        <v>621</v>
      </c>
      <c r="B595" t="s">
        <v>251</v>
      </c>
      <c r="C595" t="s">
        <v>18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15</v>
      </c>
      <c r="I595" s="2">
        <v>9400000</v>
      </c>
      <c r="J595" t="s">
        <v>16</v>
      </c>
      <c r="K595" t="s">
        <v>67</v>
      </c>
      <c r="L595" s="7">
        <f t="shared" si="8"/>
        <v>2013</v>
      </c>
      <c r="M595" s="49" t="str">
        <f>VLOOKUP(L595,year_status,2,FALSE)</f>
        <v>complete</v>
      </c>
    </row>
    <row r="596" spans="1:13">
      <c r="A596">
        <v>622</v>
      </c>
      <c r="B596" t="s">
        <v>251</v>
      </c>
      <c r="C596" t="s">
        <v>19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15</v>
      </c>
      <c r="I596" s="2">
        <v>13100000</v>
      </c>
      <c r="J596" t="s">
        <v>16</v>
      </c>
      <c r="K596" t="s">
        <v>67</v>
      </c>
      <c r="L596" s="7">
        <f t="shared" si="8"/>
        <v>2014</v>
      </c>
      <c r="M596" s="49" t="str">
        <f>VLOOKUP(L596,year_status,2,FALSE)</f>
        <v>complete</v>
      </c>
    </row>
    <row r="597" spans="1:13">
      <c r="A597">
        <v>623</v>
      </c>
      <c r="B597" t="s">
        <v>251</v>
      </c>
      <c r="C597" t="s">
        <v>20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15</v>
      </c>
      <c r="I597" s="2">
        <v>21600000</v>
      </c>
      <c r="J597" t="s">
        <v>16</v>
      </c>
      <c r="K597" t="s">
        <v>67</v>
      </c>
      <c r="L597" s="7">
        <f t="shared" si="8"/>
        <v>2015</v>
      </c>
      <c r="M597" s="49" t="str">
        <f>VLOOKUP(L597,year_status,2,FALSE)</f>
        <v>complete</v>
      </c>
    </row>
    <row r="598" spans="1:13">
      <c r="A598">
        <v>624</v>
      </c>
      <c r="B598" t="s">
        <v>252</v>
      </c>
      <c r="C598" t="s">
        <v>14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15</v>
      </c>
      <c r="J598" t="s">
        <v>62</v>
      </c>
      <c r="K598" t="s">
        <v>253</v>
      </c>
      <c r="L598" s="7">
        <f t="shared" si="8"/>
        <v>2012</v>
      </c>
      <c r="M598" s="49" t="str">
        <f>VLOOKUP(L598,year_status,2,FALSE)</f>
        <v>complete</v>
      </c>
    </row>
    <row r="599" spans="1:13">
      <c r="A599">
        <v>625</v>
      </c>
      <c r="B599" t="s">
        <v>252</v>
      </c>
      <c r="C599" t="s">
        <v>18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15</v>
      </c>
      <c r="J599" t="s">
        <v>62</v>
      </c>
      <c r="K599" t="s">
        <v>253</v>
      </c>
      <c r="L599" s="7">
        <f t="shared" si="8"/>
        <v>2013</v>
      </c>
      <c r="M599" s="49" t="str">
        <f>VLOOKUP(L599,year_status,2,FALSE)</f>
        <v>complete</v>
      </c>
    </row>
    <row r="600" spans="1:13">
      <c r="A600">
        <v>626</v>
      </c>
      <c r="B600" t="s">
        <v>252</v>
      </c>
      <c r="C600" t="s">
        <v>19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15</v>
      </c>
      <c r="J600" t="s">
        <v>62</v>
      </c>
      <c r="K600" t="s">
        <v>253</v>
      </c>
      <c r="L600" s="7">
        <f t="shared" si="8"/>
        <v>2014</v>
      </c>
      <c r="M600" s="49" t="str">
        <f>VLOOKUP(L600,year_status,2,FALSE)</f>
        <v>complete</v>
      </c>
    </row>
    <row r="601" spans="1:13">
      <c r="A601">
        <v>627</v>
      </c>
      <c r="B601" t="s">
        <v>252</v>
      </c>
      <c r="C601" t="s">
        <v>20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15</v>
      </c>
      <c r="J601" t="s">
        <v>62</v>
      </c>
      <c r="K601" t="s">
        <v>253</v>
      </c>
      <c r="L601" s="7">
        <f t="shared" si="8"/>
        <v>2015</v>
      </c>
      <c r="M601" s="49" t="str">
        <f>VLOOKUP(L601,year_status,2,FALSE)</f>
        <v>complete</v>
      </c>
    </row>
    <row r="602" spans="1:13">
      <c r="A602">
        <v>628</v>
      </c>
      <c r="B602" t="s">
        <v>254</v>
      </c>
      <c r="C602" t="s">
        <v>14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15</v>
      </c>
      <c r="I602" s="2">
        <v>2386000000</v>
      </c>
      <c r="J602" t="s">
        <v>16</v>
      </c>
      <c r="K602" t="s">
        <v>149</v>
      </c>
      <c r="L602" s="7">
        <f t="shared" si="8"/>
        <v>2013</v>
      </c>
      <c r="M602" s="49" t="str">
        <f>VLOOKUP(L602,year_status,2,FALSE)</f>
        <v>complete</v>
      </c>
    </row>
    <row r="603" spans="1:13">
      <c r="A603">
        <v>629</v>
      </c>
      <c r="B603" t="s">
        <v>254</v>
      </c>
      <c r="C603" t="s">
        <v>18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15</v>
      </c>
      <c r="I603" s="2">
        <v>2587000000</v>
      </c>
      <c r="J603" t="s">
        <v>16</v>
      </c>
      <c r="K603" t="s">
        <v>149</v>
      </c>
      <c r="L603" s="7">
        <f t="shared" si="8"/>
        <v>2014</v>
      </c>
      <c r="M603" s="49" t="str">
        <f>VLOOKUP(L603,year_status,2,FALSE)</f>
        <v>complete</v>
      </c>
    </row>
    <row r="604" spans="1:13">
      <c r="A604">
        <v>630</v>
      </c>
      <c r="B604" t="s">
        <v>254</v>
      </c>
      <c r="C604" t="s">
        <v>19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15</v>
      </c>
      <c r="I604" s="2">
        <v>2611000000</v>
      </c>
      <c r="J604" t="s">
        <v>16</v>
      </c>
      <c r="K604" t="s">
        <v>149</v>
      </c>
      <c r="L604" s="7">
        <f t="shared" si="8"/>
        <v>2015</v>
      </c>
      <c r="M604" s="49" t="str">
        <f>VLOOKUP(L604,year_status,2,FALSE)</f>
        <v>complete</v>
      </c>
    </row>
    <row r="605" spans="1:13">
      <c r="A605">
        <v>631</v>
      </c>
      <c r="B605" t="s">
        <v>254</v>
      </c>
      <c r="C605" t="s">
        <v>20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15</v>
      </c>
      <c r="I605" s="2">
        <v>2631000000</v>
      </c>
      <c r="J605" t="s">
        <v>16</v>
      </c>
      <c r="K605" t="s">
        <v>149</v>
      </c>
      <c r="L605" s="7">
        <f t="shared" si="8"/>
        <v>2016</v>
      </c>
      <c r="M605" s="49" t="str">
        <f>VLOOKUP(L605,year_status,2,FALSE)</f>
        <v>complete</v>
      </c>
    </row>
    <row r="606" spans="1:13">
      <c r="A606">
        <v>632</v>
      </c>
      <c r="B606" t="s">
        <v>255</v>
      </c>
      <c r="C606" t="s">
        <v>14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15</v>
      </c>
      <c r="I606" s="2">
        <v>1051000000</v>
      </c>
      <c r="J606" t="s">
        <v>45</v>
      </c>
      <c r="K606" t="s">
        <v>48</v>
      </c>
      <c r="L606" s="7">
        <f t="shared" si="8"/>
        <v>2012</v>
      </c>
      <c r="M606" s="49" t="str">
        <f>VLOOKUP(L606,year_status,2,FALSE)</f>
        <v>complete</v>
      </c>
    </row>
    <row r="607" spans="1:13">
      <c r="A607">
        <v>633</v>
      </c>
      <c r="B607" t="s">
        <v>255</v>
      </c>
      <c r="C607" t="s">
        <v>18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15</v>
      </c>
      <c r="I607" s="2">
        <v>1741000000</v>
      </c>
      <c r="J607" t="s">
        <v>45</v>
      </c>
      <c r="K607" t="s">
        <v>48</v>
      </c>
      <c r="L607" s="7">
        <f t="shared" si="8"/>
        <v>2013</v>
      </c>
      <c r="M607" s="49" t="str">
        <f>VLOOKUP(L607,year_status,2,FALSE)</f>
        <v>complete</v>
      </c>
    </row>
    <row r="608" spans="1:13">
      <c r="A608">
        <v>634</v>
      </c>
      <c r="B608" t="s">
        <v>255</v>
      </c>
      <c r="C608" t="s">
        <v>19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15</v>
      </c>
      <c r="I608" s="2">
        <v>1232000000</v>
      </c>
      <c r="J608" t="s">
        <v>45</v>
      </c>
      <c r="K608" t="s">
        <v>48</v>
      </c>
      <c r="L608" s="7">
        <f t="shared" si="8"/>
        <v>2014</v>
      </c>
      <c r="M608" s="49" t="str">
        <f>VLOOKUP(L608,year_status,2,FALSE)</f>
        <v>complete</v>
      </c>
    </row>
    <row r="609" spans="1:13">
      <c r="A609">
        <v>635</v>
      </c>
      <c r="B609" t="s">
        <v>255</v>
      </c>
      <c r="C609" t="s">
        <v>20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15</v>
      </c>
      <c r="I609" s="2">
        <v>1550000000</v>
      </c>
      <c r="J609" t="s">
        <v>45</v>
      </c>
      <c r="K609" t="s">
        <v>48</v>
      </c>
      <c r="L609" s="7">
        <f t="shared" si="8"/>
        <v>2015</v>
      </c>
      <c r="M609" s="49" t="str">
        <f>VLOOKUP(L609,year_status,2,FALSE)</f>
        <v>complete</v>
      </c>
    </row>
    <row r="610" spans="1:13">
      <c r="A610">
        <v>636</v>
      </c>
      <c r="B610" t="s">
        <v>256</v>
      </c>
      <c r="C610" t="s">
        <v>14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15</v>
      </c>
      <c r="J610" t="s">
        <v>25</v>
      </c>
      <c r="K610" t="s">
        <v>177</v>
      </c>
      <c r="L610" s="7">
        <f t="shared" si="8"/>
        <v>2013</v>
      </c>
      <c r="M610" s="49" t="str">
        <f>VLOOKUP(L610,year_status,2,FALSE)</f>
        <v>complete</v>
      </c>
    </row>
    <row r="611" spans="1:13">
      <c r="A611">
        <v>637</v>
      </c>
      <c r="B611" t="s">
        <v>256</v>
      </c>
      <c r="C611" t="s">
        <v>18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15</v>
      </c>
      <c r="J611" t="s">
        <v>25</v>
      </c>
      <c r="K611" t="s">
        <v>177</v>
      </c>
      <c r="L611" s="7">
        <f t="shared" si="8"/>
        <v>2014</v>
      </c>
      <c r="M611" s="49" t="str">
        <f>VLOOKUP(L611,year_status,2,FALSE)</f>
        <v>complete</v>
      </c>
    </row>
    <row r="612" spans="1:13">
      <c r="A612">
        <v>638</v>
      </c>
      <c r="B612" t="s">
        <v>256</v>
      </c>
      <c r="C612" t="s">
        <v>19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15</v>
      </c>
      <c r="J612" t="s">
        <v>25</v>
      </c>
      <c r="K612" t="s">
        <v>177</v>
      </c>
      <c r="L612" s="7">
        <f t="shared" si="8"/>
        <v>2015</v>
      </c>
      <c r="M612" s="49" t="str">
        <f>VLOOKUP(L612,year_status,2,FALSE)</f>
        <v>complete</v>
      </c>
    </row>
    <row r="613" spans="1:13">
      <c r="A613">
        <v>639</v>
      </c>
      <c r="B613" t="s">
        <v>256</v>
      </c>
      <c r="C613" t="s">
        <v>20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15</v>
      </c>
      <c r="J613" t="s">
        <v>25</v>
      </c>
      <c r="K613" t="s">
        <v>177</v>
      </c>
      <c r="L613" s="7">
        <f t="shared" si="8"/>
        <v>2016</v>
      </c>
      <c r="M613" s="49" t="str">
        <f>VLOOKUP(L613,year_status,2,FALSE)</f>
        <v>complete</v>
      </c>
    </row>
    <row r="614" spans="1:13">
      <c r="A614">
        <v>640</v>
      </c>
      <c r="B614" t="s">
        <v>257</v>
      </c>
      <c r="C614" t="s">
        <v>14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15</v>
      </c>
      <c r="I614" t="s">
        <v>15</v>
      </c>
      <c r="J614" t="s">
        <v>25</v>
      </c>
      <c r="K614" t="s">
        <v>60</v>
      </c>
      <c r="L614" s="7">
        <f t="shared" si="8"/>
        <v>2012</v>
      </c>
      <c r="M614" s="49" t="str">
        <f>VLOOKUP(L614,year_status,2,FALSE)</f>
        <v>complete</v>
      </c>
    </row>
    <row r="615" spans="1:13">
      <c r="A615">
        <v>641</v>
      </c>
      <c r="B615" t="s">
        <v>257</v>
      </c>
      <c r="C615" t="s">
        <v>18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15</v>
      </c>
      <c r="I615" t="s">
        <v>15</v>
      </c>
      <c r="J615" t="s">
        <v>25</v>
      </c>
      <c r="K615" t="s">
        <v>60</v>
      </c>
      <c r="L615" s="7">
        <f t="shared" si="8"/>
        <v>2013</v>
      </c>
      <c r="M615" s="49" t="str">
        <f>VLOOKUP(L615,year_status,2,FALSE)</f>
        <v>complete</v>
      </c>
    </row>
    <row r="616" spans="1:13">
      <c r="A616">
        <v>642</v>
      </c>
      <c r="B616" t="s">
        <v>257</v>
      </c>
      <c r="C616" t="s">
        <v>19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15</v>
      </c>
      <c r="I616" t="s">
        <v>15</v>
      </c>
      <c r="J616" t="s">
        <v>25</v>
      </c>
      <c r="K616" t="s">
        <v>60</v>
      </c>
      <c r="L616" s="7">
        <f t="shared" si="8"/>
        <v>2014</v>
      </c>
      <c r="M616" s="49" t="str">
        <f>VLOOKUP(L616,year_status,2,FALSE)</f>
        <v>complete</v>
      </c>
    </row>
    <row r="617" spans="1:13">
      <c r="A617">
        <v>643</v>
      </c>
      <c r="B617" t="s">
        <v>257</v>
      </c>
      <c r="C617" t="s">
        <v>20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15</v>
      </c>
      <c r="I617" t="s">
        <v>15</v>
      </c>
      <c r="J617" t="s">
        <v>25</v>
      </c>
      <c r="K617" t="s">
        <v>60</v>
      </c>
      <c r="L617" s="7">
        <f t="shared" si="8"/>
        <v>2015</v>
      </c>
      <c r="M617" s="49" t="str">
        <f>VLOOKUP(L617,year_status,2,FALSE)</f>
        <v>complete</v>
      </c>
    </row>
    <row r="618" spans="1:13">
      <c r="A618">
        <v>644</v>
      </c>
      <c r="B618" t="s">
        <v>258</v>
      </c>
      <c r="C618" t="s">
        <v>14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15</v>
      </c>
      <c r="I618" t="s">
        <v>15</v>
      </c>
      <c r="J618" t="s">
        <v>25</v>
      </c>
      <c r="K618" t="s">
        <v>60</v>
      </c>
      <c r="L618" s="7">
        <f t="shared" si="8"/>
        <v>2012</v>
      </c>
      <c r="M618" s="49" t="str">
        <f>VLOOKUP(L618,year_status,2,FALSE)</f>
        <v>complete</v>
      </c>
    </row>
    <row r="619" spans="1:13">
      <c r="A619">
        <v>645</v>
      </c>
      <c r="B619" t="s">
        <v>258</v>
      </c>
      <c r="C619" t="s">
        <v>18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15</v>
      </c>
      <c r="I619" t="s">
        <v>15</v>
      </c>
      <c r="J619" t="s">
        <v>25</v>
      </c>
      <c r="K619" t="s">
        <v>60</v>
      </c>
      <c r="L619" s="7">
        <f t="shared" si="8"/>
        <v>2013</v>
      </c>
      <c r="M619" s="49" t="str">
        <f>VLOOKUP(L619,year_status,2,FALSE)</f>
        <v>complete</v>
      </c>
    </row>
    <row r="620" spans="1:13">
      <c r="A620">
        <v>646</v>
      </c>
      <c r="B620" t="s">
        <v>258</v>
      </c>
      <c r="C620" t="s">
        <v>19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15</v>
      </c>
      <c r="I620" t="s">
        <v>15</v>
      </c>
      <c r="J620" t="s">
        <v>25</v>
      </c>
      <c r="K620" t="s">
        <v>60</v>
      </c>
      <c r="L620" s="7">
        <f t="shared" si="8"/>
        <v>2014</v>
      </c>
      <c r="M620" s="49" t="str">
        <f>VLOOKUP(L620,year_status,2,FALSE)</f>
        <v>complete</v>
      </c>
    </row>
    <row r="621" spans="1:13">
      <c r="A621">
        <v>647</v>
      </c>
      <c r="B621" t="s">
        <v>258</v>
      </c>
      <c r="C621" t="s">
        <v>20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15</v>
      </c>
      <c r="I621" t="s">
        <v>15</v>
      </c>
      <c r="J621" t="s">
        <v>25</v>
      </c>
      <c r="K621" t="s">
        <v>60</v>
      </c>
      <c r="L621" s="7">
        <f t="shared" si="8"/>
        <v>2015</v>
      </c>
      <c r="M621" s="49" t="str">
        <f>VLOOKUP(L621,year_status,2,FALSE)</f>
        <v>complete</v>
      </c>
    </row>
    <row r="622" spans="1:13">
      <c r="A622">
        <v>648</v>
      </c>
      <c r="B622" t="s">
        <v>259</v>
      </c>
      <c r="C622" t="s">
        <v>14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15</v>
      </c>
      <c r="I622" s="2">
        <v>118000000</v>
      </c>
      <c r="J622" t="s">
        <v>22</v>
      </c>
      <c r="K622" t="s">
        <v>260</v>
      </c>
      <c r="L622" s="7">
        <f t="shared" si="8"/>
        <v>2013</v>
      </c>
      <c r="M622" s="49" t="str">
        <f>VLOOKUP(L622,year_status,2,FALSE)</f>
        <v>complete</v>
      </c>
    </row>
    <row r="623" spans="1:13">
      <c r="A623">
        <v>649</v>
      </c>
      <c r="B623" t="s">
        <v>259</v>
      </c>
      <c r="C623" t="s">
        <v>18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15</v>
      </c>
      <c r="I623" s="2">
        <v>133000000</v>
      </c>
      <c r="J623" t="s">
        <v>22</v>
      </c>
      <c r="K623" t="s">
        <v>260</v>
      </c>
      <c r="L623" s="7">
        <f t="shared" si="8"/>
        <v>2014</v>
      </c>
      <c r="M623" s="49" t="str">
        <f>VLOOKUP(L623,year_status,2,FALSE)</f>
        <v>complete</v>
      </c>
    </row>
    <row r="624" spans="1:13">
      <c r="A624">
        <v>650</v>
      </c>
      <c r="B624" t="s">
        <v>259</v>
      </c>
      <c r="C624" t="s">
        <v>19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15</v>
      </c>
      <c r="I624" s="2">
        <v>139000000</v>
      </c>
      <c r="J624" t="s">
        <v>22</v>
      </c>
      <c r="K624" t="s">
        <v>260</v>
      </c>
      <c r="L624" s="7">
        <f t="shared" si="8"/>
        <v>2015</v>
      </c>
      <c r="M624" s="49" t="str">
        <f>VLOOKUP(L624,year_status,2,FALSE)</f>
        <v>complete</v>
      </c>
    </row>
    <row r="625" spans="1:13">
      <c r="A625">
        <v>651</v>
      </c>
      <c r="B625" t="s">
        <v>259</v>
      </c>
      <c r="C625" t="s">
        <v>20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15</v>
      </c>
      <c r="I625" s="2">
        <v>148000000</v>
      </c>
      <c r="J625" t="s">
        <v>22</v>
      </c>
      <c r="K625" t="s">
        <v>260</v>
      </c>
      <c r="L625" s="7">
        <f t="shared" si="8"/>
        <v>2016</v>
      </c>
      <c r="M625" s="49" t="str">
        <f>VLOOKUP(L625,year_status,2,FALSE)</f>
        <v>complete</v>
      </c>
    </row>
    <row r="626" spans="1:13">
      <c r="A626">
        <v>652</v>
      </c>
      <c r="B626" t="s">
        <v>261</v>
      </c>
      <c r="C626" t="s">
        <v>14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15</v>
      </c>
      <c r="J626" t="s">
        <v>25</v>
      </c>
      <c r="K626" t="s">
        <v>262</v>
      </c>
      <c r="L626" s="7">
        <f t="shared" si="8"/>
        <v>2012</v>
      </c>
      <c r="M626" s="49" t="str">
        <f>VLOOKUP(L626,year_status,2,FALSE)</f>
        <v>complete</v>
      </c>
    </row>
    <row r="627" spans="1:13">
      <c r="A627">
        <v>653</v>
      </c>
      <c r="B627" t="s">
        <v>261</v>
      </c>
      <c r="C627" t="s">
        <v>18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15</v>
      </c>
      <c r="J627" t="s">
        <v>25</v>
      </c>
      <c r="K627" t="s">
        <v>262</v>
      </c>
      <c r="L627" s="7">
        <f t="shared" si="8"/>
        <v>2013</v>
      </c>
      <c r="M627" s="49" t="str">
        <f>VLOOKUP(L627,year_status,2,FALSE)</f>
        <v>complete</v>
      </c>
    </row>
    <row r="628" spans="1:13">
      <c r="A628">
        <v>654</v>
      </c>
      <c r="B628" t="s">
        <v>261</v>
      </c>
      <c r="C628" t="s">
        <v>19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15</v>
      </c>
      <c r="J628" t="s">
        <v>25</v>
      </c>
      <c r="K628" t="s">
        <v>262</v>
      </c>
      <c r="L628" s="7">
        <f t="shared" si="8"/>
        <v>2014</v>
      </c>
      <c r="M628" s="49" t="str">
        <f>VLOOKUP(L628,year_status,2,FALSE)</f>
        <v>complete</v>
      </c>
    </row>
    <row r="629" spans="1:13">
      <c r="A629">
        <v>655</v>
      </c>
      <c r="B629" t="s">
        <v>261</v>
      </c>
      <c r="C629" t="s">
        <v>20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15</v>
      </c>
      <c r="J629" t="s">
        <v>25</v>
      </c>
      <c r="K629" t="s">
        <v>262</v>
      </c>
      <c r="L629" s="7">
        <f t="shared" si="8"/>
        <v>2015</v>
      </c>
      <c r="M629" s="49" t="str">
        <f>VLOOKUP(L629,year_status,2,FALSE)</f>
        <v>complete</v>
      </c>
    </row>
    <row r="630" spans="1:13">
      <c r="A630">
        <v>656</v>
      </c>
      <c r="B630" t="s">
        <v>263</v>
      </c>
      <c r="C630" t="s">
        <v>14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15</v>
      </c>
      <c r="I630" t="s">
        <v>15</v>
      </c>
      <c r="J630" t="s">
        <v>16</v>
      </c>
      <c r="K630" t="s">
        <v>264</v>
      </c>
      <c r="L630" s="7">
        <f t="shared" si="8"/>
        <v>2013</v>
      </c>
      <c r="M630" s="49" t="str">
        <f>VLOOKUP(L630,year_status,2,FALSE)</f>
        <v>complete</v>
      </c>
    </row>
    <row r="631" spans="1:13">
      <c r="A631">
        <v>657</v>
      </c>
      <c r="B631" t="s">
        <v>263</v>
      </c>
      <c r="C631" t="s">
        <v>18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15</v>
      </c>
      <c r="I631" t="s">
        <v>15</v>
      </c>
      <c r="J631" t="s">
        <v>16</v>
      </c>
      <c r="K631" t="s">
        <v>264</v>
      </c>
      <c r="L631" s="7">
        <f t="shared" si="8"/>
        <v>2014</v>
      </c>
      <c r="M631" s="49" t="str">
        <f>VLOOKUP(L631,year_status,2,FALSE)</f>
        <v>complete</v>
      </c>
    </row>
    <row r="632" spans="1:13">
      <c r="A632">
        <v>658</v>
      </c>
      <c r="B632" t="s">
        <v>263</v>
      </c>
      <c r="C632" t="s">
        <v>19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15</v>
      </c>
      <c r="I632" t="s">
        <v>15</v>
      </c>
      <c r="J632" t="s">
        <v>16</v>
      </c>
      <c r="K632" t="s">
        <v>264</v>
      </c>
      <c r="L632" s="7">
        <f t="shared" si="8"/>
        <v>2015</v>
      </c>
      <c r="M632" s="49" t="str">
        <f>VLOOKUP(L632,year_status,2,FALSE)</f>
        <v>complete</v>
      </c>
    </row>
    <row r="633" spans="1:13">
      <c r="A633">
        <v>659</v>
      </c>
      <c r="B633" t="s">
        <v>263</v>
      </c>
      <c r="C633" t="s">
        <v>20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15</v>
      </c>
      <c r="I633" t="s">
        <v>15</v>
      </c>
      <c r="J633" t="s">
        <v>16</v>
      </c>
      <c r="K633" t="s">
        <v>264</v>
      </c>
      <c r="L633" s="7">
        <f t="shared" si="8"/>
        <v>2016</v>
      </c>
      <c r="M633" s="49" t="str">
        <f>VLOOKUP(L633,year_status,2,FALSE)</f>
        <v>complete</v>
      </c>
    </row>
    <row r="634" spans="1:13">
      <c r="A634">
        <v>660</v>
      </c>
      <c r="B634" t="s">
        <v>265</v>
      </c>
      <c r="C634" t="s">
        <v>14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15</v>
      </c>
      <c r="I634" t="s">
        <v>15</v>
      </c>
      <c r="J634" t="s">
        <v>16</v>
      </c>
      <c r="K634" t="s">
        <v>160</v>
      </c>
      <c r="L634" s="7">
        <f t="shared" si="8"/>
        <v>2013</v>
      </c>
      <c r="M634" s="49" t="str">
        <f>VLOOKUP(L634,year_status,2,FALSE)</f>
        <v>complete</v>
      </c>
    </row>
    <row r="635" spans="1:13">
      <c r="A635">
        <v>661</v>
      </c>
      <c r="B635" t="s">
        <v>265</v>
      </c>
      <c r="C635" t="s">
        <v>18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15</v>
      </c>
      <c r="I635" t="s">
        <v>15</v>
      </c>
      <c r="J635" t="s">
        <v>16</v>
      </c>
      <c r="K635" t="s">
        <v>160</v>
      </c>
      <c r="L635" s="7">
        <f t="shared" si="8"/>
        <v>2014</v>
      </c>
      <c r="M635" s="49" t="str">
        <f>VLOOKUP(L635,year_status,2,FALSE)</f>
        <v>complete</v>
      </c>
    </row>
    <row r="636" spans="1:13">
      <c r="A636">
        <v>662</v>
      </c>
      <c r="B636" t="s">
        <v>265</v>
      </c>
      <c r="C636" t="s">
        <v>19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15</v>
      </c>
      <c r="I636" t="s">
        <v>15</v>
      </c>
      <c r="J636" t="s">
        <v>16</v>
      </c>
      <c r="K636" t="s">
        <v>160</v>
      </c>
      <c r="L636" s="7">
        <f t="shared" si="8"/>
        <v>2015</v>
      </c>
      <c r="M636" s="49" t="str">
        <f>VLOOKUP(L636,year_status,2,FALSE)</f>
        <v>complete</v>
      </c>
    </row>
    <row r="637" spans="1:13">
      <c r="A637">
        <v>663</v>
      </c>
      <c r="B637" t="s">
        <v>265</v>
      </c>
      <c r="C637" t="s">
        <v>20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15</v>
      </c>
      <c r="I637" t="s">
        <v>15</v>
      </c>
      <c r="J637" t="s">
        <v>16</v>
      </c>
      <c r="K637" t="s">
        <v>160</v>
      </c>
      <c r="L637" s="7">
        <f t="shared" si="8"/>
        <v>2016</v>
      </c>
      <c r="M637" s="49" t="str">
        <f>VLOOKUP(L637,year_status,2,FALSE)</f>
        <v>complete</v>
      </c>
    </row>
    <row r="638" spans="1:13">
      <c r="A638">
        <v>664</v>
      </c>
      <c r="B638" t="s">
        <v>266</v>
      </c>
      <c r="C638" t="s">
        <v>14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15</v>
      </c>
      <c r="J638" t="s">
        <v>62</v>
      </c>
      <c r="K638" t="s">
        <v>196</v>
      </c>
      <c r="L638" s="7">
        <f t="shared" si="8"/>
        <v>2012</v>
      </c>
      <c r="M638" s="49" t="str">
        <f>VLOOKUP(L638,year_status,2,FALSE)</f>
        <v>complete</v>
      </c>
    </row>
    <row r="639" spans="1:13">
      <c r="A639">
        <v>665</v>
      </c>
      <c r="B639" t="s">
        <v>266</v>
      </c>
      <c r="C639" t="s">
        <v>18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15</v>
      </c>
      <c r="J639" t="s">
        <v>62</v>
      </c>
      <c r="K639" t="s">
        <v>196</v>
      </c>
      <c r="L639" s="7">
        <f t="shared" si="8"/>
        <v>2013</v>
      </c>
      <c r="M639" s="49" t="str">
        <f>VLOOKUP(L639,year_status,2,FALSE)</f>
        <v>complete</v>
      </c>
    </row>
    <row r="640" spans="1:13">
      <c r="A640">
        <v>666</v>
      </c>
      <c r="B640" t="s">
        <v>266</v>
      </c>
      <c r="C640" t="s">
        <v>19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15</v>
      </c>
      <c r="J640" t="s">
        <v>62</v>
      </c>
      <c r="K640" t="s">
        <v>196</v>
      </c>
      <c r="L640" s="7">
        <f t="shared" si="8"/>
        <v>2014</v>
      </c>
      <c r="M640" s="49" t="str">
        <f>VLOOKUP(L640,year_status,2,FALSE)</f>
        <v>complete</v>
      </c>
    </row>
    <row r="641" spans="1:13">
      <c r="A641">
        <v>667</v>
      </c>
      <c r="B641" t="s">
        <v>266</v>
      </c>
      <c r="C641" t="s">
        <v>20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15</v>
      </c>
      <c r="J641" t="s">
        <v>62</v>
      </c>
      <c r="K641" t="s">
        <v>196</v>
      </c>
      <c r="L641" s="7">
        <f t="shared" si="8"/>
        <v>2015</v>
      </c>
      <c r="M641" s="49" t="str">
        <f>VLOOKUP(L641,year_status,2,FALSE)</f>
        <v>complete</v>
      </c>
    </row>
    <row r="642" spans="1:13">
      <c r="A642">
        <v>668</v>
      </c>
      <c r="B642" t="s">
        <v>267</v>
      </c>
      <c r="C642" t="s">
        <v>14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15</v>
      </c>
      <c r="I642" s="2">
        <v>160828000</v>
      </c>
      <c r="J642" t="s">
        <v>55</v>
      </c>
      <c r="K642" t="s">
        <v>268</v>
      </c>
      <c r="L642" s="7">
        <f t="shared" si="8"/>
        <v>2013</v>
      </c>
      <c r="M642" s="49" t="str">
        <f>VLOOKUP(L642,year_status,2,FALSE)</f>
        <v>complete</v>
      </c>
    </row>
    <row r="643" spans="1:13">
      <c r="A643">
        <v>669</v>
      </c>
      <c r="B643" t="s">
        <v>267</v>
      </c>
      <c r="C643" t="s">
        <v>18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15</v>
      </c>
      <c r="I643" s="2">
        <v>170814000</v>
      </c>
      <c r="J643" t="s">
        <v>55</v>
      </c>
      <c r="K643" t="s">
        <v>268</v>
      </c>
      <c r="L643" s="7">
        <f t="shared" ref="L643:L706" si="9">YEAR(D643)</f>
        <v>2014</v>
      </c>
      <c r="M643" s="49" t="str">
        <f>VLOOKUP(L643,year_status,2,FALSE)</f>
        <v>complete</v>
      </c>
    </row>
    <row r="644" spans="1:13">
      <c r="A644">
        <v>670</v>
      </c>
      <c r="B644" t="s">
        <v>267</v>
      </c>
      <c r="C644" t="s">
        <v>19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15</v>
      </c>
      <c r="I644" s="2">
        <v>174796000</v>
      </c>
      <c r="J644" t="s">
        <v>55</v>
      </c>
      <c r="K644" t="s">
        <v>268</v>
      </c>
      <c r="L644" s="7">
        <f t="shared" si="9"/>
        <v>2015</v>
      </c>
      <c r="M644" s="49" t="str">
        <f>VLOOKUP(L644,year_status,2,FALSE)</f>
        <v>complete</v>
      </c>
    </row>
    <row r="645" spans="1:13">
      <c r="A645">
        <v>671</v>
      </c>
      <c r="B645" t="s">
        <v>267</v>
      </c>
      <c r="C645" t="s">
        <v>20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15</v>
      </c>
      <c r="I645" s="2">
        <v>193585000</v>
      </c>
      <c r="J645" t="s">
        <v>55</v>
      </c>
      <c r="K645" t="s">
        <v>268</v>
      </c>
      <c r="L645" s="7">
        <f t="shared" si="9"/>
        <v>2016</v>
      </c>
      <c r="M645" s="49" t="str">
        <f>VLOOKUP(L645,year_status,2,FALSE)</f>
        <v>complete</v>
      </c>
    </row>
    <row r="646" spans="1:13">
      <c r="A646">
        <v>672</v>
      </c>
      <c r="B646" t="s">
        <v>269</v>
      </c>
      <c r="C646" t="s">
        <v>14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15</v>
      </c>
      <c r="J646" t="s">
        <v>25</v>
      </c>
      <c r="K646" t="s">
        <v>37</v>
      </c>
      <c r="L646" s="7">
        <f t="shared" si="9"/>
        <v>2012</v>
      </c>
      <c r="M646" s="49" t="str">
        <f>VLOOKUP(L646,year_status,2,FALSE)</f>
        <v>complete</v>
      </c>
    </row>
    <row r="647" spans="1:13">
      <c r="A647">
        <v>673</v>
      </c>
      <c r="B647" t="s">
        <v>269</v>
      </c>
      <c r="C647" t="s">
        <v>18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15</v>
      </c>
      <c r="J647" t="s">
        <v>25</v>
      </c>
      <c r="K647" t="s">
        <v>37</v>
      </c>
      <c r="L647" s="7">
        <f t="shared" si="9"/>
        <v>2013</v>
      </c>
      <c r="M647" s="49" t="str">
        <f>VLOOKUP(L647,year_status,2,FALSE)</f>
        <v>complete</v>
      </c>
    </row>
    <row r="648" spans="1:13">
      <c r="A648">
        <v>674</v>
      </c>
      <c r="B648" t="s">
        <v>269</v>
      </c>
      <c r="C648" t="s">
        <v>19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15</v>
      </c>
      <c r="J648" t="s">
        <v>25</v>
      </c>
      <c r="K648" t="s">
        <v>37</v>
      </c>
      <c r="L648" s="7">
        <f t="shared" si="9"/>
        <v>2014</v>
      </c>
      <c r="M648" s="49" t="str">
        <f>VLOOKUP(L648,year_status,2,FALSE)</f>
        <v>complete</v>
      </c>
    </row>
    <row r="649" spans="1:13">
      <c r="A649">
        <v>675</v>
      </c>
      <c r="B649" t="s">
        <v>269</v>
      </c>
      <c r="C649" t="s">
        <v>20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15</v>
      </c>
      <c r="J649" t="s">
        <v>25</v>
      </c>
      <c r="K649" t="s">
        <v>37</v>
      </c>
      <c r="L649" s="7">
        <f t="shared" si="9"/>
        <v>2015</v>
      </c>
      <c r="M649" s="49" t="str">
        <f>VLOOKUP(L649,year_status,2,FALSE)</f>
        <v>complete</v>
      </c>
    </row>
    <row r="650" spans="1:13">
      <c r="A650">
        <v>676</v>
      </c>
      <c r="B650" t="s">
        <v>270</v>
      </c>
      <c r="C650" t="s">
        <v>14</v>
      </c>
      <c r="D650" s="1">
        <v>41274</v>
      </c>
      <c r="E650" s="2">
        <v>5011853000</v>
      </c>
      <c r="F650" t="s">
        <v>15</v>
      </c>
      <c r="G650" s="2">
        <v>2676141000</v>
      </c>
      <c r="H650" t="s">
        <v>15</v>
      </c>
      <c r="I650" s="2">
        <v>1266807000</v>
      </c>
      <c r="J650" t="s">
        <v>185</v>
      </c>
      <c r="K650" t="s">
        <v>186</v>
      </c>
      <c r="L650" s="7">
        <f t="shared" si="9"/>
        <v>2012</v>
      </c>
      <c r="M650" s="49" t="str">
        <f>VLOOKUP(L650,year_status,2,FALSE)</f>
        <v>complete</v>
      </c>
    </row>
    <row r="651" spans="1:13">
      <c r="A651">
        <v>677</v>
      </c>
      <c r="B651" t="s">
        <v>270</v>
      </c>
      <c r="C651" t="s">
        <v>18</v>
      </c>
      <c r="D651" s="1">
        <v>41639</v>
      </c>
      <c r="E651" s="2">
        <v>4762000000</v>
      </c>
      <c r="F651" t="s">
        <v>15</v>
      </c>
      <c r="G651" s="2">
        <v>2616000000</v>
      </c>
      <c r="H651" t="s">
        <v>15</v>
      </c>
      <c r="I651" s="2">
        <v>1170000000</v>
      </c>
      <c r="J651" t="s">
        <v>185</v>
      </c>
      <c r="K651" t="s">
        <v>186</v>
      </c>
      <c r="L651" s="7">
        <f t="shared" si="9"/>
        <v>2013</v>
      </c>
      <c r="M651" s="49" t="str">
        <f>VLOOKUP(L651,year_status,2,FALSE)</f>
        <v>complete</v>
      </c>
    </row>
    <row r="652" spans="1:13">
      <c r="A652">
        <v>678</v>
      </c>
      <c r="B652" t="s">
        <v>270</v>
      </c>
      <c r="C652" t="s">
        <v>19</v>
      </c>
      <c r="D652" s="1">
        <v>42004</v>
      </c>
      <c r="E652" s="2">
        <v>4772000000</v>
      </c>
      <c r="F652" t="s">
        <v>15</v>
      </c>
      <c r="G652" s="2">
        <v>2671000000</v>
      </c>
      <c r="H652" t="s">
        <v>15</v>
      </c>
      <c r="I652" s="2">
        <v>1139000000</v>
      </c>
      <c r="J652" t="s">
        <v>185</v>
      </c>
      <c r="K652" t="s">
        <v>186</v>
      </c>
      <c r="L652" s="7">
        <f t="shared" si="9"/>
        <v>2014</v>
      </c>
      <c r="M652" s="49" t="str">
        <f>VLOOKUP(L652,year_status,2,FALSE)</f>
        <v>complete</v>
      </c>
    </row>
    <row r="653" spans="1:13">
      <c r="A653">
        <v>679</v>
      </c>
      <c r="B653" t="s">
        <v>270</v>
      </c>
      <c r="C653" t="s">
        <v>20</v>
      </c>
      <c r="D653" s="1">
        <v>42369</v>
      </c>
      <c r="E653" s="2">
        <v>5576000000</v>
      </c>
      <c r="F653" t="s">
        <v>15</v>
      </c>
      <c r="G653" s="2">
        <v>3275000000</v>
      </c>
      <c r="H653" t="s">
        <v>15</v>
      </c>
      <c r="I653" s="2">
        <v>1320000000</v>
      </c>
      <c r="J653" t="s">
        <v>185</v>
      </c>
      <c r="K653" t="s">
        <v>186</v>
      </c>
      <c r="L653" s="7">
        <f t="shared" si="9"/>
        <v>2015</v>
      </c>
      <c r="M653" s="49" t="str">
        <f>VLOOKUP(L653,year_status,2,FALSE)</f>
        <v>complete</v>
      </c>
    </row>
    <row r="654" spans="1:13">
      <c r="A654">
        <v>680</v>
      </c>
      <c r="B654" t="s">
        <v>271</v>
      </c>
      <c r="C654" t="s">
        <v>14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15</v>
      </c>
      <c r="I654" t="s">
        <v>15</v>
      </c>
      <c r="J654" t="s">
        <v>16</v>
      </c>
      <c r="K654" t="s">
        <v>94</v>
      </c>
      <c r="L654" s="7">
        <f t="shared" si="9"/>
        <v>2013</v>
      </c>
      <c r="M654" s="49" t="str">
        <f>VLOOKUP(L654,year_status,2,FALSE)</f>
        <v>complete</v>
      </c>
    </row>
    <row r="655" spans="1:13">
      <c r="A655">
        <v>681</v>
      </c>
      <c r="B655" t="s">
        <v>271</v>
      </c>
      <c r="C655" t="s">
        <v>18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15</v>
      </c>
      <c r="I655" t="s">
        <v>15</v>
      </c>
      <c r="J655" t="s">
        <v>16</v>
      </c>
      <c r="K655" t="s">
        <v>94</v>
      </c>
      <c r="L655" s="7">
        <f t="shared" si="9"/>
        <v>2014</v>
      </c>
      <c r="M655" s="49" t="str">
        <f>VLOOKUP(L655,year_status,2,FALSE)</f>
        <v>complete</v>
      </c>
    </row>
    <row r="656" spans="1:13">
      <c r="A656">
        <v>682</v>
      </c>
      <c r="B656" t="s">
        <v>271</v>
      </c>
      <c r="C656" t="s">
        <v>19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15</v>
      </c>
      <c r="I656" t="s">
        <v>15</v>
      </c>
      <c r="J656" t="s">
        <v>16</v>
      </c>
      <c r="K656" t="s">
        <v>94</v>
      </c>
      <c r="L656" s="7">
        <f t="shared" si="9"/>
        <v>2015</v>
      </c>
      <c r="M656" s="49" t="str">
        <f>VLOOKUP(L656,year_status,2,FALSE)</f>
        <v>complete</v>
      </c>
    </row>
    <row r="657" spans="1:13">
      <c r="A657">
        <v>683</v>
      </c>
      <c r="B657" t="s">
        <v>271</v>
      </c>
      <c r="C657" t="s">
        <v>20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15</v>
      </c>
      <c r="I657" t="s">
        <v>15</v>
      </c>
      <c r="J657" t="s">
        <v>16</v>
      </c>
      <c r="K657" t="s">
        <v>94</v>
      </c>
      <c r="L657" s="7">
        <f t="shared" si="9"/>
        <v>2016</v>
      </c>
      <c r="M657" s="49" t="str">
        <f>VLOOKUP(L657,year_status,2,FALSE)</f>
        <v>complete</v>
      </c>
    </row>
    <row r="658" spans="1:13">
      <c r="A658">
        <v>684</v>
      </c>
      <c r="B658" t="s">
        <v>272</v>
      </c>
      <c r="C658" t="s">
        <v>14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15</v>
      </c>
      <c r="I658" s="2">
        <v>768820000</v>
      </c>
      <c r="J658" t="s">
        <v>55</v>
      </c>
      <c r="K658" t="s">
        <v>268</v>
      </c>
      <c r="L658" s="7">
        <f t="shared" si="9"/>
        <v>2012</v>
      </c>
      <c r="M658" s="49" t="str">
        <f>VLOOKUP(L658,year_status,2,FALSE)</f>
        <v>complete</v>
      </c>
    </row>
    <row r="659" spans="1:13">
      <c r="A659">
        <v>685</v>
      </c>
      <c r="B659" t="s">
        <v>272</v>
      </c>
      <c r="C659" t="s">
        <v>18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15</v>
      </c>
      <c r="I659" s="2">
        <v>749722000</v>
      </c>
      <c r="J659" t="s">
        <v>55</v>
      </c>
      <c r="K659" t="s">
        <v>268</v>
      </c>
      <c r="L659" s="7">
        <f t="shared" si="9"/>
        <v>2013</v>
      </c>
      <c r="M659" s="49" t="str">
        <f>VLOOKUP(L659,year_status,2,FALSE)</f>
        <v>complete</v>
      </c>
    </row>
    <row r="660" spans="1:13">
      <c r="A660">
        <v>686</v>
      </c>
      <c r="B660" t="s">
        <v>272</v>
      </c>
      <c r="C660" t="s">
        <v>19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15</v>
      </c>
      <c r="I660" s="2">
        <v>708406000</v>
      </c>
      <c r="J660" t="s">
        <v>55</v>
      </c>
      <c r="K660" t="s">
        <v>268</v>
      </c>
      <c r="L660" s="7">
        <f t="shared" si="9"/>
        <v>2014</v>
      </c>
      <c r="M660" s="49" t="str">
        <f>VLOOKUP(L660,year_status,2,FALSE)</f>
        <v>complete</v>
      </c>
    </row>
    <row r="661" spans="1:13">
      <c r="A661">
        <v>687</v>
      </c>
      <c r="B661" t="s">
        <v>272</v>
      </c>
      <c r="C661" t="s">
        <v>20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15</v>
      </c>
      <c r="I661" s="2">
        <v>643689000</v>
      </c>
      <c r="J661" t="s">
        <v>55</v>
      </c>
      <c r="K661" t="s">
        <v>268</v>
      </c>
      <c r="L661" s="7">
        <f t="shared" si="9"/>
        <v>2015</v>
      </c>
      <c r="M661" s="49" t="str">
        <f>VLOOKUP(L661,year_status,2,FALSE)</f>
        <v>complete</v>
      </c>
    </row>
    <row r="662" spans="1:13">
      <c r="A662">
        <v>688</v>
      </c>
      <c r="B662" t="s">
        <v>273</v>
      </c>
      <c r="C662" t="s">
        <v>14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15</v>
      </c>
      <c r="J662" t="s">
        <v>28</v>
      </c>
      <c r="K662" t="s">
        <v>69</v>
      </c>
      <c r="L662" s="7">
        <f t="shared" si="9"/>
        <v>2012</v>
      </c>
      <c r="M662" s="49" t="str">
        <f>VLOOKUP(L662,year_status,2,FALSE)</f>
        <v>complete</v>
      </c>
    </row>
    <row r="663" spans="1:13">
      <c r="A663">
        <v>689</v>
      </c>
      <c r="B663" t="s">
        <v>273</v>
      </c>
      <c r="C663" t="s">
        <v>18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15</v>
      </c>
      <c r="J663" t="s">
        <v>28</v>
      </c>
      <c r="K663" t="s">
        <v>69</v>
      </c>
      <c r="L663" s="7">
        <f t="shared" si="9"/>
        <v>2013</v>
      </c>
      <c r="M663" s="49" t="str">
        <f>VLOOKUP(L663,year_status,2,FALSE)</f>
        <v>complete</v>
      </c>
    </row>
    <row r="664" spans="1:13">
      <c r="A664">
        <v>690</v>
      </c>
      <c r="B664" t="s">
        <v>273</v>
      </c>
      <c r="C664" t="s">
        <v>19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15</v>
      </c>
      <c r="J664" t="s">
        <v>28</v>
      </c>
      <c r="K664" t="s">
        <v>69</v>
      </c>
      <c r="L664" s="7">
        <f t="shared" si="9"/>
        <v>2014</v>
      </c>
      <c r="M664" s="49" t="str">
        <f>VLOOKUP(L664,year_status,2,FALSE)</f>
        <v>complete</v>
      </c>
    </row>
    <row r="665" spans="1:13">
      <c r="A665">
        <v>691</v>
      </c>
      <c r="B665" t="s">
        <v>273</v>
      </c>
      <c r="C665" t="s">
        <v>20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15</v>
      </c>
      <c r="J665" t="s">
        <v>28</v>
      </c>
      <c r="K665" t="s">
        <v>69</v>
      </c>
      <c r="L665" s="7">
        <f t="shared" si="9"/>
        <v>2015</v>
      </c>
      <c r="M665" s="49" t="str">
        <f>VLOOKUP(L665,year_status,2,FALSE)</f>
        <v>complete</v>
      </c>
    </row>
    <row r="666" spans="1:13">
      <c r="A666">
        <v>692</v>
      </c>
      <c r="B666" t="s">
        <v>274</v>
      </c>
      <c r="C666" t="s">
        <v>14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15</v>
      </c>
      <c r="I666" t="s">
        <v>15</v>
      </c>
      <c r="J666" t="s">
        <v>39</v>
      </c>
      <c r="K666" t="s">
        <v>127</v>
      </c>
      <c r="L666" s="7">
        <f t="shared" si="9"/>
        <v>2013</v>
      </c>
      <c r="M666" s="49" t="str">
        <f>VLOOKUP(L666,year_status,2,FALSE)</f>
        <v>complete</v>
      </c>
    </row>
    <row r="667" spans="1:13">
      <c r="A667">
        <v>693</v>
      </c>
      <c r="B667" t="s">
        <v>274</v>
      </c>
      <c r="C667" t="s">
        <v>18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15</v>
      </c>
      <c r="I667" t="s">
        <v>15</v>
      </c>
      <c r="J667" t="s">
        <v>39</v>
      </c>
      <c r="K667" t="s">
        <v>127</v>
      </c>
      <c r="L667" s="7">
        <f t="shared" si="9"/>
        <v>2014</v>
      </c>
      <c r="M667" s="49" t="str">
        <f>VLOOKUP(L667,year_status,2,FALSE)</f>
        <v>complete</v>
      </c>
    </row>
    <row r="668" spans="1:13">
      <c r="A668">
        <v>694</v>
      </c>
      <c r="B668" t="s">
        <v>274</v>
      </c>
      <c r="C668" t="s">
        <v>19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15</v>
      </c>
      <c r="I668" t="s">
        <v>15</v>
      </c>
      <c r="J668" t="s">
        <v>39</v>
      </c>
      <c r="K668" t="s">
        <v>127</v>
      </c>
      <c r="L668" s="7">
        <f t="shared" si="9"/>
        <v>2015</v>
      </c>
      <c r="M668" s="49" t="str">
        <f>VLOOKUP(L668,year_status,2,FALSE)</f>
        <v>complete</v>
      </c>
    </row>
    <row r="669" spans="1:13">
      <c r="A669">
        <v>695</v>
      </c>
      <c r="B669" t="s">
        <v>274</v>
      </c>
      <c r="C669" t="s">
        <v>20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15</v>
      </c>
      <c r="I669" t="s">
        <v>15</v>
      </c>
      <c r="J669" t="s">
        <v>39</v>
      </c>
      <c r="K669" t="s">
        <v>127</v>
      </c>
      <c r="L669" s="7">
        <f t="shared" si="9"/>
        <v>2016</v>
      </c>
      <c r="M669" s="49" t="str">
        <f>VLOOKUP(L669,year_status,2,FALSE)</f>
        <v>complete</v>
      </c>
    </row>
    <row r="670" spans="1:13">
      <c r="A670">
        <v>696</v>
      </c>
      <c r="B670" t="s">
        <v>275</v>
      </c>
      <c r="C670" t="s">
        <v>14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25</v>
      </c>
      <c r="K670" t="s">
        <v>92</v>
      </c>
      <c r="L670" s="7">
        <f t="shared" si="9"/>
        <v>2013</v>
      </c>
      <c r="M670" s="49" t="str">
        <f>VLOOKUP(L670,year_status,2,FALSE)</f>
        <v>complete</v>
      </c>
    </row>
    <row r="671" spans="1:13">
      <c r="A671">
        <v>697</v>
      </c>
      <c r="B671" t="s">
        <v>275</v>
      </c>
      <c r="C671" t="s">
        <v>18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25</v>
      </c>
      <c r="K671" t="s">
        <v>92</v>
      </c>
      <c r="L671" s="7">
        <f t="shared" si="9"/>
        <v>2014</v>
      </c>
      <c r="M671" s="49" t="str">
        <f>VLOOKUP(L671,year_status,2,FALSE)</f>
        <v>complete</v>
      </c>
    </row>
    <row r="672" spans="1:13">
      <c r="A672">
        <v>698</v>
      </c>
      <c r="B672" t="s">
        <v>275</v>
      </c>
      <c r="C672" t="s">
        <v>19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25</v>
      </c>
      <c r="K672" t="s">
        <v>92</v>
      </c>
      <c r="L672" s="7">
        <f t="shared" si="9"/>
        <v>2015</v>
      </c>
      <c r="M672" s="49" t="str">
        <f>VLOOKUP(L672,year_status,2,FALSE)</f>
        <v>complete</v>
      </c>
    </row>
    <row r="673" spans="1:13">
      <c r="A673">
        <v>699</v>
      </c>
      <c r="B673" t="s">
        <v>275</v>
      </c>
      <c r="C673" t="s">
        <v>20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25</v>
      </c>
      <c r="K673" t="s">
        <v>92</v>
      </c>
      <c r="L673" s="7">
        <f t="shared" si="9"/>
        <v>2016</v>
      </c>
      <c r="M673" s="49" t="str">
        <f>VLOOKUP(L673,year_status,2,FALSE)</f>
        <v>complete</v>
      </c>
    </row>
    <row r="674" spans="1:13">
      <c r="A674">
        <v>700</v>
      </c>
      <c r="B674" t="s">
        <v>276</v>
      </c>
      <c r="C674" t="s">
        <v>14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15</v>
      </c>
      <c r="I674" t="s">
        <v>15</v>
      </c>
      <c r="J674" t="s">
        <v>22</v>
      </c>
      <c r="K674" t="s">
        <v>248</v>
      </c>
      <c r="L674" s="7">
        <f t="shared" si="9"/>
        <v>2013</v>
      </c>
      <c r="M674" s="49" t="str">
        <f>VLOOKUP(L674,year_status,2,FALSE)</f>
        <v>complete</v>
      </c>
    </row>
    <row r="675" spans="1:13">
      <c r="A675">
        <v>701</v>
      </c>
      <c r="B675" t="s">
        <v>276</v>
      </c>
      <c r="C675" t="s">
        <v>18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15</v>
      </c>
      <c r="I675" t="s">
        <v>15</v>
      </c>
      <c r="J675" t="s">
        <v>22</v>
      </c>
      <c r="K675" t="s">
        <v>248</v>
      </c>
      <c r="L675" s="7">
        <f t="shared" si="9"/>
        <v>2014</v>
      </c>
      <c r="M675" s="49" t="str">
        <f>VLOOKUP(L675,year_status,2,FALSE)</f>
        <v>complete</v>
      </c>
    </row>
    <row r="676" spans="1:13">
      <c r="A676">
        <v>702</v>
      </c>
      <c r="B676" t="s">
        <v>276</v>
      </c>
      <c r="C676" t="s">
        <v>19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15</v>
      </c>
      <c r="I676" t="s">
        <v>15</v>
      </c>
      <c r="J676" t="s">
        <v>22</v>
      </c>
      <c r="K676" t="s">
        <v>248</v>
      </c>
      <c r="L676" s="7">
        <f t="shared" si="9"/>
        <v>2015</v>
      </c>
      <c r="M676" s="49" t="str">
        <f>VLOOKUP(L676,year_status,2,FALSE)</f>
        <v>complete</v>
      </c>
    </row>
    <row r="677" spans="1:13">
      <c r="A677">
        <v>703</v>
      </c>
      <c r="B677" t="s">
        <v>276</v>
      </c>
      <c r="C677" t="s">
        <v>20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15</v>
      </c>
      <c r="I677" t="s">
        <v>15</v>
      </c>
      <c r="J677" t="s">
        <v>22</v>
      </c>
      <c r="K677" t="s">
        <v>248</v>
      </c>
      <c r="L677" s="7">
        <f t="shared" si="9"/>
        <v>2016</v>
      </c>
      <c r="M677" s="49" t="str">
        <f>VLOOKUP(L677,year_status,2,FALSE)</f>
        <v>complete</v>
      </c>
    </row>
    <row r="678" spans="1:13">
      <c r="A678">
        <v>704</v>
      </c>
      <c r="B678" t="s">
        <v>277</v>
      </c>
      <c r="C678" t="s">
        <v>14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15</v>
      </c>
      <c r="I678" s="2">
        <v>98383000</v>
      </c>
      <c r="J678" t="s">
        <v>22</v>
      </c>
      <c r="K678" t="s">
        <v>82</v>
      </c>
      <c r="L678" s="7">
        <f t="shared" si="9"/>
        <v>2012</v>
      </c>
      <c r="M678" s="49" t="str">
        <f>VLOOKUP(L678,year_status,2,FALSE)</f>
        <v>complete</v>
      </c>
    </row>
    <row r="679" spans="1:13">
      <c r="A679">
        <v>705</v>
      </c>
      <c r="B679" t="s">
        <v>277</v>
      </c>
      <c r="C679" t="s">
        <v>18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15</v>
      </c>
      <c r="I679" s="2">
        <v>133957000</v>
      </c>
      <c r="J679" t="s">
        <v>22</v>
      </c>
      <c r="K679" t="s">
        <v>82</v>
      </c>
      <c r="L679" s="7">
        <f t="shared" si="9"/>
        <v>2013</v>
      </c>
      <c r="M679" s="49" t="str">
        <f>VLOOKUP(L679,year_status,2,FALSE)</f>
        <v>complete</v>
      </c>
    </row>
    <row r="680" spans="1:13">
      <c r="A680">
        <v>706</v>
      </c>
      <c r="B680" t="s">
        <v>277</v>
      </c>
      <c r="C680" t="s">
        <v>19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15</v>
      </c>
      <c r="I680" s="2">
        <v>148313000</v>
      </c>
      <c r="J680" t="s">
        <v>22</v>
      </c>
      <c r="K680" t="s">
        <v>82</v>
      </c>
      <c r="L680" s="7">
        <f t="shared" si="9"/>
        <v>2014</v>
      </c>
      <c r="M680" s="49" t="str">
        <f>VLOOKUP(L680,year_status,2,FALSE)</f>
        <v>complete</v>
      </c>
    </row>
    <row r="681" spans="1:13">
      <c r="A681">
        <v>707</v>
      </c>
      <c r="B681" t="s">
        <v>277</v>
      </c>
      <c r="C681" t="s">
        <v>20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15</v>
      </c>
      <c r="I681" s="2">
        <v>141675000</v>
      </c>
      <c r="J681" t="s">
        <v>22</v>
      </c>
      <c r="K681" t="s">
        <v>82</v>
      </c>
      <c r="L681" s="7">
        <f t="shared" si="9"/>
        <v>2015</v>
      </c>
      <c r="M681" s="49" t="str">
        <f>VLOOKUP(L681,year_status,2,FALSE)</f>
        <v>complete</v>
      </c>
    </row>
    <row r="682" spans="1:13">
      <c r="A682">
        <v>708</v>
      </c>
      <c r="B682" t="s">
        <v>278</v>
      </c>
      <c r="C682" t="s">
        <v>14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15</v>
      </c>
      <c r="I682" t="s">
        <v>15</v>
      </c>
      <c r="J682" t="s">
        <v>25</v>
      </c>
      <c r="K682" t="s">
        <v>42</v>
      </c>
      <c r="L682" s="7">
        <f t="shared" si="9"/>
        <v>2013</v>
      </c>
      <c r="M682" s="49" t="str">
        <f>VLOOKUP(L682,year_status,2,FALSE)</f>
        <v>complete</v>
      </c>
    </row>
    <row r="683" spans="1:13">
      <c r="A683">
        <v>709</v>
      </c>
      <c r="B683" t="s">
        <v>278</v>
      </c>
      <c r="C683" t="s">
        <v>18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15</v>
      </c>
      <c r="I683" t="s">
        <v>15</v>
      </c>
      <c r="J683" t="s">
        <v>25</v>
      </c>
      <c r="K683" t="s">
        <v>42</v>
      </c>
      <c r="L683" s="7">
        <f t="shared" si="9"/>
        <v>2014</v>
      </c>
      <c r="M683" s="49" t="str">
        <f>VLOOKUP(L683,year_status,2,FALSE)</f>
        <v>complete</v>
      </c>
    </row>
    <row r="684" spans="1:13">
      <c r="A684">
        <v>710</v>
      </c>
      <c r="B684" t="s">
        <v>278</v>
      </c>
      <c r="C684" t="s">
        <v>19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15</v>
      </c>
      <c r="I684" t="s">
        <v>15</v>
      </c>
      <c r="J684" t="s">
        <v>25</v>
      </c>
      <c r="K684" t="s">
        <v>42</v>
      </c>
      <c r="L684" s="7">
        <f t="shared" si="9"/>
        <v>2015</v>
      </c>
      <c r="M684" s="49" t="str">
        <f>VLOOKUP(L684,year_status,2,FALSE)</f>
        <v>complete</v>
      </c>
    </row>
    <row r="685" spans="1:13">
      <c r="A685">
        <v>711</v>
      </c>
      <c r="B685" t="s">
        <v>278</v>
      </c>
      <c r="C685" t="s">
        <v>20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15</v>
      </c>
      <c r="I685" t="s">
        <v>15</v>
      </c>
      <c r="J685" t="s">
        <v>25</v>
      </c>
      <c r="K685" t="s">
        <v>42</v>
      </c>
      <c r="L685" s="7">
        <f t="shared" si="9"/>
        <v>2016</v>
      </c>
      <c r="M685" s="49" t="str">
        <f>VLOOKUP(L685,year_status,2,FALSE)</f>
        <v>complete</v>
      </c>
    </row>
    <row r="686" spans="1:13">
      <c r="A686">
        <v>712</v>
      </c>
      <c r="B686" t="s">
        <v>279</v>
      </c>
      <c r="C686" t="s">
        <v>14</v>
      </c>
      <c r="D686" s="1">
        <v>41307</v>
      </c>
      <c r="E686" s="2">
        <v>15651000000</v>
      </c>
      <c r="F686" s="2">
        <v>9480000000</v>
      </c>
      <c r="G686" t="s">
        <v>15</v>
      </c>
      <c r="H686" t="s">
        <v>15</v>
      </c>
      <c r="I686" t="s">
        <v>15</v>
      </c>
      <c r="J686" t="s">
        <v>22</v>
      </c>
      <c r="K686" t="s">
        <v>260</v>
      </c>
      <c r="L686" s="7">
        <f t="shared" si="9"/>
        <v>2013</v>
      </c>
      <c r="M686" s="49" t="str">
        <f>VLOOKUP(L686,year_status,2,FALSE)</f>
        <v>complete</v>
      </c>
    </row>
    <row r="687" spans="1:13">
      <c r="A687">
        <v>713</v>
      </c>
      <c r="B687" t="s">
        <v>279</v>
      </c>
      <c r="C687" t="s">
        <v>18</v>
      </c>
      <c r="D687" s="1">
        <v>41671</v>
      </c>
      <c r="E687" s="2">
        <v>16148000000</v>
      </c>
      <c r="F687" s="2">
        <v>9855000000</v>
      </c>
      <c r="G687" t="s">
        <v>15</v>
      </c>
      <c r="H687" t="s">
        <v>15</v>
      </c>
      <c r="I687" t="s">
        <v>15</v>
      </c>
      <c r="J687" t="s">
        <v>22</v>
      </c>
      <c r="K687" t="s">
        <v>260</v>
      </c>
      <c r="L687" s="7">
        <f t="shared" si="9"/>
        <v>2014</v>
      </c>
      <c r="M687" s="49" t="str">
        <f>VLOOKUP(L687,year_status,2,FALSE)</f>
        <v>complete</v>
      </c>
    </row>
    <row r="688" spans="1:13">
      <c r="A688">
        <v>714</v>
      </c>
      <c r="B688" t="s">
        <v>279</v>
      </c>
      <c r="C688" t="s">
        <v>19</v>
      </c>
      <c r="D688" s="1">
        <v>42035</v>
      </c>
      <c r="E688" s="2">
        <v>16435000000</v>
      </c>
      <c r="F688" s="2">
        <v>10146000000</v>
      </c>
      <c r="G688" t="s">
        <v>15</v>
      </c>
      <c r="H688" t="s">
        <v>15</v>
      </c>
      <c r="I688" t="s">
        <v>15</v>
      </c>
      <c r="J688" t="s">
        <v>22</v>
      </c>
      <c r="K688" t="s">
        <v>260</v>
      </c>
      <c r="L688" s="7">
        <f t="shared" si="9"/>
        <v>2015</v>
      </c>
      <c r="M688" s="49" t="str">
        <f>VLOOKUP(L688,year_status,2,FALSE)</f>
        <v>complete</v>
      </c>
    </row>
    <row r="689" spans="1:13">
      <c r="A689">
        <v>715</v>
      </c>
      <c r="B689" t="s">
        <v>279</v>
      </c>
      <c r="C689" t="s">
        <v>20</v>
      </c>
      <c r="D689" s="1">
        <v>42399</v>
      </c>
      <c r="E689" s="2">
        <v>15797000000</v>
      </c>
      <c r="F689" s="2">
        <v>10077000000</v>
      </c>
      <c r="G689" t="s">
        <v>15</v>
      </c>
      <c r="H689" t="s">
        <v>15</v>
      </c>
      <c r="I689" t="s">
        <v>15</v>
      </c>
      <c r="J689" t="s">
        <v>22</v>
      </c>
      <c r="K689" t="s">
        <v>260</v>
      </c>
      <c r="L689" s="7">
        <f t="shared" si="9"/>
        <v>2016</v>
      </c>
      <c r="M689" s="49" t="str">
        <f>VLOOKUP(L689,year_status,2,FALSE)</f>
        <v>complete</v>
      </c>
    </row>
    <row r="690" spans="1:13">
      <c r="A690">
        <v>716</v>
      </c>
      <c r="B690" t="s">
        <v>280</v>
      </c>
      <c r="C690" t="s">
        <v>14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15</v>
      </c>
      <c r="J690" t="s">
        <v>22</v>
      </c>
      <c r="K690" t="s">
        <v>281</v>
      </c>
      <c r="L690" s="7">
        <f t="shared" si="9"/>
        <v>2012</v>
      </c>
      <c r="M690" s="49" t="str">
        <f>VLOOKUP(L690,year_status,2,FALSE)</f>
        <v>complete</v>
      </c>
    </row>
    <row r="691" spans="1:13">
      <c r="A691">
        <v>717</v>
      </c>
      <c r="B691" t="s">
        <v>280</v>
      </c>
      <c r="C691" t="s">
        <v>18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15</v>
      </c>
      <c r="J691" t="s">
        <v>22</v>
      </c>
      <c r="K691" t="s">
        <v>281</v>
      </c>
      <c r="L691" s="7">
        <f t="shared" si="9"/>
        <v>2013</v>
      </c>
      <c r="M691" s="49" t="str">
        <f>VLOOKUP(L691,year_status,2,FALSE)</f>
        <v>complete</v>
      </c>
    </row>
    <row r="692" spans="1:13">
      <c r="A692">
        <v>718</v>
      </c>
      <c r="B692" t="s">
        <v>280</v>
      </c>
      <c r="C692" t="s">
        <v>19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15</v>
      </c>
      <c r="J692" t="s">
        <v>22</v>
      </c>
      <c r="K692" t="s">
        <v>281</v>
      </c>
      <c r="L692" s="7">
        <f t="shared" si="9"/>
        <v>2014</v>
      </c>
      <c r="M692" s="49" t="str">
        <f>VLOOKUP(L692,year_status,2,FALSE)</f>
        <v>complete</v>
      </c>
    </row>
    <row r="693" spans="1:13">
      <c r="A693">
        <v>719</v>
      </c>
      <c r="B693" t="s">
        <v>280</v>
      </c>
      <c r="C693" t="s">
        <v>20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15</v>
      </c>
      <c r="J693" t="s">
        <v>22</v>
      </c>
      <c r="K693" t="s">
        <v>281</v>
      </c>
      <c r="L693" s="7">
        <f t="shared" si="9"/>
        <v>2015</v>
      </c>
      <c r="M693" s="49" t="str">
        <f>VLOOKUP(L693,year_status,2,FALSE)</f>
        <v>complete</v>
      </c>
    </row>
    <row r="694" spans="1:13">
      <c r="A694">
        <v>720</v>
      </c>
      <c r="B694" t="s">
        <v>282</v>
      </c>
      <c r="C694" t="s">
        <v>14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15</v>
      </c>
      <c r="I694" t="s">
        <v>15</v>
      </c>
      <c r="J694" t="s">
        <v>22</v>
      </c>
      <c r="K694" t="s">
        <v>283</v>
      </c>
      <c r="L694" s="7">
        <f t="shared" si="9"/>
        <v>2013</v>
      </c>
      <c r="M694" s="49" t="str">
        <f>VLOOKUP(L694,year_status,2,FALSE)</f>
        <v>complete</v>
      </c>
    </row>
    <row r="695" spans="1:13">
      <c r="A695">
        <v>721</v>
      </c>
      <c r="B695" t="s">
        <v>282</v>
      </c>
      <c r="C695" t="s">
        <v>18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15</v>
      </c>
      <c r="I695" t="s">
        <v>15</v>
      </c>
      <c r="J695" t="s">
        <v>22</v>
      </c>
      <c r="K695" t="s">
        <v>283</v>
      </c>
      <c r="L695" s="7">
        <f t="shared" si="9"/>
        <v>2014</v>
      </c>
      <c r="M695" s="49" t="str">
        <f>VLOOKUP(L695,year_status,2,FALSE)</f>
        <v>complete</v>
      </c>
    </row>
    <row r="696" spans="1:13">
      <c r="A696">
        <v>722</v>
      </c>
      <c r="B696" t="s">
        <v>282</v>
      </c>
      <c r="C696" t="s">
        <v>19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15</v>
      </c>
      <c r="I696" t="s">
        <v>15</v>
      </c>
      <c r="J696" t="s">
        <v>22</v>
      </c>
      <c r="K696" t="s">
        <v>283</v>
      </c>
      <c r="L696" s="7">
        <f t="shared" si="9"/>
        <v>2015</v>
      </c>
      <c r="M696" s="49" t="str">
        <f>VLOOKUP(L696,year_status,2,FALSE)</f>
        <v>complete</v>
      </c>
    </row>
    <row r="697" spans="1:13">
      <c r="A697">
        <v>723</v>
      </c>
      <c r="B697" t="s">
        <v>282</v>
      </c>
      <c r="C697" t="s">
        <v>20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15</v>
      </c>
      <c r="I697" t="s">
        <v>15</v>
      </c>
      <c r="J697" t="s">
        <v>22</v>
      </c>
      <c r="K697" t="s">
        <v>283</v>
      </c>
      <c r="L697" s="7">
        <f t="shared" si="9"/>
        <v>2016</v>
      </c>
      <c r="M697" s="49" t="str">
        <f>VLOOKUP(L697,year_status,2,FALSE)</f>
        <v>complete</v>
      </c>
    </row>
    <row r="698" spans="1:13">
      <c r="A698">
        <v>724</v>
      </c>
      <c r="B698" t="s">
        <v>284</v>
      </c>
      <c r="C698" t="s">
        <v>14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15</v>
      </c>
      <c r="I698" t="s">
        <v>15</v>
      </c>
      <c r="J698" t="s">
        <v>16</v>
      </c>
      <c r="K698" t="s">
        <v>285</v>
      </c>
      <c r="L698" s="7">
        <f t="shared" si="9"/>
        <v>2012</v>
      </c>
      <c r="M698" s="49" t="str">
        <f>VLOOKUP(L698,year_status,2,FALSE)</f>
        <v>complete</v>
      </c>
    </row>
    <row r="699" spans="1:13">
      <c r="A699">
        <v>725</v>
      </c>
      <c r="B699" t="s">
        <v>284</v>
      </c>
      <c r="C699" t="s">
        <v>18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15</v>
      </c>
      <c r="I699" t="s">
        <v>15</v>
      </c>
      <c r="J699" t="s">
        <v>16</v>
      </c>
      <c r="K699" t="s">
        <v>285</v>
      </c>
      <c r="L699" s="7">
        <f t="shared" si="9"/>
        <v>2013</v>
      </c>
      <c r="M699" s="49" t="str">
        <f>VLOOKUP(L699,year_status,2,FALSE)</f>
        <v>complete</v>
      </c>
    </row>
    <row r="700" spans="1:13">
      <c r="A700">
        <v>726</v>
      </c>
      <c r="B700" t="s">
        <v>284</v>
      </c>
      <c r="C700" t="s">
        <v>19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15</v>
      </c>
      <c r="I700" t="s">
        <v>15</v>
      </c>
      <c r="J700" t="s">
        <v>16</v>
      </c>
      <c r="K700" t="s">
        <v>285</v>
      </c>
      <c r="L700" s="7">
        <f t="shared" si="9"/>
        <v>2014</v>
      </c>
      <c r="M700" s="49" t="str">
        <f>VLOOKUP(L700,year_status,2,FALSE)</f>
        <v>complete</v>
      </c>
    </row>
    <row r="701" spans="1:13">
      <c r="A701">
        <v>727</v>
      </c>
      <c r="B701" t="s">
        <v>284</v>
      </c>
      <c r="C701" t="s">
        <v>20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15</v>
      </c>
      <c r="I701" t="s">
        <v>15</v>
      </c>
      <c r="J701" t="s">
        <v>16</v>
      </c>
      <c r="K701" t="s">
        <v>285</v>
      </c>
      <c r="L701" s="7">
        <f t="shared" si="9"/>
        <v>2015</v>
      </c>
      <c r="M701" s="49" t="str">
        <f>VLOOKUP(L701,year_status,2,FALSE)</f>
        <v>complete</v>
      </c>
    </row>
    <row r="702" spans="1:13">
      <c r="A702">
        <v>728</v>
      </c>
      <c r="B702" t="s">
        <v>286</v>
      </c>
      <c r="C702" t="s">
        <v>14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15</v>
      </c>
      <c r="I702" t="s">
        <v>15</v>
      </c>
      <c r="J702" t="s">
        <v>86</v>
      </c>
      <c r="K702" t="s">
        <v>117</v>
      </c>
      <c r="L702" s="7">
        <f t="shared" si="9"/>
        <v>2013</v>
      </c>
      <c r="M702" s="49" t="str">
        <f>VLOOKUP(L702,year_status,2,FALSE)</f>
        <v>complete</v>
      </c>
    </row>
    <row r="703" spans="1:13">
      <c r="A703">
        <v>729</v>
      </c>
      <c r="B703" t="s">
        <v>286</v>
      </c>
      <c r="C703" t="s">
        <v>18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15</v>
      </c>
      <c r="I703" t="s">
        <v>15</v>
      </c>
      <c r="J703" t="s">
        <v>86</v>
      </c>
      <c r="K703" t="s">
        <v>117</v>
      </c>
      <c r="L703" s="7">
        <f t="shared" si="9"/>
        <v>2014</v>
      </c>
      <c r="M703" s="49" t="str">
        <f>VLOOKUP(L703,year_status,2,FALSE)</f>
        <v>complete</v>
      </c>
    </row>
    <row r="704" spans="1:13">
      <c r="A704">
        <v>730</v>
      </c>
      <c r="B704" t="s">
        <v>286</v>
      </c>
      <c r="C704" t="s">
        <v>19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15</v>
      </c>
      <c r="I704" t="s">
        <v>15</v>
      </c>
      <c r="J704" t="s">
        <v>86</v>
      </c>
      <c r="K704" t="s">
        <v>117</v>
      </c>
      <c r="L704" s="7">
        <f t="shared" si="9"/>
        <v>2015</v>
      </c>
      <c r="M704" s="49" t="str">
        <f>VLOOKUP(L704,year_status,2,FALSE)</f>
        <v>complete</v>
      </c>
    </row>
    <row r="705" spans="1:13">
      <c r="A705">
        <v>731</v>
      </c>
      <c r="B705" t="s">
        <v>286</v>
      </c>
      <c r="C705" t="s">
        <v>20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15</v>
      </c>
      <c r="I705" t="s">
        <v>15</v>
      </c>
      <c r="J705" t="s">
        <v>86</v>
      </c>
      <c r="K705" t="s">
        <v>117</v>
      </c>
      <c r="L705" s="7">
        <f t="shared" si="9"/>
        <v>2016</v>
      </c>
      <c r="M705" s="49" t="str">
        <f>VLOOKUP(L705,year_status,2,FALSE)</f>
        <v>complete</v>
      </c>
    </row>
    <row r="706" spans="1:13">
      <c r="A706">
        <v>732</v>
      </c>
      <c r="B706" t="s">
        <v>287</v>
      </c>
      <c r="C706" t="s">
        <v>14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15</v>
      </c>
      <c r="I706" t="s">
        <v>15</v>
      </c>
      <c r="J706" t="s">
        <v>22</v>
      </c>
      <c r="K706" t="s">
        <v>281</v>
      </c>
      <c r="L706" s="7">
        <f t="shared" si="9"/>
        <v>2013</v>
      </c>
      <c r="M706" s="49" t="str">
        <f>VLOOKUP(L706,year_status,2,FALSE)</f>
        <v>complete</v>
      </c>
    </row>
    <row r="707" spans="1:13">
      <c r="A707">
        <v>733</v>
      </c>
      <c r="B707" t="s">
        <v>287</v>
      </c>
      <c r="C707" t="s">
        <v>18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15</v>
      </c>
      <c r="I707" t="s">
        <v>15</v>
      </c>
      <c r="J707" t="s">
        <v>22</v>
      </c>
      <c r="K707" t="s">
        <v>281</v>
      </c>
      <c r="L707" s="7">
        <f t="shared" ref="L707:L770" si="10">YEAR(D707)</f>
        <v>2014</v>
      </c>
      <c r="M707" s="49" t="str">
        <f>VLOOKUP(L707,year_status,2,FALSE)</f>
        <v>complete</v>
      </c>
    </row>
    <row r="708" spans="1:13">
      <c r="A708">
        <v>734</v>
      </c>
      <c r="B708" t="s">
        <v>287</v>
      </c>
      <c r="C708" t="s">
        <v>19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15</v>
      </c>
      <c r="I708" t="s">
        <v>15</v>
      </c>
      <c r="J708" t="s">
        <v>22</v>
      </c>
      <c r="K708" t="s">
        <v>281</v>
      </c>
      <c r="L708" s="7">
        <f t="shared" si="10"/>
        <v>2015</v>
      </c>
      <c r="M708" s="49" t="str">
        <f>VLOOKUP(L708,year_status,2,FALSE)</f>
        <v>complete</v>
      </c>
    </row>
    <row r="709" spans="1:13">
      <c r="A709">
        <v>735</v>
      </c>
      <c r="B709" t="s">
        <v>287</v>
      </c>
      <c r="C709" t="s">
        <v>20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15</v>
      </c>
      <c r="I709" t="s">
        <v>15</v>
      </c>
      <c r="J709" t="s">
        <v>22</v>
      </c>
      <c r="K709" t="s">
        <v>281</v>
      </c>
      <c r="L709" s="7">
        <f t="shared" si="10"/>
        <v>2016</v>
      </c>
      <c r="M709" s="49" t="str">
        <f>VLOOKUP(L709,year_status,2,FALSE)</f>
        <v>complete</v>
      </c>
    </row>
    <row r="710" spans="1:13">
      <c r="A710">
        <v>736</v>
      </c>
      <c r="B710" t="s">
        <v>288</v>
      </c>
      <c r="C710" t="s">
        <v>14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22</v>
      </c>
      <c r="K710" t="s">
        <v>289</v>
      </c>
      <c r="L710" s="7">
        <f t="shared" si="10"/>
        <v>2012</v>
      </c>
      <c r="M710" s="49" t="str">
        <f>VLOOKUP(L710,year_status,2,FALSE)</f>
        <v>complete</v>
      </c>
    </row>
    <row r="711" spans="1:13">
      <c r="A711">
        <v>737</v>
      </c>
      <c r="B711" t="s">
        <v>288</v>
      </c>
      <c r="C711" t="s">
        <v>18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22</v>
      </c>
      <c r="K711" t="s">
        <v>289</v>
      </c>
      <c r="L711" s="7">
        <f t="shared" si="10"/>
        <v>2013</v>
      </c>
      <c r="M711" s="49" t="str">
        <f>VLOOKUP(L711,year_status,2,FALSE)</f>
        <v>complete</v>
      </c>
    </row>
    <row r="712" spans="1:13">
      <c r="A712">
        <v>738</v>
      </c>
      <c r="B712" t="s">
        <v>288</v>
      </c>
      <c r="C712" t="s">
        <v>19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22</v>
      </c>
      <c r="K712" t="s">
        <v>289</v>
      </c>
      <c r="L712" s="7">
        <f t="shared" si="10"/>
        <v>2014</v>
      </c>
      <c r="M712" s="49" t="str">
        <f>VLOOKUP(L712,year_status,2,FALSE)</f>
        <v>complete</v>
      </c>
    </row>
    <row r="713" spans="1:13">
      <c r="A713">
        <v>739</v>
      </c>
      <c r="B713" t="s">
        <v>288</v>
      </c>
      <c r="C713" t="s">
        <v>20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22</v>
      </c>
      <c r="K713" t="s">
        <v>289</v>
      </c>
      <c r="L713" s="7">
        <f t="shared" si="10"/>
        <v>2015</v>
      </c>
      <c r="M713" s="49" t="str">
        <f>VLOOKUP(L713,year_status,2,FALSE)</f>
        <v>complete</v>
      </c>
    </row>
    <row r="714" spans="1:13">
      <c r="A714">
        <v>740</v>
      </c>
      <c r="B714" t="s">
        <v>290</v>
      </c>
      <c r="C714" t="s">
        <v>14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15</v>
      </c>
      <c r="I714" s="2">
        <v>193937000</v>
      </c>
      <c r="J714" t="s">
        <v>50</v>
      </c>
      <c r="K714" t="s">
        <v>108</v>
      </c>
      <c r="L714" s="7">
        <f t="shared" si="10"/>
        <v>2012</v>
      </c>
      <c r="M714" s="49" t="str">
        <f>VLOOKUP(L714,year_status,2,FALSE)</f>
        <v>complete</v>
      </c>
    </row>
    <row r="715" spans="1:13">
      <c r="A715">
        <v>741</v>
      </c>
      <c r="B715" t="s">
        <v>290</v>
      </c>
      <c r="C715" t="s">
        <v>18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15</v>
      </c>
      <c r="I715" s="2">
        <v>131409000</v>
      </c>
      <c r="J715" t="s">
        <v>50</v>
      </c>
      <c r="K715" t="s">
        <v>108</v>
      </c>
      <c r="L715" s="7">
        <f t="shared" si="10"/>
        <v>2013</v>
      </c>
      <c r="M715" s="49" t="str">
        <f>VLOOKUP(L715,year_status,2,FALSE)</f>
        <v>complete</v>
      </c>
    </row>
    <row r="716" spans="1:13">
      <c r="A716">
        <v>742</v>
      </c>
      <c r="B716" t="s">
        <v>290</v>
      </c>
      <c r="C716" t="s">
        <v>19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15</v>
      </c>
      <c r="I716" s="2">
        <v>120266000</v>
      </c>
      <c r="J716" t="s">
        <v>50</v>
      </c>
      <c r="K716" t="s">
        <v>108</v>
      </c>
      <c r="L716" s="7">
        <f t="shared" si="10"/>
        <v>2014</v>
      </c>
      <c r="M716" s="49" t="str">
        <f>VLOOKUP(L716,year_status,2,FALSE)</f>
        <v>complete</v>
      </c>
    </row>
    <row r="717" spans="1:13">
      <c r="A717">
        <v>743</v>
      </c>
      <c r="B717" t="s">
        <v>290</v>
      </c>
      <c r="C717" t="s">
        <v>20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15</v>
      </c>
      <c r="I717" s="2">
        <v>127821000</v>
      </c>
      <c r="J717" t="s">
        <v>50</v>
      </c>
      <c r="K717" t="s">
        <v>108</v>
      </c>
      <c r="L717" s="7">
        <f t="shared" si="10"/>
        <v>2015</v>
      </c>
      <c r="M717" s="49" t="str">
        <f>VLOOKUP(L717,year_status,2,FALSE)</f>
        <v>complete</v>
      </c>
    </row>
    <row r="718" spans="1:13">
      <c r="A718">
        <v>744</v>
      </c>
      <c r="B718" t="s">
        <v>291</v>
      </c>
      <c r="C718" t="s">
        <v>14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15</v>
      </c>
      <c r="I718" t="s">
        <v>15</v>
      </c>
      <c r="J718" t="s">
        <v>22</v>
      </c>
      <c r="K718" t="s">
        <v>292</v>
      </c>
      <c r="L718" s="7">
        <f t="shared" si="10"/>
        <v>2013</v>
      </c>
      <c r="M718" s="49" t="str">
        <f>VLOOKUP(L718,year_status,2,FALSE)</f>
        <v>complete</v>
      </c>
    </row>
    <row r="719" spans="1:13">
      <c r="A719">
        <v>745</v>
      </c>
      <c r="B719" t="s">
        <v>291</v>
      </c>
      <c r="C719" t="s">
        <v>18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15</v>
      </c>
      <c r="I719" t="s">
        <v>15</v>
      </c>
      <c r="J719" t="s">
        <v>22</v>
      </c>
      <c r="K719" t="s">
        <v>292</v>
      </c>
      <c r="L719" s="7">
        <f t="shared" si="10"/>
        <v>2015</v>
      </c>
      <c r="M719" s="49" t="str">
        <f>VLOOKUP(L719,year_status,2,FALSE)</f>
        <v>complete</v>
      </c>
    </row>
    <row r="720" spans="1:13">
      <c r="A720">
        <v>746</v>
      </c>
      <c r="B720" t="s">
        <v>291</v>
      </c>
      <c r="C720" t="s">
        <v>19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15</v>
      </c>
      <c r="I720" t="s">
        <v>15</v>
      </c>
      <c r="J720" t="s">
        <v>22</v>
      </c>
      <c r="K720" t="s">
        <v>292</v>
      </c>
      <c r="L720" s="7">
        <f t="shared" si="10"/>
        <v>2016</v>
      </c>
      <c r="M720" s="49" t="str">
        <f>VLOOKUP(L720,year_status,2,FALSE)</f>
        <v>complete</v>
      </c>
    </row>
    <row r="721" spans="1:13">
      <c r="A721">
        <v>747</v>
      </c>
      <c r="B721" t="s">
        <v>291</v>
      </c>
      <c r="C721" t="s">
        <v>20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15</v>
      </c>
      <c r="I721" t="s">
        <v>15</v>
      </c>
      <c r="J721" t="s">
        <v>22</v>
      </c>
      <c r="K721" t="s">
        <v>292</v>
      </c>
      <c r="L721" s="7">
        <f t="shared" si="10"/>
        <v>2016</v>
      </c>
      <c r="M721" s="49" t="str">
        <f>VLOOKUP(L721,year_status,2,FALSE)</f>
        <v>complete</v>
      </c>
    </row>
    <row r="722" spans="1:13">
      <c r="A722">
        <v>748</v>
      </c>
      <c r="B722" t="s">
        <v>293</v>
      </c>
      <c r="C722" t="s">
        <v>14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15</v>
      </c>
      <c r="I722" s="2">
        <v>1679000000</v>
      </c>
      <c r="J722" t="s">
        <v>28</v>
      </c>
      <c r="K722" t="s">
        <v>202</v>
      </c>
      <c r="L722" s="7">
        <f t="shared" si="10"/>
        <v>2012</v>
      </c>
      <c r="M722" s="49" t="str">
        <f>VLOOKUP(L722,year_status,2,FALSE)</f>
        <v>complete</v>
      </c>
    </row>
    <row r="723" spans="1:13">
      <c r="A723">
        <v>749</v>
      </c>
      <c r="B723" t="s">
        <v>293</v>
      </c>
      <c r="C723" t="s">
        <v>18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15</v>
      </c>
      <c r="I723" s="2">
        <v>1753000000</v>
      </c>
      <c r="J723" t="s">
        <v>28</v>
      </c>
      <c r="K723" t="s">
        <v>202</v>
      </c>
      <c r="L723" s="7">
        <f t="shared" si="10"/>
        <v>2013</v>
      </c>
      <c r="M723" s="49" t="str">
        <f>VLOOKUP(L723,year_status,2,FALSE)</f>
        <v>complete</v>
      </c>
    </row>
    <row r="724" spans="1:13">
      <c r="A724">
        <v>750</v>
      </c>
      <c r="B724" t="s">
        <v>293</v>
      </c>
      <c r="C724" t="s">
        <v>19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15</v>
      </c>
      <c r="I724" s="2">
        <v>1820000000</v>
      </c>
      <c r="J724" t="s">
        <v>28</v>
      </c>
      <c r="K724" t="s">
        <v>202</v>
      </c>
      <c r="L724" s="7">
        <f t="shared" si="10"/>
        <v>2014</v>
      </c>
      <c r="M724" s="49" t="str">
        <f>VLOOKUP(L724,year_status,2,FALSE)</f>
        <v>complete</v>
      </c>
    </row>
    <row r="725" spans="1:13">
      <c r="A725">
        <v>751</v>
      </c>
      <c r="B725" t="s">
        <v>293</v>
      </c>
      <c r="C725" t="s">
        <v>20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15</v>
      </c>
      <c r="I725" s="2">
        <v>1904000000</v>
      </c>
      <c r="J725" t="s">
        <v>28</v>
      </c>
      <c r="K725" t="s">
        <v>202</v>
      </c>
      <c r="L725" s="7">
        <f t="shared" si="10"/>
        <v>2015</v>
      </c>
      <c r="M725" s="49" t="str">
        <f>VLOOKUP(L725,year_status,2,FALSE)</f>
        <v>complete</v>
      </c>
    </row>
    <row r="726" spans="1:13">
      <c r="A726">
        <v>752</v>
      </c>
      <c r="B726" t="s">
        <v>294</v>
      </c>
      <c r="C726" t="s">
        <v>14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15</v>
      </c>
      <c r="I726" s="2">
        <v>506220000</v>
      </c>
      <c r="J726" t="s">
        <v>55</v>
      </c>
      <c r="K726" t="s">
        <v>56</v>
      </c>
      <c r="L726" s="7">
        <f t="shared" si="10"/>
        <v>2012</v>
      </c>
      <c r="M726" s="49" t="str">
        <f>VLOOKUP(L726,year_status,2,FALSE)</f>
        <v>complete</v>
      </c>
    </row>
    <row r="727" spans="1:13">
      <c r="A727">
        <v>753</v>
      </c>
      <c r="B727" t="s">
        <v>294</v>
      </c>
      <c r="C727" t="s">
        <v>18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15</v>
      </c>
      <c r="I727" s="2">
        <v>865800000</v>
      </c>
      <c r="J727" t="s">
        <v>55</v>
      </c>
      <c r="K727" t="s">
        <v>56</v>
      </c>
      <c r="L727" s="7">
        <f t="shared" si="10"/>
        <v>2013</v>
      </c>
      <c r="M727" s="49" t="str">
        <f>VLOOKUP(L727,year_status,2,FALSE)</f>
        <v>complete</v>
      </c>
    </row>
    <row r="728" spans="1:13">
      <c r="A728">
        <v>754</v>
      </c>
      <c r="B728" t="s">
        <v>294</v>
      </c>
      <c r="C728" t="s">
        <v>19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15</v>
      </c>
      <c r="I728" s="2">
        <v>844130000</v>
      </c>
      <c r="J728" t="s">
        <v>55</v>
      </c>
      <c r="K728" t="s">
        <v>56</v>
      </c>
      <c r="L728" s="7">
        <f t="shared" si="10"/>
        <v>2014</v>
      </c>
      <c r="M728" s="49" t="str">
        <f>VLOOKUP(L728,year_status,2,FALSE)</f>
        <v>complete</v>
      </c>
    </row>
    <row r="729" spans="1:13">
      <c r="A729">
        <v>755</v>
      </c>
      <c r="B729" t="s">
        <v>294</v>
      </c>
      <c r="C729" t="s">
        <v>20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15</v>
      </c>
      <c r="I729" s="2">
        <v>826240000</v>
      </c>
      <c r="J729" t="s">
        <v>55</v>
      </c>
      <c r="K729" t="s">
        <v>56</v>
      </c>
      <c r="L729" s="7">
        <f t="shared" si="10"/>
        <v>2015</v>
      </c>
      <c r="M729" s="49" t="str">
        <f>VLOOKUP(L729,year_status,2,FALSE)</f>
        <v>complete</v>
      </c>
    </row>
    <row r="730" spans="1:13">
      <c r="A730">
        <v>756</v>
      </c>
      <c r="B730" t="s">
        <v>295</v>
      </c>
      <c r="C730" t="s">
        <v>14</v>
      </c>
      <c r="D730" s="1">
        <v>41639</v>
      </c>
      <c r="E730" s="2">
        <v>2013719000</v>
      </c>
      <c r="F730" t="s">
        <v>15</v>
      </c>
      <c r="G730" s="2">
        <v>401324000</v>
      </c>
      <c r="H730" t="s">
        <v>15</v>
      </c>
      <c r="I730" s="2">
        <v>423312000</v>
      </c>
      <c r="J730" t="s">
        <v>55</v>
      </c>
      <c r="K730" t="s">
        <v>56</v>
      </c>
      <c r="L730" s="7">
        <f t="shared" si="10"/>
        <v>2013</v>
      </c>
      <c r="M730" s="49" t="str">
        <f>VLOOKUP(L730,year_status,2,FALSE)</f>
        <v>complete</v>
      </c>
    </row>
    <row r="731" spans="1:13">
      <c r="A731">
        <v>757</v>
      </c>
      <c r="B731" t="s">
        <v>295</v>
      </c>
      <c r="C731" t="s">
        <v>18</v>
      </c>
      <c r="D731" s="1">
        <v>42004</v>
      </c>
      <c r="E731" s="2">
        <v>1563210000</v>
      </c>
      <c r="F731" t="s">
        <v>15</v>
      </c>
      <c r="G731" s="2">
        <v>463059000</v>
      </c>
      <c r="H731" t="s">
        <v>15</v>
      </c>
      <c r="I731" s="2">
        <v>455016000</v>
      </c>
      <c r="J731" t="s">
        <v>55</v>
      </c>
      <c r="K731" t="s">
        <v>56</v>
      </c>
      <c r="L731" s="7">
        <f t="shared" si="10"/>
        <v>2014</v>
      </c>
      <c r="M731" s="49" t="str">
        <f>VLOOKUP(L731,year_status,2,FALSE)</f>
        <v>complete</v>
      </c>
    </row>
    <row r="732" spans="1:13">
      <c r="A732">
        <v>758</v>
      </c>
      <c r="B732" t="s">
        <v>295</v>
      </c>
      <c r="C732" t="s">
        <v>19</v>
      </c>
      <c r="D732" s="1">
        <v>42369</v>
      </c>
      <c r="E732" s="2">
        <v>1828305000</v>
      </c>
      <c r="F732" t="s">
        <v>15</v>
      </c>
      <c r="G732" s="2">
        <v>706644000</v>
      </c>
      <c r="H732" t="s">
        <v>15</v>
      </c>
      <c r="I732" s="2">
        <v>504905000</v>
      </c>
      <c r="J732" t="s">
        <v>55</v>
      </c>
      <c r="K732" t="s">
        <v>56</v>
      </c>
      <c r="L732" s="7">
        <f t="shared" si="10"/>
        <v>2015</v>
      </c>
      <c r="M732" s="49" t="str">
        <f>VLOOKUP(L732,year_status,2,FALSE)</f>
        <v>complete</v>
      </c>
    </row>
    <row r="733" spans="1:13">
      <c r="A733">
        <v>759</v>
      </c>
      <c r="B733" t="s">
        <v>295</v>
      </c>
      <c r="C733" t="s">
        <v>20</v>
      </c>
      <c r="D733" s="1">
        <v>42735</v>
      </c>
      <c r="E733" s="2">
        <v>2040486000</v>
      </c>
      <c r="F733" t="s">
        <v>15</v>
      </c>
      <c r="G733" s="2">
        <v>842010000</v>
      </c>
      <c r="H733" t="s">
        <v>15</v>
      </c>
      <c r="I733" s="2">
        <v>568108000</v>
      </c>
      <c r="J733" t="s">
        <v>55</v>
      </c>
      <c r="K733" t="s">
        <v>56</v>
      </c>
      <c r="L733" s="7">
        <f t="shared" si="10"/>
        <v>2016</v>
      </c>
      <c r="M733" s="49" t="str">
        <f>VLOOKUP(L733,year_status,2,FALSE)</f>
        <v>complete</v>
      </c>
    </row>
    <row r="734" spans="1:13">
      <c r="A734">
        <v>760</v>
      </c>
      <c r="B734" t="s">
        <v>296</v>
      </c>
      <c r="C734" t="s">
        <v>14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15</v>
      </c>
      <c r="I734" s="2">
        <v>1568000000</v>
      </c>
      <c r="J734" t="s">
        <v>22</v>
      </c>
      <c r="K734" t="s">
        <v>297</v>
      </c>
      <c r="L734" s="7">
        <f t="shared" si="10"/>
        <v>2013</v>
      </c>
      <c r="M734" s="49" t="str">
        <f>VLOOKUP(L734,year_status,2,FALSE)</f>
        <v>complete</v>
      </c>
    </row>
    <row r="735" spans="1:13">
      <c r="A735">
        <v>761</v>
      </c>
      <c r="B735" t="s">
        <v>296</v>
      </c>
      <c r="C735" t="s">
        <v>18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15</v>
      </c>
      <c r="I735" s="2">
        <v>1627000000</v>
      </c>
      <c r="J735" t="s">
        <v>22</v>
      </c>
      <c r="K735" t="s">
        <v>297</v>
      </c>
      <c r="L735" s="7">
        <f t="shared" si="10"/>
        <v>2014</v>
      </c>
      <c r="M735" s="49" t="str">
        <f>VLOOKUP(L735,year_status,2,FALSE)</f>
        <v>complete</v>
      </c>
    </row>
    <row r="736" spans="1:13">
      <c r="A736">
        <v>762</v>
      </c>
      <c r="B736" t="s">
        <v>296</v>
      </c>
      <c r="C736" t="s">
        <v>19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15</v>
      </c>
      <c r="I736" s="2">
        <v>1640000000</v>
      </c>
      <c r="J736" t="s">
        <v>22</v>
      </c>
      <c r="K736" t="s">
        <v>297</v>
      </c>
      <c r="L736" s="7">
        <f t="shared" si="10"/>
        <v>2015</v>
      </c>
      <c r="M736" s="49" t="str">
        <f>VLOOKUP(L736,year_status,2,FALSE)</f>
        <v>complete</v>
      </c>
    </row>
    <row r="737" spans="1:13">
      <c r="A737">
        <v>763</v>
      </c>
      <c r="B737" t="s">
        <v>296</v>
      </c>
      <c r="C737" t="s">
        <v>20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15</v>
      </c>
      <c r="I737" s="2">
        <v>1690000000</v>
      </c>
      <c r="J737" t="s">
        <v>22</v>
      </c>
      <c r="K737" t="s">
        <v>297</v>
      </c>
      <c r="L737" s="7">
        <f t="shared" si="10"/>
        <v>2016</v>
      </c>
      <c r="M737" s="49" t="str">
        <f>VLOOKUP(L737,year_status,2,FALSE)</f>
        <v>complete</v>
      </c>
    </row>
    <row r="738" spans="1:13">
      <c r="A738">
        <v>764</v>
      </c>
      <c r="B738" t="s">
        <v>298</v>
      </c>
      <c r="C738" t="s">
        <v>14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15</v>
      </c>
      <c r="I738" s="2">
        <v>2866000000</v>
      </c>
      <c r="J738" t="s">
        <v>86</v>
      </c>
      <c r="K738" t="s">
        <v>147</v>
      </c>
      <c r="L738" s="7">
        <f t="shared" si="10"/>
        <v>2012</v>
      </c>
      <c r="M738" s="49" t="str">
        <f>VLOOKUP(L738,year_status,2,FALSE)</f>
        <v>complete</v>
      </c>
    </row>
    <row r="739" spans="1:13">
      <c r="A739">
        <v>765</v>
      </c>
      <c r="B739" t="s">
        <v>298</v>
      </c>
      <c r="C739" t="s">
        <v>18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15</v>
      </c>
      <c r="I739" s="2">
        <v>2687000000</v>
      </c>
      <c r="J739" t="s">
        <v>86</v>
      </c>
      <c r="K739" t="s">
        <v>147</v>
      </c>
      <c r="L739" s="7">
        <f t="shared" si="10"/>
        <v>2013</v>
      </c>
      <c r="M739" s="49" t="str">
        <f>VLOOKUP(L739,year_status,2,FALSE)</f>
        <v>complete</v>
      </c>
    </row>
    <row r="740" spans="1:13">
      <c r="A740">
        <v>766</v>
      </c>
      <c r="B740" t="s">
        <v>298</v>
      </c>
      <c r="C740" t="s">
        <v>19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15</v>
      </c>
      <c r="I740" s="2">
        <v>3224000000</v>
      </c>
      <c r="J740" t="s">
        <v>86</v>
      </c>
      <c r="K740" t="s">
        <v>147</v>
      </c>
      <c r="L740" s="7">
        <f t="shared" si="10"/>
        <v>2014</v>
      </c>
      <c r="M740" s="49" t="str">
        <f>VLOOKUP(L740,year_status,2,FALSE)</f>
        <v>complete</v>
      </c>
    </row>
    <row r="741" spans="1:13">
      <c r="A741">
        <v>767</v>
      </c>
      <c r="B741" t="s">
        <v>298</v>
      </c>
      <c r="C741" t="s">
        <v>20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15</v>
      </c>
      <c r="I741" s="2">
        <v>3955000000</v>
      </c>
      <c r="J741" t="s">
        <v>86</v>
      </c>
      <c r="K741" t="s">
        <v>147</v>
      </c>
      <c r="L741" s="7">
        <f t="shared" si="10"/>
        <v>2015</v>
      </c>
      <c r="M741" s="49" t="str">
        <f>VLOOKUP(L741,year_status,2,FALSE)</f>
        <v>complete</v>
      </c>
    </row>
    <row r="742" spans="1:13">
      <c r="A742">
        <v>768</v>
      </c>
      <c r="B742" t="s">
        <v>299</v>
      </c>
      <c r="C742" t="s">
        <v>14</v>
      </c>
      <c r="D742" s="1">
        <v>41274</v>
      </c>
      <c r="E742" s="2">
        <v>22086000000</v>
      </c>
      <c r="F742" s="2">
        <v>13195000000</v>
      </c>
      <c r="G742" t="s">
        <v>15</v>
      </c>
      <c r="H742" t="s">
        <v>15</v>
      </c>
      <c r="I742" s="2">
        <v>7080000000</v>
      </c>
      <c r="J742" t="s">
        <v>50</v>
      </c>
      <c r="K742" t="s">
        <v>53</v>
      </c>
      <c r="L742" s="7">
        <f t="shared" si="10"/>
        <v>2012</v>
      </c>
      <c r="M742" s="49" t="str">
        <f>VLOOKUP(L742,year_status,2,FALSE)</f>
        <v>complete</v>
      </c>
    </row>
    <row r="743" spans="1:13">
      <c r="A743">
        <v>769</v>
      </c>
      <c r="B743" t="s">
        <v>299</v>
      </c>
      <c r="C743" t="s">
        <v>18</v>
      </c>
      <c r="D743" s="1">
        <v>41639</v>
      </c>
      <c r="E743" s="2">
        <v>20673000000</v>
      </c>
      <c r="F743" s="2">
        <v>11048000000</v>
      </c>
      <c r="G743" t="s">
        <v>15</v>
      </c>
      <c r="H743" t="s">
        <v>15</v>
      </c>
      <c r="I743" s="2">
        <v>5970000000</v>
      </c>
      <c r="J743" t="s">
        <v>50</v>
      </c>
      <c r="K743" t="s">
        <v>53</v>
      </c>
      <c r="L743" s="7">
        <f t="shared" si="10"/>
        <v>2013</v>
      </c>
      <c r="M743" s="49" t="str">
        <f>VLOOKUP(L743,year_status,2,FALSE)</f>
        <v>complete</v>
      </c>
    </row>
    <row r="744" spans="1:13">
      <c r="A744">
        <v>770</v>
      </c>
      <c r="B744" t="s">
        <v>299</v>
      </c>
      <c r="C744" t="s">
        <v>19</v>
      </c>
      <c r="D744" s="1">
        <v>42004</v>
      </c>
      <c r="E744" s="2">
        <v>18614000000</v>
      </c>
      <c r="F744" s="2">
        <v>10805000000</v>
      </c>
      <c r="G744" t="s">
        <v>15</v>
      </c>
      <c r="H744" t="s">
        <v>15</v>
      </c>
      <c r="I744" s="2">
        <v>5757000000</v>
      </c>
      <c r="J744" t="s">
        <v>50</v>
      </c>
      <c r="K744" t="s">
        <v>53</v>
      </c>
      <c r="L744" s="7">
        <f t="shared" si="10"/>
        <v>2014</v>
      </c>
      <c r="M744" s="49" t="str">
        <f>VLOOKUP(L744,year_status,2,FALSE)</f>
        <v>complete</v>
      </c>
    </row>
    <row r="745" spans="1:13">
      <c r="A745">
        <v>771</v>
      </c>
      <c r="B745" t="s">
        <v>299</v>
      </c>
      <c r="C745" t="s">
        <v>20</v>
      </c>
      <c r="D745" s="1">
        <v>42369</v>
      </c>
      <c r="E745" s="2">
        <v>18377000000</v>
      </c>
      <c r="F745" s="2">
        <v>10775000000</v>
      </c>
      <c r="G745" t="s">
        <v>15</v>
      </c>
      <c r="H745" t="s">
        <v>15</v>
      </c>
      <c r="I745" s="2">
        <v>5274000000</v>
      </c>
      <c r="J745" t="s">
        <v>50</v>
      </c>
      <c r="K745" t="s">
        <v>53</v>
      </c>
      <c r="L745" s="7">
        <f t="shared" si="10"/>
        <v>2015</v>
      </c>
      <c r="M745" s="49" t="str">
        <f>VLOOKUP(L745,year_status,2,FALSE)</f>
        <v>complete</v>
      </c>
    </row>
    <row r="746" spans="1:13">
      <c r="A746">
        <v>772</v>
      </c>
      <c r="B746" t="s">
        <v>300</v>
      </c>
      <c r="C746" t="s">
        <v>14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15</v>
      </c>
      <c r="I746" t="s">
        <v>15</v>
      </c>
      <c r="J746" t="s">
        <v>22</v>
      </c>
      <c r="K746" t="s">
        <v>301</v>
      </c>
      <c r="L746" s="7">
        <f t="shared" si="10"/>
        <v>2012</v>
      </c>
      <c r="M746" s="49" t="str">
        <f>VLOOKUP(L746,year_status,2,FALSE)</f>
        <v>complete</v>
      </c>
    </row>
    <row r="747" spans="1:13">
      <c r="A747">
        <v>773</v>
      </c>
      <c r="B747" t="s">
        <v>300</v>
      </c>
      <c r="C747" t="s">
        <v>18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15</v>
      </c>
      <c r="I747" t="s">
        <v>15</v>
      </c>
      <c r="J747" t="s">
        <v>22</v>
      </c>
      <c r="K747" t="s">
        <v>301</v>
      </c>
      <c r="L747" s="7">
        <f t="shared" si="10"/>
        <v>2013</v>
      </c>
      <c r="M747" s="49" t="str">
        <f>VLOOKUP(L747,year_status,2,FALSE)</f>
        <v>complete</v>
      </c>
    </row>
    <row r="748" spans="1:13">
      <c r="A748">
        <v>774</v>
      </c>
      <c r="B748" t="s">
        <v>300</v>
      </c>
      <c r="C748" t="s">
        <v>19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15</v>
      </c>
      <c r="I748" t="s">
        <v>15</v>
      </c>
      <c r="J748" t="s">
        <v>22</v>
      </c>
      <c r="K748" t="s">
        <v>301</v>
      </c>
      <c r="L748" s="7">
        <f t="shared" si="10"/>
        <v>2014</v>
      </c>
      <c r="M748" s="49" t="str">
        <f>VLOOKUP(L748,year_status,2,FALSE)</f>
        <v>complete</v>
      </c>
    </row>
    <row r="749" spans="1:13">
      <c r="A749">
        <v>775</v>
      </c>
      <c r="B749" t="s">
        <v>300</v>
      </c>
      <c r="C749" t="s">
        <v>20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15</v>
      </c>
      <c r="I749" t="s">
        <v>15</v>
      </c>
      <c r="J749" t="s">
        <v>22</v>
      </c>
      <c r="K749" t="s">
        <v>301</v>
      </c>
      <c r="L749" s="7">
        <f t="shared" si="10"/>
        <v>2015</v>
      </c>
      <c r="M749" s="49" t="str">
        <f>VLOOKUP(L749,year_status,2,FALSE)</f>
        <v>complete</v>
      </c>
    </row>
    <row r="750" spans="1:13">
      <c r="A750">
        <v>776</v>
      </c>
      <c r="B750" t="s">
        <v>302</v>
      </c>
      <c r="C750" t="s">
        <v>14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28</v>
      </c>
      <c r="K750" t="s">
        <v>33</v>
      </c>
      <c r="L750" s="7">
        <f t="shared" si="10"/>
        <v>2013</v>
      </c>
      <c r="M750" s="49" t="str">
        <f>VLOOKUP(L750,year_status,2,FALSE)</f>
        <v>complete</v>
      </c>
    </row>
    <row r="751" spans="1:13">
      <c r="A751">
        <v>777</v>
      </c>
      <c r="B751" t="s">
        <v>302</v>
      </c>
      <c r="C751" t="s">
        <v>18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28</v>
      </c>
      <c r="K751" t="s">
        <v>33</v>
      </c>
      <c r="L751" s="7">
        <f t="shared" si="10"/>
        <v>2014</v>
      </c>
      <c r="M751" s="49" t="str">
        <f>VLOOKUP(L751,year_status,2,FALSE)</f>
        <v>complete</v>
      </c>
    </row>
    <row r="752" spans="1:13">
      <c r="A752">
        <v>778</v>
      </c>
      <c r="B752" t="s">
        <v>302</v>
      </c>
      <c r="C752" t="s">
        <v>19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28</v>
      </c>
      <c r="K752" t="s">
        <v>33</v>
      </c>
      <c r="L752" s="7">
        <f t="shared" si="10"/>
        <v>2015</v>
      </c>
      <c r="M752" s="49" t="str">
        <f>VLOOKUP(L752,year_status,2,FALSE)</f>
        <v>complete</v>
      </c>
    </row>
    <row r="753" spans="1:13">
      <c r="A753">
        <v>779</v>
      </c>
      <c r="B753" t="s">
        <v>302</v>
      </c>
      <c r="C753" t="s">
        <v>20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28</v>
      </c>
      <c r="K753" t="s">
        <v>33</v>
      </c>
      <c r="L753" s="7">
        <f t="shared" si="10"/>
        <v>2016</v>
      </c>
      <c r="M753" s="49" t="str">
        <f>VLOOKUP(L753,year_status,2,FALSE)</f>
        <v>complete</v>
      </c>
    </row>
    <row r="754" spans="1:13">
      <c r="A754">
        <v>780</v>
      </c>
      <c r="B754" t="s">
        <v>303</v>
      </c>
      <c r="C754" t="s">
        <v>14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15</v>
      </c>
      <c r="I754" t="s">
        <v>15</v>
      </c>
      <c r="J754" t="s">
        <v>16</v>
      </c>
      <c r="K754" t="s">
        <v>167</v>
      </c>
      <c r="L754" s="7">
        <f t="shared" si="10"/>
        <v>2013</v>
      </c>
      <c r="M754" s="49" t="str">
        <f>VLOOKUP(L754,year_status,2,FALSE)</f>
        <v>complete</v>
      </c>
    </row>
    <row r="755" spans="1:13">
      <c r="A755">
        <v>781</v>
      </c>
      <c r="B755" t="s">
        <v>303</v>
      </c>
      <c r="C755" t="s">
        <v>18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15</v>
      </c>
      <c r="I755" t="s">
        <v>15</v>
      </c>
      <c r="J755" t="s">
        <v>16</v>
      </c>
      <c r="K755" t="s">
        <v>167</v>
      </c>
      <c r="L755" s="7">
        <f t="shared" si="10"/>
        <v>2014</v>
      </c>
      <c r="M755" s="49" t="str">
        <f>VLOOKUP(L755,year_status,2,FALSE)</f>
        <v>complete</v>
      </c>
    </row>
    <row r="756" spans="1:13">
      <c r="A756">
        <v>782</v>
      </c>
      <c r="B756" t="s">
        <v>303</v>
      </c>
      <c r="C756" t="s">
        <v>19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15</v>
      </c>
      <c r="I756" t="s">
        <v>15</v>
      </c>
      <c r="J756" t="s">
        <v>16</v>
      </c>
      <c r="K756" t="s">
        <v>167</v>
      </c>
      <c r="L756" s="7">
        <f t="shared" si="10"/>
        <v>2015</v>
      </c>
      <c r="M756" s="49" t="str">
        <f>VLOOKUP(L756,year_status,2,FALSE)</f>
        <v>complete</v>
      </c>
    </row>
    <row r="757" spans="1:13">
      <c r="A757">
        <v>783</v>
      </c>
      <c r="B757" t="s">
        <v>303</v>
      </c>
      <c r="C757" t="s">
        <v>20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15</v>
      </c>
      <c r="I757" t="s">
        <v>15</v>
      </c>
      <c r="J757" t="s">
        <v>16</v>
      </c>
      <c r="K757" t="s">
        <v>167</v>
      </c>
      <c r="L757" s="7">
        <f t="shared" si="10"/>
        <v>2016</v>
      </c>
      <c r="M757" s="49" t="str">
        <f>VLOOKUP(L757,year_status,2,FALSE)</f>
        <v>complete</v>
      </c>
    </row>
    <row r="758" spans="1:13">
      <c r="A758">
        <v>784</v>
      </c>
      <c r="B758" t="s">
        <v>304</v>
      </c>
      <c r="C758" t="s">
        <v>14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86</v>
      </c>
      <c r="K758" t="s">
        <v>305</v>
      </c>
      <c r="L758" s="7">
        <f t="shared" si="10"/>
        <v>2013</v>
      </c>
      <c r="M758" s="49" t="str">
        <f>VLOOKUP(L758,year_status,2,FALSE)</f>
        <v>complete</v>
      </c>
    </row>
    <row r="759" spans="1:13">
      <c r="A759">
        <v>785</v>
      </c>
      <c r="B759" t="s">
        <v>304</v>
      </c>
      <c r="C759" t="s">
        <v>18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86</v>
      </c>
      <c r="K759" t="s">
        <v>305</v>
      </c>
      <c r="L759" s="7">
        <f t="shared" si="10"/>
        <v>2014</v>
      </c>
      <c r="M759" s="49" t="str">
        <f>VLOOKUP(L759,year_status,2,FALSE)</f>
        <v>complete</v>
      </c>
    </row>
    <row r="760" spans="1:13">
      <c r="A760">
        <v>786</v>
      </c>
      <c r="B760" t="s">
        <v>304</v>
      </c>
      <c r="C760" t="s">
        <v>19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86</v>
      </c>
      <c r="K760" t="s">
        <v>305</v>
      </c>
      <c r="L760" s="7">
        <f t="shared" si="10"/>
        <v>2015</v>
      </c>
      <c r="M760" s="49" t="str">
        <f>VLOOKUP(L760,year_status,2,FALSE)</f>
        <v>complete</v>
      </c>
    </row>
    <row r="761" spans="1:13">
      <c r="A761">
        <v>787</v>
      </c>
      <c r="B761" t="s">
        <v>304</v>
      </c>
      <c r="C761" t="s">
        <v>20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86</v>
      </c>
      <c r="K761" t="s">
        <v>305</v>
      </c>
      <c r="L761" s="7">
        <f t="shared" si="10"/>
        <v>2016</v>
      </c>
      <c r="M761" s="49" t="str">
        <f>VLOOKUP(L761,year_status,2,FALSE)</f>
        <v>complete</v>
      </c>
    </row>
    <row r="762" spans="1:13">
      <c r="A762">
        <v>788</v>
      </c>
      <c r="B762" t="s">
        <v>306</v>
      </c>
      <c r="C762" t="s">
        <v>14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25</v>
      </c>
      <c r="K762" t="s">
        <v>307</v>
      </c>
      <c r="L762" s="7">
        <f t="shared" si="10"/>
        <v>2014</v>
      </c>
      <c r="M762" s="49" t="str">
        <f>VLOOKUP(L762,year_status,2,FALSE)</f>
        <v>complete</v>
      </c>
    </row>
    <row r="763" spans="1:13">
      <c r="A763">
        <v>789</v>
      </c>
      <c r="B763" t="s">
        <v>306</v>
      </c>
      <c r="C763" t="s">
        <v>18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25</v>
      </c>
      <c r="K763" t="s">
        <v>307</v>
      </c>
      <c r="L763" s="7">
        <f t="shared" si="10"/>
        <v>2015</v>
      </c>
      <c r="M763" s="49" t="str">
        <f>VLOOKUP(L763,year_status,2,FALSE)</f>
        <v>complete</v>
      </c>
    </row>
    <row r="764" spans="1:13">
      <c r="A764">
        <v>790</v>
      </c>
      <c r="B764" t="s">
        <v>306</v>
      </c>
      <c r="C764" t="s">
        <v>19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25</v>
      </c>
      <c r="K764" t="s">
        <v>307</v>
      </c>
      <c r="L764" s="7">
        <f t="shared" si="10"/>
        <v>2016</v>
      </c>
      <c r="M764" s="49" t="str">
        <f>VLOOKUP(L764,year_status,2,FALSE)</f>
        <v>complete</v>
      </c>
    </row>
    <row r="765" spans="1:13">
      <c r="A765">
        <v>791</v>
      </c>
      <c r="B765" t="s">
        <v>308</v>
      </c>
      <c r="C765" t="s">
        <v>14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25</v>
      </c>
      <c r="K765" t="s">
        <v>26</v>
      </c>
      <c r="L765" s="7">
        <f t="shared" si="10"/>
        <v>2013</v>
      </c>
      <c r="M765" s="49" t="str">
        <f>VLOOKUP(L765,year_status,2,FALSE)</f>
        <v>complete</v>
      </c>
    </row>
    <row r="766" spans="1:13">
      <c r="A766">
        <v>792</v>
      </c>
      <c r="B766" t="s">
        <v>308</v>
      </c>
      <c r="C766" t="s">
        <v>18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25</v>
      </c>
      <c r="K766" t="s">
        <v>26</v>
      </c>
      <c r="L766" s="7">
        <f t="shared" si="10"/>
        <v>2014</v>
      </c>
      <c r="M766" s="49" t="str">
        <f>VLOOKUP(L766,year_status,2,FALSE)</f>
        <v>complete</v>
      </c>
    </row>
    <row r="767" spans="1:13">
      <c r="A767">
        <v>793</v>
      </c>
      <c r="B767" t="s">
        <v>308</v>
      </c>
      <c r="C767" t="s">
        <v>19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25</v>
      </c>
      <c r="K767" t="s">
        <v>26</v>
      </c>
      <c r="L767" s="7">
        <f t="shared" si="10"/>
        <v>2015</v>
      </c>
      <c r="M767" s="49" t="str">
        <f>VLOOKUP(L767,year_status,2,FALSE)</f>
        <v>complete</v>
      </c>
    </row>
    <row r="768" spans="1:13">
      <c r="A768">
        <v>794</v>
      </c>
      <c r="B768" t="s">
        <v>308</v>
      </c>
      <c r="C768" t="s">
        <v>20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25</v>
      </c>
      <c r="K768" t="s">
        <v>26</v>
      </c>
      <c r="L768" s="7">
        <f t="shared" si="10"/>
        <v>2016</v>
      </c>
      <c r="M768" s="49" t="str">
        <f>VLOOKUP(L768,year_status,2,FALSE)</f>
        <v>complete</v>
      </c>
    </row>
    <row r="769" spans="1:13">
      <c r="A769">
        <v>795</v>
      </c>
      <c r="B769" t="s">
        <v>309</v>
      </c>
      <c r="C769" t="s">
        <v>14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15</v>
      </c>
      <c r="I769" s="2">
        <v>92407000</v>
      </c>
      <c r="J769" t="s">
        <v>50</v>
      </c>
      <c r="K769" t="s">
        <v>103</v>
      </c>
      <c r="L769" s="7">
        <f t="shared" si="10"/>
        <v>2013</v>
      </c>
      <c r="M769" s="49" t="str">
        <f>VLOOKUP(L769,year_status,2,FALSE)</f>
        <v>complete</v>
      </c>
    </row>
    <row r="770" spans="1:13">
      <c r="A770">
        <v>796</v>
      </c>
      <c r="B770" t="s">
        <v>309</v>
      </c>
      <c r="C770" t="s">
        <v>18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15</v>
      </c>
      <c r="I770" s="2">
        <v>115604000</v>
      </c>
      <c r="J770" t="s">
        <v>50</v>
      </c>
      <c r="K770" t="s">
        <v>103</v>
      </c>
      <c r="L770" s="7">
        <f t="shared" si="10"/>
        <v>2014</v>
      </c>
      <c r="M770" s="49" t="str">
        <f>VLOOKUP(L770,year_status,2,FALSE)</f>
        <v>complete</v>
      </c>
    </row>
    <row r="771" spans="1:13">
      <c r="A771">
        <v>797</v>
      </c>
      <c r="B771" t="s">
        <v>309</v>
      </c>
      <c r="C771" t="s">
        <v>19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15</v>
      </c>
      <c r="I771" s="2">
        <v>159804000</v>
      </c>
      <c r="J771" t="s">
        <v>50</v>
      </c>
      <c r="K771" t="s">
        <v>103</v>
      </c>
      <c r="L771" s="7">
        <f t="shared" ref="L771:L834" si="11">YEAR(D771)</f>
        <v>2015</v>
      </c>
      <c r="M771" s="49" t="str">
        <f>VLOOKUP(L771,year_status,2,FALSE)</f>
        <v>complete</v>
      </c>
    </row>
    <row r="772" spans="1:13">
      <c r="A772">
        <v>798</v>
      </c>
      <c r="B772" t="s">
        <v>309</v>
      </c>
      <c r="C772" t="s">
        <v>20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15</v>
      </c>
      <c r="I772" s="2">
        <v>173598000</v>
      </c>
      <c r="J772" t="s">
        <v>50</v>
      </c>
      <c r="K772" t="s">
        <v>103</v>
      </c>
      <c r="L772" s="7">
        <f t="shared" si="11"/>
        <v>2016</v>
      </c>
      <c r="M772" s="49" t="str">
        <f>VLOOKUP(L772,year_status,2,FALSE)</f>
        <v>complete</v>
      </c>
    </row>
    <row r="773" spans="1:13">
      <c r="A773">
        <v>799</v>
      </c>
      <c r="B773" t="s">
        <v>310</v>
      </c>
      <c r="C773" t="s">
        <v>14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15</v>
      </c>
      <c r="I773" t="s">
        <v>15</v>
      </c>
      <c r="J773" t="s">
        <v>39</v>
      </c>
      <c r="K773" t="s">
        <v>127</v>
      </c>
      <c r="L773" s="7">
        <f t="shared" si="11"/>
        <v>2013</v>
      </c>
      <c r="M773" s="49" t="str">
        <f>VLOOKUP(L773,year_status,2,FALSE)</f>
        <v>complete</v>
      </c>
    </row>
    <row r="774" spans="1:13">
      <c r="A774">
        <v>800</v>
      </c>
      <c r="B774" t="s">
        <v>310</v>
      </c>
      <c r="C774" t="s">
        <v>18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15</v>
      </c>
      <c r="I774" t="s">
        <v>15</v>
      </c>
      <c r="J774" t="s">
        <v>39</v>
      </c>
      <c r="K774" t="s">
        <v>127</v>
      </c>
      <c r="L774" s="7">
        <f t="shared" si="11"/>
        <v>2014</v>
      </c>
      <c r="M774" s="49" t="str">
        <f>VLOOKUP(L774,year_status,2,FALSE)</f>
        <v>complete</v>
      </c>
    </row>
    <row r="775" spans="1:13">
      <c r="A775">
        <v>801</v>
      </c>
      <c r="B775" t="s">
        <v>310</v>
      </c>
      <c r="C775" t="s">
        <v>19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15</v>
      </c>
      <c r="I775" t="s">
        <v>15</v>
      </c>
      <c r="J775" t="s">
        <v>39</v>
      </c>
      <c r="K775" t="s">
        <v>127</v>
      </c>
      <c r="L775" s="7">
        <f t="shared" si="11"/>
        <v>2015</v>
      </c>
      <c r="M775" s="49" t="str">
        <f>VLOOKUP(L775,year_status,2,FALSE)</f>
        <v>complete</v>
      </c>
    </row>
    <row r="776" spans="1:13">
      <c r="A776">
        <v>802</v>
      </c>
      <c r="B776" t="s">
        <v>310</v>
      </c>
      <c r="C776" t="s">
        <v>20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15</v>
      </c>
      <c r="I776" t="s">
        <v>15</v>
      </c>
      <c r="J776" t="s">
        <v>39</v>
      </c>
      <c r="K776" t="s">
        <v>127</v>
      </c>
      <c r="L776" s="7">
        <f t="shared" si="11"/>
        <v>2016</v>
      </c>
      <c r="M776" s="49" t="str">
        <f>VLOOKUP(L776,year_status,2,FALSE)</f>
        <v>complete</v>
      </c>
    </row>
    <row r="777" spans="1:13">
      <c r="A777">
        <v>803</v>
      </c>
      <c r="B777" t="s">
        <v>311</v>
      </c>
      <c r="C777" t="s">
        <v>14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15</v>
      </c>
      <c r="I777" t="s">
        <v>15</v>
      </c>
      <c r="J777" t="s">
        <v>25</v>
      </c>
      <c r="K777" t="s">
        <v>312</v>
      </c>
      <c r="L777" s="7">
        <f t="shared" si="11"/>
        <v>2013</v>
      </c>
      <c r="M777" s="49" t="str">
        <f>VLOOKUP(L777,year_status,2,FALSE)</f>
        <v>complete</v>
      </c>
    </row>
    <row r="778" spans="1:13">
      <c r="A778">
        <v>804</v>
      </c>
      <c r="B778" t="s">
        <v>311</v>
      </c>
      <c r="C778" t="s">
        <v>18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15</v>
      </c>
      <c r="I778" t="s">
        <v>15</v>
      </c>
      <c r="J778" t="s">
        <v>25</v>
      </c>
      <c r="K778" t="s">
        <v>312</v>
      </c>
      <c r="L778" s="7">
        <f t="shared" si="11"/>
        <v>2014</v>
      </c>
      <c r="M778" s="49" t="str">
        <f>VLOOKUP(L778,year_status,2,FALSE)</f>
        <v>complete</v>
      </c>
    </row>
    <row r="779" spans="1:13">
      <c r="A779">
        <v>805</v>
      </c>
      <c r="B779" t="s">
        <v>311</v>
      </c>
      <c r="C779" t="s">
        <v>19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15</v>
      </c>
      <c r="I779" t="s">
        <v>15</v>
      </c>
      <c r="J779" t="s">
        <v>25</v>
      </c>
      <c r="K779" t="s">
        <v>312</v>
      </c>
      <c r="L779" s="7">
        <f t="shared" si="11"/>
        <v>2015</v>
      </c>
      <c r="M779" s="49" t="str">
        <f>VLOOKUP(L779,year_status,2,FALSE)</f>
        <v>complete</v>
      </c>
    </row>
    <row r="780" spans="1:13">
      <c r="A780">
        <v>806</v>
      </c>
      <c r="B780" t="s">
        <v>311</v>
      </c>
      <c r="C780" t="s">
        <v>20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15</v>
      </c>
      <c r="I780" t="s">
        <v>15</v>
      </c>
      <c r="J780" t="s">
        <v>25</v>
      </c>
      <c r="K780" t="s">
        <v>312</v>
      </c>
      <c r="L780" s="7">
        <f t="shared" si="11"/>
        <v>2016</v>
      </c>
      <c r="M780" s="49" t="str">
        <f>VLOOKUP(L780,year_status,2,FALSE)</f>
        <v>complete</v>
      </c>
    </row>
    <row r="781" spans="1:13">
      <c r="A781">
        <v>807</v>
      </c>
      <c r="B781" t="s">
        <v>313</v>
      </c>
      <c r="C781" t="s">
        <v>14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15</v>
      </c>
      <c r="I781" t="s">
        <v>15</v>
      </c>
      <c r="J781" t="s">
        <v>28</v>
      </c>
      <c r="K781" t="s">
        <v>31</v>
      </c>
      <c r="L781" s="7">
        <f t="shared" si="11"/>
        <v>2012</v>
      </c>
      <c r="M781" s="49" t="str">
        <f>VLOOKUP(L781,year_status,2,FALSE)</f>
        <v>complete</v>
      </c>
    </row>
    <row r="782" spans="1:13">
      <c r="A782">
        <v>808</v>
      </c>
      <c r="B782" t="s">
        <v>313</v>
      </c>
      <c r="C782" t="s">
        <v>18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15</v>
      </c>
      <c r="I782" t="s">
        <v>15</v>
      </c>
      <c r="J782" t="s">
        <v>28</v>
      </c>
      <c r="K782" t="s">
        <v>31</v>
      </c>
      <c r="L782" s="7">
        <f t="shared" si="11"/>
        <v>2013</v>
      </c>
      <c r="M782" s="49" t="str">
        <f>VLOOKUP(L782,year_status,2,FALSE)</f>
        <v>complete</v>
      </c>
    </row>
    <row r="783" spans="1:13">
      <c r="A783">
        <v>809</v>
      </c>
      <c r="B783" t="s">
        <v>313</v>
      </c>
      <c r="C783" t="s">
        <v>19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15</v>
      </c>
      <c r="I783" t="s">
        <v>15</v>
      </c>
      <c r="J783" t="s">
        <v>28</v>
      </c>
      <c r="K783" t="s">
        <v>31</v>
      </c>
      <c r="L783" s="7">
        <f t="shared" si="11"/>
        <v>2014</v>
      </c>
      <c r="M783" s="49" t="str">
        <f>VLOOKUP(L783,year_status,2,FALSE)</f>
        <v>complete</v>
      </c>
    </row>
    <row r="784" spans="1:13">
      <c r="A784">
        <v>810</v>
      </c>
      <c r="B784" t="s">
        <v>313</v>
      </c>
      <c r="C784" t="s">
        <v>20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15</v>
      </c>
      <c r="I784" t="s">
        <v>15</v>
      </c>
      <c r="J784" t="s">
        <v>28</v>
      </c>
      <c r="K784" t="s">
        <v>31</v>
      </c>
      <c r="L784" s="7">
        <f t="shared" si="11"/>
        <v>2015</v>
      </c>
      <c r="M784" s="49" t="str">
        <f>VLOOKUP(L784,year_status,2,FALSE)</f>
        <v>complete</v>
      </c>
    </row>
    <row r="785" spans="1:13">
      <c r="A785">
        <v>811</v>
      </c>
      <c r="B785" t="s">
        <v>314</v>
      </c>
      <c r="C785" t="s">
        <v>14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15</v>
      </c>
      <c r="I785" s="2">
        <v>722000000</v>
      </c>
      <c r="J785" t="s">
        <v>55</v>
      </c>
      <c r="K785" t="s">
        <v>56</v>
      </c>
      <c r="L785" s="7">
        <f t="shared" si="11"/>
        <v>2012</v>
      </c>
      <c r="M785" s="49" t="str">
        <f>VLOOKUP(L785,year_status,2,FALSE)</f>
        <v>complete</v>
      </c>
    </row>
    <row r="786" spans="1:13">
      <c r="A786">
        <v>812</v>
      </c>
      <c r="B786" t="s">
        <v>314</v>
      </c>
      <c r="C786" t="s">
        <v>18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15</v>
      </c>
      <c r="I786" s="2">
        <v>697000000</v>
      </c>
      <c r="J786" t="s">
        <v>55</v>
      </c>
      <c r="K786" t="s">
        <v>56</v>
      </c>
      <c r="L786" s="7">
        <f t="shared" si="11"/>
        <v>2013</v>
      </c>
      <c r="M786" s="49" t="str">
        <f>VLOOKUP(L786,year_status,2,FALSE)</f>
        <v>complete</v>
      </c>
    </row>
    <row r="787" spans="1:13">
      <c r="A787">
        <v>813</v>
      </c>
      <c r="B787" t="s">
        <v>314</v>
      </c>
      <c r="C787" t="s">
        <v>19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15</v>
      </c>
      <c r="I787" s="2">
        <v>701000000</v>
      </c>
      <c r="J787" t="s">
        <v>55</v>
      </c>
      <c r="K787" t="s">
        <v>56</v>
      </c>
      <c r="L787" s="7">
        <f t="shared" si="11"/>
        <v>2014</v>
      </c>
      <c r="M787" s="49" t="str">
        <f>VLOOKUP(L787,year_status,2,FALSE)</f>
        <v>complete</v>
      </c>
    </row>
    <row r="788" spans="1:13">
      <c r="A788">
        <v>814</v>
      </c>
      <c r="B788" t="s">
        <v>314</v>
      </c>
      <c r="C788" t="s">
        <v>20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15</v>
      </c>
      <c r="I788" s="2">
        <v>716000000</v>
      </c>
      <c r="J788" t="s">
        <v>55</v>
      </c>
      <c r="K788" t="s">
        <v>56</v>
      </c>
      <c r="L788" s="7">
        <f t="shared" si="11"/>
        <v>2015</v>
      </c>
      <c r="M788" s="49" t="str">
        <f>VLOOKUP(L788,year_status,2,FALSE)</f>
        <v>complete</v>
      </c>
    </row>
    <row r="789" spans="1:13">
      <c r="A789">
        <v>815</v>
      </c>
      <c r="B789" t="s">
        <v>315</v>
      </c>
      <c r="C789" t="s">
        <v>14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15</v>
      </c>
      <c r="I789" t="s">
        <v>15</v>
      </c>
      <c r="J789" t="s">
        <v>39</v>
      </c>
      <c r="K789" t="s">
        <v>127</v>
      </c>
      <c r="L789" s="7">
        <f t="shared" si="11"/>
        <v>2012</v>
      </c>
      <c r="M789" s="49" t="str">
        <f>VLOOKUP(L789,year_status,2,FALSE)</f>
        <v>complete</v>
      </c>
    </row>
    <row r="790" spans="1:13">
      <c r="A790">
        <v>816</v>
      </c>
      <c r="B790" t="s">
        <v>315</v>
      </c>
      <c r="C790" t="s">
        <v>18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15</v>
      </c>
      <c r="I790" t="s">
        <v>15</v>
      </c>
      <c r="J790" t="s">
        <v>39</v>
      </c>
      <c r="K790" t="s">
        <v>127</v>
      </c>
      <c r="L790" s="7">
        <f t="shared" si="11"/>
        <v>2013</v>
      </c>
      <c r="M790" s="49" t="str">
        <f>VLOOKUP(L790,year_status,2,FALSE)</f>
        <v>complete</v>
      </c>
    </row>
    <row r="791" spans="1:13">
      <c r="A791">
        <v>817</v>
      </c>
      <c r="B791" t="s">
        <v>315</v>
      </c>
      <c r="C791" t="s">
        <v>19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15</v>
      </c>
      <c r="I791" t="s">
        <v>15</v>
      </c>
      <c r="J791" t="s">
        <v>39</v>
      </c>
      <c r="K791" t="s">
        <v>127</v>
      </c>
      <c r="L791" s="7">
        <f t="shared" si="11"/>
        <v>2014</v>
      </c>
      <c r="M791" s="49" t="str">
        <f>VLOOKUP(L791,year_status,2,FALSE)</f>
        <v>complete</v>
      </c>
    </row>
    <row r="792" spans="1:13">
      <c r="A792">
        <v>818</v>
      </c>
      <c r="B792" t="s">
        <v>315</v>
      </c>
      <c r="C792" t="s">
        <v>20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15</v>
      </c>
      <c r="I792" t="s">
        <v>15</v>
      </c>
      <c r="J792" t="s">
        <v>39</v>
      </c>
      <c r="K792" t="s">
        <v>127</v>
      </c>
      <c r="L792" s="7">
        <f t="shared" si="11"/>
        <v>2015</v>
      </c>
      <c r="M792" s="49" t="str">
        <f>VLOOKUP(L792,year_status,2,FALSE)</f>
        <v>complete</v>
      </c>
    </row>
    <row r="793" spans="1:13">
      <c r="A793">
        <v>819</v>
      </c>
      <c r="B793" t="s">
        <v>316</v>
      </c>
      <c r="C793" t="s">
        <v>14</v>
      </c>
      <c r="D793" s="1">
        <v>41639</v>
      </c>
      <c r="E793" s="2">
        <v>41313000000</v>
      </c>
      <c r="F793" s="2">
        <v>32564000000</v>
      </c>
      <c r="G793" t="s">
        <v>15</v>
      </c>
      <c r="H793" t="s">
        <v>15</v>
      </c>
      <c r="I793" s="2">
        <v>6688000000</v>
      </c>
      <c r="J793" t="s">
        <v>28</v>
      </c>
      <c r="K793" t="s">
        <v>84</v>
      </c>
      <c r="L793" s="7">
        <f t="shared" si="11"/>
        <v>2013</v>
      </c>
      <c r="M793" s="49" t="str">
        <f>VLOOKUP(L793,year_status,2,FALSE)</f>
        <v>complete</v>
      </c>
    </row>
    <row r="794" spans="1:13">
      <c r="A794">
        <v>820</v>
      </c>
      <c r="B794" t="s">
        <v>316</v>
      </c>
      <c r="C794" t="s">
        <v>18</v>
      </c>
      <c r="D794" s="1">
        <v>42004</v>
      </c>
      <c r="E794" s="2">
        <v>48500000000</v>
      </c>
      <c r="F794" s="2">
        <v>38166000000</v>
      </c>
      <c r="G794" t="s">
        <v>15</v>
      </c>
      <c r="H794" t="s">
        <v>15</v>
      </c>
      <c r="I794" s="2">
        <v>7972000000</v>
      </c>
      <c r="J794" t="s">
        <v>28</v>
      </c>
      <c r="K794" t="s">
        <v>84</v>
      </c>
      <c r="L794" s="7">
        <f t="shared" si="11"/>
        <v>2014</v>
      </c>
      <c r="M794" s="49" t="str">
        <f>VLOOKUP(L794,year_status,2,FALSE)</f>
        <v>complete</v>
      </c>
    </row>
    <row r="795" spans="1:13">
      <c r="A795">
        <v>821</v>
      </c>
      <c r="B795" t="s">
        <v>316</v>
      </c>
      <c r="C795" t="s">
        <v>19</v>
      </c>
      <c r="D795" s="1">
        <v>42369</v>
      </c>
      <c r="E795" s="2">
        <v>54289000000</v>
      </c>
      <c r="F795" s="2">
        <v>44269000000</v>
      </c>
      <c r="G795" t="s">
        <v>15</v>
      </c>
      <c r="H795" t="s">
        <v>15</v>
      </c>
      <c r="I795" s="2">
        <v>7673000000</v>
      </c>
      <c r="J795" t="s">
        <v>28</v>
      </c>
      <c r="K795" t="s">
        <v>84</v>
      </c>
      <c r="L795" s="7">
        <f t="shared" si="11"/>
        <v>2015</v>
      </c>
      <c r="M795" s="49" t="str">
        <f>VLOOKUP(L795,year_status,2,FALSE)</f>
        <v>complete</v>
      </c>
    </row>
    <row r="796" spans="1:13">
      <c r="A796">
        <v>822</v>
      </c>
      <c r="B796" t="s">
        <v>316</v>
      </c>
      <c r="C796" t="s">
        <v>20</v>
      </c>
      <c r="D796" s="1">
        <v>42735</v>
      </c>
      <c r="E796" s="2">
        <v>54379000000</v>
      </c>
      <c r="F796" s="2">
        <v>45007000000</v>
      </c>
      <c r="G796" t="s">
        <v>15</v>
      </c>
      <c r="H796" t="s">
        <v>15</v>
      </c>
      <c r="I796" s="2">
        <v>7631000000</v>
      </c>
      <c r="J796" t="s">
        <v>28</v>
      </c>
      <c r="K796" t="s">
        <v>84</v>
      </c>
      <c r="L796" s="7">
        <f t="shared" si="11"/>
        <v>2016</v>
      </c>
      <c r="M796" s="49" t="str">
        <f>VLOOKUP(L796,year_status,2,FALSE)</f>
        <v>complete</v>
      </c>
    </row>
    <row r="797" spans="1:13">
      <c r="A797">
        <v>823</v>
      </c>
      <c r="B797" t="s">
        <v>317</v>
      </c>
      <c r="C797" t="s">
        <v>14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15</v>
      </c>
      <c r="J797" t="s">
        <v>25</v>
      </c>
      <c r="K797" t="s">
        <v>179</v>
      </c>
      <c r="L797" s="7">
        <f t="shared" si="11"/>
        <v>2012</v>
      </c>
      <c r="M797" s="49" t="str">
        <f>VLOOKUP(L797,year_status,2,FALSE)</f>
        <v>complete</v>
      </c>
    </row>
    <row r="798" spans="1:13">
      <c r="A798">
        <v>824</v>
      </c>
      <c r="B798" t="s">
        <v>317</v>
      </c>
      <c r="C798" t="s">
        <v>18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15</v>
      </c>
      <c r="J798" t="s">
        <v>25</v>
      </c>
      <c r="K798" t="s">
        <v>179</v>
      </c>
      <c r="L798" s="7">
        <f t="shared" si="11"/>
        <v>2013</v>
      </c>
      <c r="M798" s="49" t="str">
        <f>VLOOKUP(L798,year_status,2,FALSE)</f>
        <v>complete</v>
      </c>
    </row>
    <row r="799" spans="1:13">
      <c r="A799">
        <v>825</v>
      </c>
      <c r="B799" t="s">
        <v>317</v>
      </c>
      <c r="C799" t="s">
        <v>19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15</v>
      </c>
      <c r="J799" t="s">
        <v>25</v>
      </c>
      <c r="K799" t="s">
        <v>179</v>
      </c>
      <c r="L799" s="7">
        <f t="shared" si="11"/>
        <v>2014</v>
      </c>
      <c r="M799" s="49" t="str">
        <f>VLOOKUP(L799,year_status,2,FALSE)</f>
        <v>complete</v>
      </c>
    </row>
    <row r="800" spans="1:13">
      <c r="A800">
        <v>826</v>
      </c>
      <c r="B800" t="s">
        <v>317</v>
      </c>
      <c r="C800" t="s">
        <v>20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15</v>
      </c>
      <c r="J800" t="s">
        <v>25</v>
      </c>
      <c r="K800" t="s">
        <v>179</v>
      </c>
      <c r="L800" s="7">
        <f t="shared" si="11"/>
        <v>2015</v>
      </c>
      <c r="M800" s="49" t="str">
        <f>VLOOKUP(L800,year_status,2,FALSE)</f>
        <v>complete</v>
      </c>
    </row>
    <row r="801" spans="1:13">
      <c r="A801">
        <v>827</v>
      </c>
      <c r="B801" t="s">
        <v>318</v>
      </c>
      <c r="C801" t="s">
        <v>14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15</v>
      </c>
      <c r="J801" t="s">
        <v>28</v>
      </c>
      <c r="K801" t="s">
        <v>33</v>
      </c>
      <c r="L801" s="7">
        <f t="shared" si="11"/>
        <v>2012</v>
      </c>
      <c r="M801" s="49" t="str">
        <f>VLOOKUP(L801,year_status,2,FALSE)</f>
        <v>complete</v>
      </c>
    </row>
    <row r="802" spans="1:13">
      <c r="A802">
        <v>828</v>
      </c>
      <c r="B802" t="s">
        <v>318</v>
      </c>
      <c r="C802" t="s">
        <v>18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15</v>
      </c>
      <c r="J802" t="s">
        <v>28</v>
      </c>
      <c r="K802" t="s">
        <v>33</v>
      </c>
      <c r="L802" s="7">
        <f t="shared" si="11"/>
        <v>2013</v>
      </c>
      <c r="M802" s="49" t="str">
        <f>VLOOKUP(L802,year_status,2,FALSE)</f>
        <v>complete</v>
      </c>
    </row>
    <row r="803" spans="1:13">
      <c r="A803">
        <v>829</v>
      </c>
      <c r="B803" t="s">
        <v>318</v>
      </c>
      <c r="C803" t="s">
        <v>19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15</v>
      </c>
      <c r="J803" t="s">
        <v>28</v>
      </c>
      <c r="K803" t="s">
        <v>33</v>
      </c>
      <c r="L803" s="7">
        <f t="shared" si="11"/>
        <v>2014</v>
      </c>
      <c r="M803" s="49" t="str">
        <f>VLOOKUP(L803,year_status,2,FALSE)</f>
        <v>complete</v>
      </c>
    </row>
    <row r="804" spans="1:13">
      <c r="A804">
        <v>830</v>
      </c>
      <c r="B804" t="s">
        <v>318</v>
      </c>
      <c r="C804" t="s">
        <v>20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15</v>
      </c>
      <c r="J804" t="s">
        <v>28</v>
      </c>
      <c r="K804" t="s">
        <v>33</v>
      </c>
      <c r="L804" s="7">
        <f t="shared" si="11"/>
        <v>2015</v>
      </c>
      <c r="M804" s="49" t="str">
        <f>VLOOKUP(L804,year_status,2,FALSE)</f>
        <v>complete</v>
      </c>
    </row>
    <row r="805" spans="1:13">
      <c r="A805">
        <v>831</v>
      </c>
      <c r="B805" t="s">
        <v>319</v>
      </c>
      <c r="C805" t="s">
        <v>14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15</v>
      </c>
      <c r="J805" t="s">
        <v>62</v>
      </c>
      <c r="K805" t="s">
        <v>63</v>
      </c>
      <c r="L805" s="7">
        <f t="shared" si="11"/>
        <v>2012</v>
      </c>
      <c r="M805" s="49" t="str">
        <f>VLOOKUP(L805,year_status,2,FALSE)</f>
        <v>complete</v>
      </c>
    </row>
    <row r="806" spans="1:13">
      <c r="A806">
        <v>832</v>
      </c>
      <c r="B806" t="s">
        <v>319</v>
      </c>
      <c r="C806" t="s">
        <v>18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15</v>
      </c>
      <c r="J806" t="s">
        <v>62</v>
      </c>
      <c r="K806" t="s">
        <v>63</v>
      </c>
      <c r="L806" s="7">
        <f t="shared" si="11"/>
        <v>2013</v>
      </c>
      <c r="M806" s="49" t="str">
        <f>VLOOKUP(L806,year_status,2,FALSE)</f>
        <v>complete</v>
      </c>
    </row>
    <row r="807" spans="1:13">
      <c r="A807">
        <v>833</v>
      </c>
      <c r="B807" t="s">
        <v>319</v>
      </c>
      <c r="C807" t="s">
        <v>19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15</v>
      </c>
      <c r="J807" t="s">
        <v>62</v>
      </c>
      <c r="K807" t="s">
        <v>63</v>
      </c>
      <c r="L807" s="7">
        <f t="shared" si="11"/>
        <v>2014</v>
      </c>
      <c r="M807" s="49" t="str">
        <f>VLOOKUP(L807,year_status,2,FALSE)</f>
        <v>complete</v>
      </c>
    </row>
    <row r="808" spans="1:13">
      <c r="A808">
        <v>834</v>
      </c>
      <c r="B808" t="s">
        <v>319</v>
      </c>
      <c r="C808" t="s">
        <v>20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15</v>
      </c>
      <c r="J808" t="s">
        <v>62</v>
      </c>
      <c r="K808" t="s">
        <v>63</v>
      </c>
      <c r="L808" s="7">
        <f t="shared" si="11"/>
        <v>2015</v>
      </c>
      <c r="M808" s="49" t="str">
        <f>VLOOKUP(L808,year_status,2,FALSE)</f>
        <v>complete</v>
      </c>
    </row>
    <row r="809" spans="1:13">
      <c r="A809">
        <v>835</v>
      </c>
      <c r="B809" t="s">
        <v>320</v>
      </c>
      <c r="C809" t="s">
        <v>14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15</v>
      </c>
      <c r="J809" t="s">
        <v>28</v>
      </c>
      <c r="K809" t="s">
        <v>321</v>
      </c>
      <c r="L809" s="7">
        <f t="shared" si="11"/>
        <v>2013</v>
      </c>
      <c r="M809" s="49" t="str">
        <f>VLOOKUP(L809,year_status,2,FALSE)</f>
        <v>complete</v>
      </c>
    </row>
    <row r="810" spans="1:13">
      <c r="A810">
        <v>836</v>
      </c>
      <c r="B810" t="s">
        <v>320</v>
      </c>
      <c r="C810" t="s">
        <v>18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15</v>
      </c>
      <c r="J810" t="s">
        <v>28</v>
      </c>
      <c r="K810" t="s">
        <v>321</v>
      </c>
      <c r="L810" s="7">
        <f t="shared" si="11"/>
        <v>2014</v>
      </c>
      <c r="M810" s="49" t="str">
        <f>VLOOKUP(L810,year_status,2,FALSE)</f>
        <v>complete</v>
      </c>
    </row>
    <row r="811" spans="1:13">
      <c r="A811">
        <v>837</v>
      </c>
      <c r="B811" t="s">
        <v>320</v>
      </c>
      <c r="C811" t="s">
        <v>19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15</v>
      </c>
      <c r="J811" t="s">
        <v>28</v>
      </c>
      <c r="K811" t="s">
        <v>321</v>
      </c>
      <c r="L811" s="7">
        <f t="shared" si="11"/>
        <v>2016</v>
      </c>
      <c r="M811" s="49" t="str">
        <f>VLOOKUP(L811,year_status,2,FALSE)</f>
        <v>complete</v>
      </c>
    </row>
    <row r="812" spans="1:13">
      <c r="A812">
        <v>838</v>
      </c>
      <c r="B812" t="s">
        <v>320</v>
      </c>
      <c r="C812" t="s">
        <v>20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15</v>
      </c>
      <c r="J812" t="s">
        <v>28</v>
      </c>
      <c r="K812" t="s">
        <v>321</v>
      </c>
      <c r="L812" s="7">
        <f t="shared" si="11"/>
        <v>2017</v>
      </c>
      <c r="M812" s="49" t="str">
        <f>VLOOKUP(L812,year_status,2,FALSE)</f>
        <v>incomplete</v>
      </c>
    </row>
    <row r="813" spans="1:13">
      <c r="A813">
        <v>839</v>
      </c>
      <c r="B813" t="s">
        <v>322</v>
      </c>
      <c r="C813" t="s">
        <v>14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25</v>
      </c>
      <c r="K813" t="s">
        <v>37</v>
      </c>
      <c r="L813" s="7">
        <f t="shared" si="11"/>
        <v>2013</v>
      </c>
      <c r="M813" s="49" t="str">
        <f>VLOOKUP(L813,year_status,2,FALSE)</f>
        <v>complete</v>
      </c>
    </row>
    <row r="814" spans="1:13">
      <c r="A814">
        <v>840</v>
      </c>
      <c r="B814" t="s">
        <v>322</v>
      </c>
      <c r="C814" t="s">
        <v>18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25</v>
      </c>
      <c r="K814" t="s">
        <v>37</v>
      </c>
      <c r="L814" s="7">
        <f t="shared" si="11"/>
        <v>2014</v>
      </c>
      <c r="M814" s="49" t="str">
        <f>VLOOKUP(L814,year_status,2,FALSE)</f>
        <v>complete</v>
      </c>
    </row>
    <row r="815" spans="1:13">
      <c r="A815">
        <v>841</v>
      </c>
      <c r="B815" t="s">
        <v>322</v>
      </c>
      <c r="C815" t="s">
        <v>19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25</v>
      </c>
      <c r="K815" t="s">
        <v>37</v>
      </c>
      <c r="L815" s="7">
        <f t="shared" si="11"/>
        <v>2015</v>
      </c>
      <c r="M815" s="49" t="str">
        <f>VLOOKUP(L815,year_status,2,FALSE)</f>
        <v>complete</v>
      </c>
    </row>
    <row r="816" spans="1:13">
      <c r="A816">
        <v>842</v>
      </c>
      <c r="B816" t="s">
        <v>322</v>
      </c>
      <c r="C816" t="s">
        <v>20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25</v>
      </c>
      <c r="K816" t="s">
        <v>37</v>
      </c>
      <c r="L816" s="7">
        <f t="shared" si="11"/>
        <v>2016</v>
      </c>
      <c r="M816" s="49" t="str">
        <f>VLOOKUP(L816,year_status,2,FALSE)</f>
        <v>complete</v>
      </c>
    </row>
    <row r="817" spans="1:13">
      <c r="A817">
        <v>843</v>
      </c>
      <c r="B817" t="s">
        <v>323</v>
      </c>
      <c r="C817" t="s">
        <v>14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25</v>
      </c>
      <c r="K817" t="s">
        <v>60</v>
      </c>
      <c r="L817" s="7">
        <f t="shared" si="11"/>
        <v>2013</v>
      </c>
      <c r="M817" s="49" t="str">
        <f>VLOOKUP(L817,year_status,2,FALSE)</f>
        <v>complete</v>
      </c>
    </row>
    <row r="818" spans="1:13">
      <c r="A818">
        <v>844</v>
      </c>
      <c r="B818" t="s">
        <v>323</v>
      </c>
      <c r="C818" t="s">
        <v>18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25</v>
      </c>
      <c r="K818" t="s">
        <v>60</v>
      </c>
      <c r="L818" s="7">
        <f t="shared" si="11"/>
        <v>2014</v>
      </c>
      <c r="M818" s="49" t="str">
        <f>VLOOKUP(L818,year_status,2,FALSE)</f>
        <v>complete</v>
      </c>
    </row>
    <row r="819" spans="1:13">
      <c r="A819">
        <v>845</v>
      </c>
      <c r="B819" t="s">
        <v>323</v>
      </c>
      <c r="C819" t="s">
        <v>19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25</v>
      </c>
      <c r="K819" t="s">
        <v>60</v>
      </c>
      <c r="L819" s="7">
        <f t="shared" si="11"/>
        <v>2015</v>
      </c>
      <c r="M819" s="49" t="str">
        <f>VLOOKUP(L819,year_status,2,FALSE)</f>
        <v>complete</v>
      </c>
    </row>
    <row r="820" spans="1:13">
      <c r="A820">
        <v>846</v>
      </c>
      <c r="B820" t="s">
        <v>323</v>
      </c>
      <c r="C820" t="s">
        <v>20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25</v>
      </c>
      <c r="K820" t="s">
        <v>60</v>
      </c>
      <c r="L820" s="7">
        <f t="shared" si="11"/>
        <v>2016</v>
      </c>
      <c r="M820" s="49" t="str">
        <f>VLOOKUP(L820,year_status,2,FALSE)</f>
        <v>complete</v>
      </c>
    </row>
    <row r="821" spans="1:13">
      <c r="A821">
        <v>847</v>
      </c>
      <c r="B821" t="s">
        <v>324</v>
      </c>
      <c r="C821" t="s">
        <v>14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15</v>
      </c>
      <c r="I821" s="2">
        <v>1473000000</v>
      </c>
      <c r="J821" t="s">
        <v>62</v>
      </c>
      <c r="K821" t="s">
        <v>99</v>
      </c>
      <c r="L821" s="7">
        <f t="shared" si="11"/>
        <v>2012</v>
      </c>
      <c r="M821" s="49" t="str">
        <f>VLOOKUP(L821,year_status,2,FALSE)</f>
        <v>complete</v>
      </c>
    </row>
    <row r="822" spans="1:13">
      <c r="A822">
        <v>848</v>
      </c>
      <c r="B822" t="s">
        <v>324</v>
      </c>
      <c r="C822" t="s">
        <v>18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15</v>
      </c>
      <c r="I822" s="2">
        <v>1531000000</v>
      </c>
      <c r="J822" t="s">
        <v>62</v>
      </c>
      <c r="K822" t="s">
        <v>99</v>
      </c>
      <c r="L822" s="7">
        <f t="shared" si="11"/>
        <v>2013</v>
      </c>
      <c r="M822" s="49" t="str">
        <f>VLOOKUP(L822,year_status,2,FALSE)</f>
        <v>complete</v>
      </c>
    </row>
    <row r="823" spans="1:13">
      <c r="A823">
        <v>849</v>
      </c>
      <c r="B823" t="s">
        <v>324</v>
      </c>
      <c r="C823" t="s">
        <v>19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15</v>
      </c>
      <c r="I823" s="2">
        <v>1406000000</v>
      </c>
      <c r="J823" t="s">
        <v>62</v>
      </c>
      <c r="K823" t="s">
        <v>99</v>
      </c>
      <c r="L823" s="7">
        <f t="shared" si="11"/>
        <v>2014</v>
      </c>
      <c r="M823" s="49" t="str">
        <f>VLOOKUP(L823,year_status,2,FALSE)</f>
        <v>complete</v>
      </c>
    </row>
    <row r="824" spans="1:13">
      <c r="A824">
        <v>850</v>
      </c>
      <c r="B824" t="s">
        <v>324</v>
      </c>
      <c r="C824" t="s">
        <v>20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15</v>
      </c>
      <c r="I824" s="2">
        <v>1294000000</v>
      </c>
      <c r="J824" t="s">
        <v>62</v>
      </c>
      <c r="K824" t="s">
        <v>99</v>
      </c>
      <c r="L824" s="7">
        <f t="shared" si="11"/>
        <v>2015</v>
      </c>
      <c r="M824" s="49" t="str">
        <f>VLOOKUP(L824,year_status,2,FALSE)</f>
        <v>complete</v>
      </c>
    </row>
    <row r="825" spans="1:13">
      <c r="A825">
        <v>851</v>
      </c>
      <c r="B825" t="s">
        <v>325</v>
      </c>
      <c r="C825" t="s">
        <v>14</v>
      </c>
      <c r="D825" s="1">
        <v>41274</v>
      </c>
      <c r="E825" s="2">
        <v>6956200000</v>
      </c>
      <c r="F825" t="s">
        <v>15</v>
      </c>
      <c r="G825" s="2">
        <v>6279100000</v>
      </c>
      <c r="H825" t="s">
        <v>15</v>
      </c>
      <c r="I825" t="s">
        <v>15</v>
      </c>
      <c r="J825" t="s">
        <v>22</v>
      </c>
      <c r="K825" t="s">
        <v>326</v>
      </c>
      <c r="L825" s="7">
        <f t="shared" si="11"/>
        <v>2012</v>
      </c>
      <c r="M825" s="49" t="str">
        <f>VLOOKUP(L825,year_status,2,FALSE)</f>
        <v>complete</v>
      </c>
    </row>
    <row r="826" spans="1:13">
      <c r="A826">
        <v>852</v>
      </c>
      <c r="B826" t="s">
        <v>325</v>
      </c>
      <c r="C826" t="s">
        <v>18</v>
      </c>
      <c r="D826" s="1">
        <v>41639</v>
      </c>
      <c r="E826" s="2">
        <v>7122300000</v>
      </c>
      <c r="F826" t="s">
        <v>15</v>
      </c>
      <c r="G826" s="2">
        <v>6463400000</v>
      </c>
      <c r="H826" t="s">
        <v>15</v>
      </c>
      <c r="I826" t="s">
        <v>15</v>
      </c>
      <c r="J826" t="s">
        <v>22</v>
      </c>
      <c r="K826" t="s">
        <v>326</v>
      </c>
      <c r="L826" s="7">
        <f t="shared" si="11"/>
        <v>2013</v>
      </c>
      <c r="M826" s="49" t="str">
        <f>VLOOKUP(L826,year_status,2,FALSE)</f>
        <v>complete</v>
      </c>
    </row>
    <row r="827" spans="1:13">
      <c r="A827">
        <v>853</v>
      </c>
      <c r="B827" t="s">
        <v>325</v>
      </c>
      <c r="C827" t="s">
        <v>19</v>
      </c>
      <c r="D827" s="1">
        <v>42004</v>
      </c>
      <c r="E827" s="2">
        <v>7537100000</v>
      </c>
      <c r="F827" t="s">
        <v>15</v>
      </c>
      <c r="G827" s="2">
        <v>6748500000</v>
      </c>
      <c r="H827" t="s">
        <v>15</v>
      </c>
      <c r="I827" t="s">
        <v>15</v>
      </c>
      <c r="J827" t="s">
        <v>22</v>
      </c>
      <c r="K827" t="s">
        <v>326</v>
      </c>
      <c r="L827" s="7">
        <f t="shared" si="11"/>
        <v>2014</v>
      </c>
      <c r="M827" s="49" t="str">
        <f>VLOOKUP(L827,year_status,2,FALSE)</f>
        <v>complete</v>
      </c>
    </row>
    <row r="828" spans="1:13">
      <c r="A828">
        <v>854</v>
      </c>
      <c r="B828" t="s">
        <v>325</v>
      </c>
      <c r="C828" t="s">
        <v>20</v>
      </c>
      <c r="D828" s="1">
        <v>42369</v>
      </c>
      <c r="E828" s="2">
        <v>7613800000</v>
      </c>
      <c r="F828" t="s">
        <v>15</v>
      </c>
      <c r="G828" s="2">
        <v>6742700000</v>
      </c>
      <c r="H828" t="s">
        <v>15</v>
      </c>
      <c r="I828" t="s">
        <v>15</v>
      </c>
      <c r="J828" t="s">
        <v>22</v>
      </c>
      <c r="K828" t="s">
        <v>326</v>
      </c>
      <c r="L828" s="7">
        <f t="shared" si="11"/>
        <v>2015</v>
      </c>
      <c r="M828" s="49" t="str">
        <f>VLOOKUP(L828,year_status,2,FALSE)</f>
        <v>complete</v>
      </c>
    </row>
    <row r="829" spans="1:13">
      <c r="A829">
        <v>855</v>
      </c>
      <c r="B829" t="s">
        <v>327</v>
      </c>
      <c r="C829" t="s">
        <v>14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15</v>
      </c>
      <c r="I829" s="2">
        <v>316344000</v>
      </c>
      <c r="J829" t="s">
        <v>55</v>
      </c>
      <c r="K829" t="s">
        <v>56</v>
      </c>
      <c r="L829" s="7">
        <f t="shared" si="11"/>
        <v>2012</v>
      </c>
      <c r="M829" s="49" t="str">
        <f>VLOOKUP(L829,year_status,2,FALSE)</f>
        <v>complete</v>
      </c>
    </row>
    <row r="830" spans="1:13">
      <c r="A830">
        <v>856</v>
      </c>
      <c r="B830" t="s">
        <v>327</v>
      </c>
      <c r="C830" t="s">
        <v>18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15</v>
      </c>
      <c r="I830" s="2">
        <v>322037000</v>
      </c>
      <c r="J830" t="s">
        <v>55</v>
      </c>
      <c r="K830" t="s">
        <v>56</v>
      </c>
      <c r="L830" s="7">
        <f t="shared" si="11"/>
        <v>2013</v>
      </c>
      <c r="M830" s="49" t="str">
        <f>VLOOKUP(L830,year_status,2,FALSE)</f>
        <v>complete</v>
      </c>
    </row>
    <row r="831" spans="1:13">
      <c r="A831">
        <v>857</v>
      </c>
      <c r="B831" t="s">
        <v>327</v>
      </c>
      <c r="C831" t="s">
        <v>19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15</v>
      </c>
      <c r="I831" s="2">
        <v>353143000</v>
      </c>
      <c r="J831" t="s">
        <v>55</v>
      </c>
      <c r="K831" t="s">
        <v>56</v>
      </c>
      <c r="L831" s="7">
        <f t="shared" si="11"/>
        <v>2014</v>
      </c>
      <c r="M831" s="49" t="str">
        <f>VLOOKUP(L831,year_status,2,FALSE)</f>
        <v>complete</v>
      </c>
    </row>
    <row r="832" spans="1:13">
      <c r="A832">
        <v>858</v>
      </c>
      <c r="B832" t="s">
        <v>327</v>
      </c>
      <c r="C832" t="s">
        <v>20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15</v>
      </c>
      <c r="I832" s="2">
        <v>345464000</v>
      </c>
      <c r="J832" t="s">
        <v>55</v>
      </c>
      <c r="K832" t="s">
        <v>56</v>
      </c>
      <c r="L832" s="7">
        <f t="shared" si="11"/>
        <v>2015</v>
      </c>
      <c r="M832" s="49" t="str">
        <f>VLOOKUP(L832,year_status,2,FALSE)</f>
        <v>complete</v>
      </c>
    </row>
    <row r="833" spans="1:13">
      <c r="A833">
        <v>859</v>
      </c>
      <c r="B833" t="s">
        <v>328</v>
      </c>
      <c r="C833" t="s">
        <v>14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15</v>
      </c>
      <c r="J833" t="s">
        <v>28</v>
      </c>
      <c r="K833" t="s">
        <v>33</v>
      </c>
      <c r="L833" s="7">
        <f t="shared" si="11"/>
        <v>2013</v>
      </c>
      <c r="M833" s="49" t="str">
        <f>VLOOKUP(L833,year_status,2,FALSE)</f>
        <v>complete</v>
      </c>
    </row>
    <row r="834" spans="1:13">
      <c r="A834">
        <v>860</v>
      </c>
      <c r="B834" t="s">
        <v>328</v>
      </c>
      <c r="C834" t="s">
        <v>18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15</v>
      </c>
      <c r="J834" t="s">
        <v>28</v>
      </c>
      <c r="K834" t="s">
        <v>33</v>
      </c>
      <c r="L834" s="7">
        <f t="shared" si="11"/>
        <v>2014</v>
      </c>
      <c r="M834" s="49" t="str">
        <f>VLOOKUP(L834,year_status,2,FALSE)</f>
        <v>complete</v>
      </c>
    </row>
    <row r="835" spans="1:13">
      <c r="A835">
        <v>861</v>
      </c>
      <c r="B835" t="s">
        <v>328</v>
      </c>
      <c r="C835" t="s">
        <v>19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15</v>
      </c>
      <c r="J835" t="s">
        <v>28</v>
      </c>
      <c r="K835" t="s">
        <v>33</v>
      </c>
      <c r="L835" s="7">
        <f t="shared" ref="L835:L898" si="12">YEAR(D835)</f>
        <v>2015</v>
      </c>
      <c r="M835" s="49" t="str">
        <f>VLOOKUP(L835,year_status,2,FALSE)</f>
        <v>complete</v>
      </c>
    </row>
    <row r="836" spans="1:13">
      <c r="A836">
        <v>862</v>
      </c>
      <c r="B836" t="s">
        <v>328</v>
      </c>
      <c r="C836" t="s">
        <v>20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15</v>
      </c>
      <c r="J836" t="s">
        <v>28</v>
      </c>
      <c r="K836" t="s">
        <v>33</v>
      </c>
      <c r="L836" s="7">
        <f t="shared" si="12"/>
        <v>2016</v>
      </c>
      <c r="M836" s="49" t="str">
        <f>VLOOKUP(L836,year_status,2,FALSE)</f>
        <v>complete</v>
      </c>
    </row>
    <row r="837" spans="1:13">
      <c r="A837">
        <v>863</v>
      </c>
      <c r="B837" t="s">
        <v>329</v>
      </c>
      <c r="C837" t="s">
        <v>14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15</v>
      </c>
      <c r="I837" s="2">
        <v>250000000</v>
      </c>
      <c r="J837" t="s">
        <v>16</v>
      </c>
      <c r="K837" t="s">
        <v>160</v>
      </c>
      <c r="L837" s="7">
        <f t="shared" si="12"/>
        <v>2013</v>
      </c>
      <c r="M837" s="49" t="str">
        <f>VLOOKUP(L837,year_status,2,FALSE)</f>
        <v>complete</v>
      </c>
    </row>
    <row r="838" spans="1:13">
      <c r="A838">
        <v>864</v>
      </c>
      <c r="B838" t="s">
        <v>329</v>
      </c>
      <c r="C838" t="s">
        <v>18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15</v>
      </c>
      <c r="I838" s="2">
        <v>245000000</v>
      </c>
      <c r="J838" t="s">
        <v>16</v>
      </c>
      <c r="K838" t="s">
        <v>160</v>
      </c>
      <c r="L838" s="7">
        <f t="shared" si="12"/>
        <v>2014</v>
      </c>
      <c r="M838" s="49" t="str">
        <f>VLOOKUP(L838,year_status,2,FALSE)</f>
        <v>complete</v>
      </c>
    </row>
    <row r="839" spans="1:13">
      <c r="A839">
        <v>865</v>
      </c>
      <c r="B839" t="s">
        <v>329</v>
      </c>
      <c r="C839" t="s">
        <v>19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15</v>
      </c>
      <c r="I839" s="2">
        <v>233000000</v>
      </c>
      <c r="J839" t="s">
        <v>16</v>
      </c>
      <c r="K839" t="s">
        <v>160</v>
      </c>
      <c r="L839" s="7">
        <f t="shared" si="12"/>
        <v>2015</v>
      </c>
      <c r="M839" s="49" t="str">
        <f>VLOOKUP(L839,year_status,2,FALSE)</f>
        <v>complete</v>
      </c>
    </row>
    <row r="840" spans="1:13">
      <c r="A840">
        <v>866</v>
      </c>
      <c r="B840" t="s">
        <v>329</v>
      </c>
      <c r="C840" t="s">
        <v>20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15</v>
      </c>
      <c r="I840" s="2">
        <v>224000000</v>
      </c>
      <c r="J840" t="s">
        <v>16</v>
      </c>
      <c r="K840" t="s">
        <v>160</v>
      </c>
      <c r="L840" s="7">
        <f t="shared" si="12"/>
        <v>2016</v>
      </c>
      <c r="M840" s="49" t="str">
        <f>VLOOKUP(L840,year_status,2,FALSE)</f>
        <v>complete</v>
      </c>
    </row>
    <row r="841" spans="1:13">
      <c r="A841">
        <v>867</v>
      </c>
      <c r="B841" t="s">
        <v>330</v>
      </c>
      <c r="C841" t="s">
        <v>14</v>
      </c>
      <c r="D841" s="1">
        <v>41274</v>
      </c>
      <c r="E841" s="2">
        <v>4050400000</v>
      </c>
      <c r="F841" t="s">
        <v>15</v>
      </c>
      <c r="G841" s="2">
        <v>3207800000</v>
      </c>
      <c r="H841" t="s">
        <v>15</v>
      </c>
      <c r="I841" t="s">
        <v>15</v>
      </c>
      <c r="J841" t="s">
        <v>50</v>
      </c>
      <c r="K841" t="s">
        <v>76</v>
      </c>
      <c r="L841" s="7">
        <f t="shared" si="12"/>
        <v>2012</v>
      </c>
      <c r="M841" s="49" t="str">
        <f>VLOOKUP(L841,year_status,2,FALSE)</f>
        <v>complete</v>
      </c>
    </row>
    <row r="842" spans="1:13">
      <c r="A842">
        <v>868</v>
      </c>
      <c r="B842" t="s">
        <v>330</v>
      </c>
      <c r="C842" t="s">
        <v>18</v>
      </c>
      <c r="D842" s="1">
        <v>41639</v>
      </c>
      <c r="E842" s="2">
        <v>4644600000</v>
      </c>
      <c r="F842" t="s">
        <v>15</v>
      </c>
      <c r="G842" s="2">
        <v>3524400000</v>
      </c>
      <c r="H842" t="s">
        <v>15</v>
      </c>
      <c r="I842" t="s">
        <v>15</v>
      </c>
      <c r="J842" t="s">
        <v>50</v>
      </c>
      <c r="K842" t="s">
        <v>76</v>
      </c>
      <c r="L842" s="7">
        <f t="shared" si="12"/>
        <v>2013</v>
      </c>
      <c r="M842" s="49" t="str">
        <f>VLOOKUP(L842,year_status,2,FALSE)</f>
        <v>complete</v>
      </c>
    </row>
    <row r="843" spans="1:13">
      <c r="A843">
        <v>869</v>
      </c>
      <c r="B843" t="s">
        <v>330</v>
      </c>
      <c r="C843" t="s">
        <v>19</v>
      </c>
      <c r="D843" s="1">
        <v>42004</v>
      </c>
      <c r="E843" s="2">
        <v>5147100000</v>
      </c>
      <c r="F843" t="s">
        <v>15</v>
      </c>
      <c r="G843" s="2">
        <v>3870200000</v>
      </c>
      <c r="H843" t="s">
        <v>15</v>
      </c>
      <c r="I843" t="s">
        <v>15</v>
      </c>
      <c r="J843" t="s">
        <v>50</v>
      </c>
      <c r="K843" t="s">
        <v>76</v>
      </c>
      <c r="L843" s="7">
        <f t="shared" si="12"/>
        <v>2014</v>
      </c>
      <c r="M843" s="49" t="str">
        <f>VLOOKUP(L843,year_status,2,FALSE)</f>
        <v>complete</v>
      </c>
    </row>
    <row r="844" spans="1:13">
      <c r="A844">
        <v>870</v>
      </c>
      <c r="B844" t="s">
        <v>330</v>
      </c>
      <c r="C844" t="s">
        <v>20</v>
      </c>
      <c r="D844" s="1">
        <v>42369</v>
      </c>
      <c r="E844" s="2">
        <v>5122900000</v>
      </c>
      <c r="F844" t="s">
        <v>15</v>
      </c>
      <c r="G844" s="2">
        <v>3764500000</v>
      </c>
      <c r="H844" t="s">
        <v>15</v>
      </c>
      <c r="I844" t="s">
        <v>15</v>
      </c>
      <c r="J844" t="s">
        <v>50</v>
      </c>
      <c r="K844" t="s">
        <v>76</v>
      </c>
      <c r="L844" s="7">
        <f t="shared" si="12"/>
        <v>2015</v>
      </c>
      <c r="M844" s="49" t="str">
        <f>VLOOKUP(L844,year_status,2,FALSE)</f>
        <v>complete</v>
      </c>
    </row>
    <row r="845" spans="1:13">
      <c r="A845">
        <v>871</v>
      </c>
      <c r="B845" t="s">
        <v>331</v>
      </c>
      <c r="C845" t="s">
        <v>14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15</v>
      </c>
      <c r="I845" s="2">
        <v>229166000</v>
      </c>
      <c r="J845" t="s">
        <v>16</v>
      </c>
      <c r="K845" t="s">
        <v>332</v>
      </c>
      <c r="L845" s="7">
        <f t="shared" si="12"/>
        <v>2012</v>
      </c>
      <c r="M845" s="49" t="str">
        <f>VLOOKUP(L845,year_status,2,FALSE)</f>
        <v>complete</v>
      </c>
    </row>
    <row r="846" spans="1:13">
      <c r="A846">
        <v>872</v>
      </c>
      <c r="B846" t="s">
        <v>331</v>
      </c>
      <c r="C846" t="s">
        <v>18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15</v>
      </c>
      <c r="I846" s="2">
        <v>253380000</v>
      </c>
      <c r="J846" t="s">
        <v>16</v>
      </c>
      <c r="K846" t="s">
        <v>332</v>
      </c>
      <c r="L846" s="7">
        <f t="shared" si="12"/>
        <v>2013</v>
      </c>
      <c r="M846" s="49" t="str">
        <f>VLOOKUP(L846,year_status,2,FALSE)</f>
        <v>complete</v>
      </c>
    </row>
    <row r="847" spans="1:13">
      <c r="A847">
        <v>873</v>
      </c>
      <c r="B847" t="s">
        <v>331</v>
      </c>
      <c r="C847" t="s">
        <v>19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15</v>
      </c>
      <c r="I847" s="2">
        <v>294496000</v>
      </c>
      <c r="J847" t="s">
        <v>16</v>
      </c>
      <c r="K847" t="s">
        <v>332</v>
      </c>
      <c r="L847" s="7">
        <f t="shared" si="12"/>
        <v>2014</v>
      </c>
      <c r="M847" s="49" t="str">
        <f>VLOOKUP(L847,year_status,2,FALSE)</f>
        <v>complete</v>
      </c>
    </row>
    <row r="848" spans="1:13">
      <c r="A848">
        <v>874</v>
      </c>
      <c r="B848" t="s">
        <v>331</v>
      </c>
      <c r="C848" t="s">
        <v>20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15</v>
      </c>
      <c r="I848" s="2">
        <v>339613000</v>
      </c>
      <c r="J848" t="s">
        <v>16</v>
      </c>
      <c r="K848" t="s">
        <v>332</v>
      </c>
      <c r="L848" s="7">
        <f t="shared" si="12"/>
        <v>2015</v>
      </c>
      <c r="M848" s="49" t="str">
        <f>VLOOKUP(L848,year_status,2,FALSE)</f>
        <v>complete</v>
      </c>
    </row>
    <row r="849" spans="1:13">
      <c r="A849">
        <v>875</v>
      </c>
      <c r="B849" t="s">
        <v>333</v>
      </c>
      <c r="C849" t="s">
        <v>14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15</v>
      </c>
      <c r="I849" t="s">
        <v>15</v>
      </c>
      <c r="J849" t="s">
        <v>16</v>
      </c>
      <c r="K849" t="s">
        <v>167</v>
      </c>
      <c r="L849" s="7">
        <f t="shared" si="12"/>
        <v>2013</v>
      </c>
      <c r="M849" s="49" t="str">
        <f>VLOOKUP(L849,year_status,2,FALSE)</f>
        <v>complete</v>
      </c>
    </row>
    <row r="850" spans="1:13">
      <c r="A850">
        <v>876</v>
      </c>
      <c r="B850" t="s">
        <v>333</v>
      </c>
      <c r="C850" t="s">
        <v>18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15</v>
      </c>
      <c r="I850" t="s">
        <v>15</v>
      </c>
      <c r="J850" t="s">
        <v>16</v>
      </c>
      <c r="K850" t="s">
        <v>167</v>
      </c>
      <c r="L850" s="7">
        <f t="shared" si="12"/>
        <v>2014</v>
      </c>
      <c r="M850" s="49" t="str">
        <f>VLOOKUP(L850,year_status,2,FALSE)</f>
        <v>complete</v>
      </c>
    </row>
    <row r="851" spans="1:13">
      <c r="A851">
        <v>877</v>
      </c>
      <c r="B851" t="s">
        <v>333</v>
      </c>
      <c r="C851" t="s">
        <v>19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15</v>
      </c>
      <c r="I851" t="s">
        <v>15</v>
      </c>
      <c r="J851" t="s">
        <v>16</v>
      </c>
      <c r="K851" t="s">
        <v>167</v>
      </c>
      <c r="L851" s="7">
        <f t="shared" si="12"/>
        <v>2015</v>
      </c>
      <c r="M851" s="49" t="str">
        <f>VLOOKUP(L851,year_status,2,FALSE)</f>
        <v>complete</v>
      </c>
    </row>
    <row r="852" spans="1:13">
      <c r="A852">
        <v>878</v>
      </c>
      <c r="B852" t="s">
        <v>333</v>
      </c>
      <c r="C852" t="s">
        <v>20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15</v>
      </c>
      <c r="I852" t="s">
        <v>15</v>
      </c>
      <c r="J852" t="s">
        <v>16</v>
      </c>
      <c r="K852" t="s">
        <v>167</v>
      </c>
      <c r="L852" s="7">
        <f t="shared" si="12"/>
        <v>2016</v>
      </c>
      <c r="M852" s="49" t="str">
        <f>VLOOKUP(L852,year_status,2,FALSE)</f>
        <v>complete</v>
      </c>
    </row>
    <row r="853" spans="1:13">
      <c r="A853">
        <v>879</v>
      </c>
      <c r="B853" t="s">
        <v>334</v>
      </c>
      <c r="C853" t="s">
        <v>14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15</v>
      </c>
      <c r="J853" t="s">
        <v>25</v>
      </c>
      <c r="K853" t="s">
        <v>177</v>
      </c>
      <c r="L853" s="7">
        <f t="shared" si="12"/>
        <v>2012</v>
      </c>
      <c r="M853" s="49" t="str">
        <f>VLOOKUP(L853,year_status,2,FALSE)</f>
        <v>complete</v>
      </c>
    </row>
    <row r="854" spans="1:13">
      <c r="A854">
        <v>880</v>
      </c>
      <c r="B854" t="s">
        <v>334</v>
      </c>
      <c r="C854" t="s">
        <v>18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15</v>
      </c>
      <c r="J854" t="s">
        <v>25</v>
      </c>
      <c r="K854" t="s">
        <v>177</v>
      </c>
      <c r="L854" s="7">
        <f t="shared" si="12"/>
        <v>2013</v>
      </c>
      <c r="M854" s="49" t="str">
        <f>VLOOKUP(L854,year_status,2,FALSE)</f>
        <v>complete</v>
      </c>
    </row>
    <row r="855" spans="1:13">
      <c r="A855">
        <v>881</v>
      </c>
      <c r="B855" t="s">
        <v>334</v>
      </c>
      <c r="C855" t="s">
        <v>19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15</v>
      </c>
      <c r="J855" t="s">
        <v>25</v>
      </c>
      <c r="K855" t="s">
        <v>177</v>
      </c>
      <c r="L855" s="7">
        <f t="shared" si="12"/>
        <v>2014</v>
      </c>
      <c r="M855" s="49" t="str">
        <f>VLOOKUP(L855,year_status,2,FALSE)</f>
        <v>complete</v>
      </c>
    </row>
    <row r="856" spans="1:13">
      <c r="A856">
        <v>882</v>
      </c>
      <c r="B856" t="s">
        <v>334</v>
      </c>
      <c r="C856" t="s">
        <v>20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15</v>
      </c>
      <c r="J856" t="s">
        <v>25</v>
      </c>
      <c r="K856" t="s">
        <v>177</v>
      </c>
      <c r="L856" s="7">
        <f t="shared" si="12"/>
        <v>2015</v>
      </c>
      <c r="M856" s="49" t="str">
        <f>VLOOKUP(L856,year_status,2,FALSE)</f>
        <v>complete</v>
      </c>
    </row>
    <row r="857" spans="1:13">
      <c r="A857">
        <v>883</v>
      </c>
      <c r="B857" t="s">
        <v>335</v>
      </c>
      <c r="C857" t="s">
        <v>14</v>
      </c>
      <c r="D857" s="1">
        <v>41274</v>
      </c>
      <c r="E857" s="2">
        <v>93646000000</v>
      </c>
      <c r="F857" t="s">
        <v>15</v>
      </c>
      <c r="G857" s="2">
        <v>64729000000</v>
      </c>
      <c r="H857" t="s">
        <v>15</v>
      </c>
      <c r="I857" s="2">
        <v>3385000000</v>
      </c>
      <c r="J857" t="s">
        <v>50</v>
      </c>
      <c r="K857" t="s">
        <v>108</v>
      </c>
      <c r="L857" s="7">
        <f t="shared" si="12"/>
        <v>2012</v>
      </c>
      <c r="M857" s="49" t="str">
        <f>VLOOKUP(L857,year_status,2,FALSE)</f>
        <v>complete</v>
      </c>
    </row>
    <row r="858" spans="1:13">
      <c r="A858">
        <v>884</v>
      </c>
      <c r="B858" t="s">
        <v>335</v>
      </c>
      <c r="C858" t="s">
        <v>18</v>
      </c>
      <c r="D858" s="1">
        <v>41639</v>
      </c>
      <c r="E858" s="2">
        <v>97142000000</v>
      </c>
      <c r="F858" t="s">
        <v>15</v>
      </c>
      <c r="G858" s="2">
        <v>70467000000</v>
      </c>
      <c r="H858" t="s">
        <v>15</v>
      </c>
      <c r="I858" s="2">
        <v>225000000</v>
      </c>
      <c r="J858" t="s">
        <v>50</v>
      </c>
      <c r="K858" t="s">
        <v>108</v>
      </c>
      <c r="L858" s="7">
        <f t="shared" si="12"/>
        <v>2013</v>
      </c>
      <c r="M858" s="49" t="str">
        <f>VLOOKUP(L858,year_status,2,FALSE)</f>
        <v>complete</v>
      </c>
    </row>
    <row r="859" spans="1:13">
      <c r="A859">
        <v>885</v>
      </c>
      <c r="B859" t="s">
        <v>335</v>
      </c>
      <c r="C859" t="s">
        <v>19</v>
      </c>
      <c r="D859" s="1">
        <v>42004</v>
      </c>
      <c r="E859" s="2">
        <v>91973000000</v>
      </c>
      <c r="F859" t="s">
        <v>15</v>
      </c>
      <c r="G859" s="2">
        <v>61274000000</v>
      </c>
      <c r="H859" t="s">
        <v>15</v>
      </c>
      <c r="I859" s="2">
        <v>3139000000</v>
      </c>
      <c r="J859" t="s">
        <v>50</v>
      </c>
      <c r="K859" t="s">
        <v>108</v>
      </c>
      <c r="L859" s="7">
        <f t="shared" si="12"/>
        <v>2014</v>
      </c>
      <c r="M859" s="49" t="str">
        <f>VLOOKUP(L859,year_status,2,FALSE)</f>
        <v>complete</v>
      </c>
    </row>
    <row r="860" spans="1:13">
      <c r="A860">
        <v>886</v>
      </c>
      <c r="B860" t="s">
        <v>335</v>
      </c>
      <c r="C860" t="s">
        <v>20</v>
      </c>
      <c r="D860" s="1">
        <v>42369</v>
      </c>
      <c r="E860" s="2">
        <v>89716000000</v>
      </c>
      <c r="F860" t="s">
        <v>15</v>
      </c>
      <c r="G860" s="2">
        <v>59014000000</v>
      </c>
      <c r="H860" t="s">
        <v>15</v>
      </c>
      <c r="I860" s="2">
        <v>3827000000</v>
      </c>
      <c r="J860" t="s">
        <v>50</v>
      </c>
      <c r="K860" t="s">
        <v>108</v>
      </c>
      <c r="L860" s="7">
        <f t="shared" si="12"/>
        <v>2015</v>
      </c>
      <c r="M860" s="49" t="str">
        <f>VLOOKUP(L860,year_status,2,FALSE)</f>
        <v>complete</v>
      </c>
    </row>
    <row r="861" spans="1:13">
      <c r="A861">
        <v>887</v>
      </c>
      <c r="B861" t="s">
        <v>336</v>
      </c>
      <c r="C861" t="s">
        <v>14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15</v>
      </c>
      <c r="I861" t="s">
        <v>15</v>
      </c>
      <c r="J861" t="s">
        <v>22</v>
      </c>
      <c r="K861" t="s">
        <v>337</v>
      </c>
      <c r="L861" s="7">
        <f t="shared" si="12"/>
        <v>2013</v>
      </c>
      <c r="M861" s="49" t="str">
        <f>VLOOKUP(L861,year_status,2,FALSE)</f>
        <v>complete</v>
      </c>
    </row>
    <row r="862" spans="1:13">
      <c r="A862">
        <v>888</v>
      </c>
      <c r="B862" t="s">
        <v>336</v>
      </c>
      <c r="C862" t="s">
        <v>18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15</v>
      </c>
      <c r="I862" t="s">
        <v>15</v>
      </c>
      <c r="J862" t="s">
        <v>22</v>
      </c>
      <c r="K862" t="s">
        <v>337</v>
      </c>
      <c r="L862" s="7">
        <f t="shared" si="12"/>
        <v>2014</v>
      </c>
      <c r="M862" s="49" t="str">
        <f>VLOOKUP(L862,year_status,2,FALSE)</f>
        <v>complete</v>
      </c>
    </row>
    <row r="863" spans="1:13">
      <c r="A863">
        <v>889</v>
      </c>
      <c r="B863" t="s">
        <v>336</v>
      </c>
      <c r="C863" t="s">
        <v>19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15</v>
      </c>
      <c r="I863" t="s">
        <v>15</v>
      </c>
      <c r="J863" t="s">
        <v>22</v>
      </c>
      <c r="K863" t="s">
        <v>337</v>
      </c>
      <c r="L863" s="7">
        <f t="shared" si="12"/>
        <v>2015</v>
      </c>
      <c r="M863" s="49" t="str">
        <f>VLOOKUP(L863,year_status,2,FALSE)</f>
        <v>complete</v>
      </c>
    </row>
    <row r="864" spans="1:13">
      <c r="A864">
        <v>890</v>
      </c>
      <c r="B864" t="s">
        <v>336</v>
      </c>
      <c r="C864" t="s">
        <v>20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15</v>
      </c>
      <c r="I864" t="s">
        <v>15</v>
      </c>
      <c r="J864" t="s">
        <v>22</v>
      </c>
      <c r="K864" t="s">
        <v>337</v>
      </c>
      <c r="L864" s="7">
        <f t="shared" si="12"/>
        <v>2016</v>
      </c>
      <c r="M864" s="49" t="str">
        <f>VLOOKUP(L864,year_status,2,FALSE)</f>
        <v>complete</v>
      </c>
    </row>
    <row r="865" spans="1:13">
      <c r="A865">
        <v>891</v>
      </c>
      <c r="B865" t="s">
        <v>338</v>
      </c>
      <c r="C865" t="s">
        <v>14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15</v>
      </c>
      <c r="I865" t="s">
        <v>15</v>
      </c>
      <c r="J865" t="s">
        <v>39</v>
      </c>
      <c r="K865" t="s">
        <v>127</v>
      </c>
      <c r="L865" s="7">
        <f t="shared" si="12"/>
        <v>2012</v>
      </c>
      <c r="M865" s="49" t="str">
        <f>VLOOKUP(L865,year_status,2,FALSE)</f>
        <v>complete</v>
      </c>
    </row>
    <row r="866" spans="1:13">
      <c r="A866">
        <v>892</v>
      </c>
      <c r="B866" t="s">
        <v>338</v>
      </c>
      <c r="C866" t="s">
        <v>18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15</v>
      </c>
      <c r="I866" t="s">
        <v>15</v>
      </c>
      <c r="J866" t="s">
        <v>39</v>
      </c>
      <c r="K866" t="s">
        <v>127</v>
      </c>
      <c r="L866" s="7">
        <f t="shared" si="12"/>
        <v>2013</v>
      </c>
      <c r="M866" s="49" t="str">
        <f>VLOOKUP(L866,year_status,2,FALSE)</f>
        <v>complete</v>
      </c>
    </row>
    <row r="867" spans="1:13">
      <c r="A867">
        <v>893</v>
      </c>
      <c r="B867" t="s">
        <v>338</v>
      </c>
      <c r="C867" t="s">
        <v>19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15</v>
      </c>
      <c r="I867" t="s">
        <v>15</v>
      </c>
      <c r="J867" t="s">
        <v>39</v>
      </c>
      <c r="K867" t="s">
        <v>127</v>
      </c>
      <c r="L867" s="7">
        <f t="shared" si="12"/>
        <v>2015</v>
      </c>
      <c r="M867" s="49" t="str">
        <f>VLOOKUP(L867,year_status,2,FALSE)</f>
        <v>complete</v>
      </c>
    </row>
    <row r="868" spans="1:13">
      <c r="A868">
        <v>894</v>
      </c>
      <c r="B868" t="s">
        <v>338</v>
      </c>
      <c r="C868" t="s">
        <v>20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15</v>
      </c>
      <c r="I868" t="s">
        <v>15</v>
      </c>
      <c r="J868" t="s">
        <v>39</v>
      </c>
      <c r="K868" t="s">
        <v>127</v>
      </c>
      <c r="L868" s="7">
        <f t="shared" si="12"/>
        <v>2016</v>
      </c>
      <c r="M868" s="49" t="str">
        <f>VLOOKUP(L868,year_status,2,FALSE)</f>
        <v>complete</v>
      </c>
    </row>
    <row r="869" spans="1:13">
      <c r="A869">
        <v>895</v>
      </c>
      <c r="B869" t="s">
        <v>339</v>
      </c>
      <c r="C869" t="s">
        <v>14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15</v>
      </c>
      <c r="I869" s="2">
        <v>12784000</v>
      </c>
      <c r="J869" t="s">
        <v>50</v>
      </c>
      <c r="K869" t="s">
        <v>108</v>
      </c>
      <c r="L869" s="7">
        <f t="shared" si="12"/>
        <v>2013</v>
      </c>
      <c r="M869" s="49" t="str">
        <f>VLOOKUP(L869,year_status,2,FALSE)</f>
        <v>complete</v>
      </c>
    </row>
    <row r="870" spans="1:13">
      <c r="A870">
        <v>896</v>
      </c>
      <c r="B870" t="s">
        <v>339</v>
      </c>
      <c r="C870" t="s">
        <v>18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15</v>
      </c>
      <c r="I870" s="2">
        <v>13279000</v>
      </c>
      <c r="J870" t="s">
        <v>50</v>
      </c>
      <c r="K870" t="s">
        <v>108</v>
      </c>
      <c r="L870" s="7">
        <f t="shared" si="12"/>
        <v>2014</v>
      </c>
      <c r="M870" s="49" t="str">
        <f>VLOOKUP(L870,year_status,2,FALSE)</f>
        <v>complete</v>
      </c>
    </row>
    <row r="871" spans="1:13">
      <c r="A871">
        <v>897</v>
      </c>
      <c r="B871" t="s">
        <v>339</v>
      </c>
      <c r="C871" t="s">
        <v>19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15</v>
      </c>
      <c r="I871" s="2">
        <v>13338000</v>
      </c>
      <c r="J871" t="s">
        <v>50</v>
      </c>
      <c r="K871" t="s">
        <v>108</v>
      </c>
      <c r="L871" s="7">
        <f t="shared" si="12"/>
        <v>2015</v>
      </c>
      <c r="M871" s="49" t="str">
        <f>VLOOKUP(L871,year_status,2,FALSE)</f>
        <v>complete</v>
      </c>
    </row>
    <row r="872" spans="1:13">
      <c r="A872">
        <v>898</v>
      </c>
      <c r="B872" t="s">
        <v>339</v>
      </c>
      <c r="C872" t="s">
        <v>20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15</v>
      </c>
      <c r="I872" s="2">
        <v>13794000</v>
      </c>
      <c r="J872" t="s">
        <v>50</v>
      </c>
      <c r="K872" t="s">
        <v>108</v>
      </c>
      <c r="L872" s="7">
        <f t="shared" si="12"/>
        <v>2016</v>
      </c>
      <c r="M872" s="49" t="str">
        <f>VLOOKUP(L872,year_status,2,FALSE)</f>
        <v>complete</v>
      </c>
    </row>
    <row r="873" spans="1:13">
      <c r="A873">
        <v>899</v>
      </c>
      <c r="B873" t="s">
        <v>340</v>
      </c>
      <c r="C873" t="s">
        <v>14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15</v>
      </c>
      <c r="I873" s="2">
        <v>214827000</v>
      </c>
      <c r="J873" t="s">
        <v>55</v>
      </c>
      <c r="K873" t="s">
        <v>56</v>
      </c>
      <c r="L873" s="7">
        <f t="shared" si="12"/>
        <v>2012</v>
      </c>
      <c r="M873" s="49" t="str">
        <f>VLOOKUP(L873,year_status,2,FALSE)</f>
        <v>complete</v>
      </c>
    </row>
    <row r="874" spans="1:13">
      <c r="A874">
        <v>900</v>
      </c>
      <c r="B874" t="s">
        <v>340</v>
      </c>
      <c r="C874" t="s">
        <v>18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15</v>
      </c>
      <c r="I874" s="2">
        <v>224713000</v>
      </c>
      <c r="J874" t="s">
        <v>55</v>
      </c>
      <c r="K874" t="s">
        <v>56</v>
      </c>
      <c r="L874" s="7">
        <f t="shared" si="12"/>
        <v>2013</v>
      </c>
      <c r="M874" s="49" t="str">
        <f>VLOOKUP(L874,year_status,2,FALSE)</f>
        <v>complete</v>
      </c>
    </row>
    <row r="875" spans="1:13">
      <c r="A875">
        <v>901</v>
      </c>
      <c r="B875" t="s">
        <v>340</v>
      </c>
      <c r="C875" t="s">
        <v>19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15</v>
      </c>
      <c r="I875" s="2">
        <v>258074000</v>
      </c>
      <c r="J875" t="s">
        <v>55</v>
      </c>
      <c r="K875" t="s">
        <v>56</v>
      </c>
      <c r="L875" s="7">
        <f t="shared" si="12"/>
        <v>2014</v>
      </c>
      <c r="M875" s="49" t="str">
        <f>VLOOKUP(L875,year_status,2,FALSE)</f>
        <v>complete</v>
      </c>
    </row>
    <row r="876" spans="1:13">
      <c r="A876">
        <v>902</v>
      </c>
      <c r="B876" t="s">
        <v>340</v>
      </c>
      <c r="C876" t="s">
        <v>20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15</v>
      </c>
      <c r="I876" s="2">
        <v>344527000</v>
      </c>
      <c r="J876" t="s">
        <v>55</v>
      </c>
      <c r="K876" t="s">
        <v>56</v>
      </c>
      <c r="L876" s="7">
        <f t="shared" si="12"/>
        <v>2015</v>
      </c>
      <c r="M876" s="49" t="str">
        <f>VLOOKUP(L876,year_status,2,FALSE)</f>
        <v>complete</v>
      </c>
    </row>
    <row r="877" spans="1:13">
      <c r="A877">
        <v>903</v>
      </c>
      <c r="B877" t="s">
        <v>341</v>
      </c>
      <c r="C877" t="s">
        <v>14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15</v>
      </c>
      <c r="J877" t="s">
        <v>25</v>
      </c>
      <c r="K877" t="s">
        <v>71</v>
      </c>
      <c r="L877" s="7">
        <f t="shared" si="12"/>
        <v>2013</v>
      </c>
      <c r="M877" s="49" t="str">
        <f>VLOOKUP(L877,year_status,2,FALSE)</f>
        <v>complete</v>
      </c>
    </row>
    <row r="878" spans="1:13">
      <c r="A878">
        <v>904</v>
      </c>
      <c r="B878" t="s">
        <v>341</v>
      </c>
      <c r="C878" t="s">
        <v>18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15</v>
      </c>
      <c r="J878" t="s">
        <v>25</v>
      </c>
      <c r="K878" t="s">
        <v>71</v>
      </c>
      <c r="L878" s="7">
        <f t="shared" si="12"/>
        <v>2014</v>
      </c>
      <c r="M878" s="49" t="str">
        <f>VLOOKUP(L878,year_status,2,FALSE)</f>
        <v>complete</v>
      </c>
    </row>
    <row r="879" spans="1:13">
      <c r="A879">
        <v>905</v>
      </c>
      <c r="B879" t="s">
        <v>341</v>
      </c>
      <c r="C879" t="s">
        <v>19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15</v>
      </c>
      <c r="J879" t="s">
        <v>25</v>
      </c>
      <c r="K879" t="s">
        <v>71</v>
      </c>
      <c r="L879" s="7">
        <f t="shared" si="12"/>
        <v>2015</v>
      </c>
      <c r="M879" s="49" t="str">
        <f>VLOOKUP(L879,year_status,2,FALSE)</f>
        <v>complete</v>
      </c>
    </row>
    <row r="880" spans="1:13">
      <c r="A880">
        <v>906</v>
      </c>
      <c r="B880" t="s">
        <v>341</v>
      </c>
      <c r="C880" t="s">
        <v>20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15</v>
      </c>
      <c r="J880" t="s">
        <v>25</v>
      </c>
      <c r="K880" t="s">
        <v>71</v>
      </c>
      <c r="L880" s="7">
        <f t="shared" si="12"/>
        <v>2016</v>
      </c>
      <c r="M880" s="49" t="str">
        <f>VLOOKUP(L880,year_status,2,FALSE)</f>
        <v>complete</v>
      </c>
    </row>
    <row r="881" spans="1:13">
      <c r="A881">
        <v>907</v>
      </c>
      <c r="B881" t="s">
        <v>342</v>
      </c>
      <c r="C881" t="s">
        <v>14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15</v>
      </c>
      <c r="I881" t="s">
        <v>15</v>
      </c>
      <c r="J881" t="s">
        <v>39</v>
      </c>
      <c r="K881" t="s">
        <v>145</v>
      </c>
      <c r="L881" s="7">
        <f t="shared" si="12"/>
        <v>2013</v>
      </c>
      <c r="M881" s="49" t="str">
        <f>VLOOKUP(L881,year_status,2,FALSE)</f>
        <v>complete</v>
      </c>
    </row>
    <row r="882" spans="1:13">
      <c r="A882">
        <v>908</v>
      </c>
      <c r="B882" t="s">
        <v>342</v>
      </c>
      <c r="C882" t="s">
        <v>18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15</v>
      </c>
      <c r="I882" t="s">
        <v>15</v>
      </c>
      <c r="J882" t="s">
        <v>39</v>
      </c>
      <c r="K882" t="s">
        <v>145</v>
      </c>
      <c r="L882" s="7">
        <f t="shared" si="12"/>
        <v>2014</v>
      </c>
      <c r="M882" s="49" t="str">
        <f>VLOOKUP(L882,year_status,2,FALSE)</f>
        <v>complete</v>
      </c>
    </row>
    <row r="883" spans="1:13">
      <c r="A883">
        <v>909</v>
      </c>
      <c r="B883" t="s">
        <v>342</v>
      </c>
      <c r="C883" t="s">
        <v>19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15</v>
      </c>
      <c r="I883" t="s">
        <v>15</v>
      </c>
      <c r="J883" t="s">
        <v>39</v>
      </c>
      <c r="K883" t="s">
        <v>145</v>
      </c>
      <c r="L883" s="7">
        <f t="shared" si="12"/>
        <v>2015</v>
      </c>
      <c r="M883" s="49" t="str">
        <f>VLOOKUP(L883,year_status,2,FALSE)</f>
        <v>complete</v>
      </c>
    </row>
    <row r="884" spans="1:13">
      <c r="A884">
        <v>910</v>
      </c>
      <c r="B884" t="s">
        <v>342</v>
      </c>
      <c r="C884" t="s">
        <v>20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15</v>
      </c>
      <c r="I884" t="s">
        <v>15</v>
      </c>
      <c r="J884" t="s">
        <v>39</v>
      </c>
      <c r="K884" t="s">
        <v>145</v>
      </c>
      <c r="L884" s="7">
        <f t="shared" si="12"/>
        <v>2016</v>
      </c>
      <c r="M884" s="49" t="str">
        <f>VLOOKUP(L884,year_status,2,FALSE)</f>
        <v>complete</v>
      </c>
    </row>
    <row r="885" spans="1:13">
      <c r="A885">
        <v>911</v>
      </c>
      <c r="B885" t="s">
        <v>343</v>
      </c>
      <c r="C885" t="s">
        <v>14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15</v>
      </c>
      <c r="I885" s="2">
        <v>1806000000</v>
      </c>
      <c r="J885" t="s">
        <v>86</v>
      </c>
      <c r="K885" t="s">
        <v>344</v>
      </c>
      <c r="L885" s="7">
        <f t="shared" si="12"/>
        <v>2013</v>
      </c>
      <c r="M885" s="49" t="str">
        <f>VLOOKUP(L885,year_status,2,FALSE)</f>
        <v>complete</v>
      </c>
    </row>
    <row r="886" spans="1:13">
      <c r="A886">
        <v>912</v>
      </c>
      <c r="B886" t="s">
        <v>343</v>
      </c>
      <c r="C886" t="s">
        <v>18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15</v>
      </c>
      <c r="I886" s="2">
        <v>2040000000</v>
      </c>
      <c r="J886" t="s">
        <v>86</v>
      </c>
      <c r="K886" t="s">
        <v>344</v>
      </c>
      <c r="L886" s="7">
        <f t="shared" si="12"/>
        <v>2014</v>
      </c>
      <c r="M886" s="49" t="str">
        <f>VLOOKUP(L886,year_status,2,FALSE)</f>
        <v>complete</v>
      </c>
    </row>
    <row r="887" spans="1:13">
      <c r="A887">
        <v>913</v>
      </c>
      <c r="B887" t="s">
        <v>343</v>
      </c>
      <c r="C887" t="s">
        <v>19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15</v>
      </c>
      <c r="I887" s="2">
        <v>2309000000</v>
      </c>
      <c r="J887" t="s">
        <v>86</v>
      </c>
      <c r="K887" t="s">
        <v>344</v>
      </c>
      <c r="L887" s="7">
        <f t="shared" si="12"/>
        <v>2015</v>
      </c>
      <c r="M887" s="49" t="str">
        <f>VLOOKUP(L887,year_status,2,FALSE)</f>
        <v>complete</v>
      </c>
    </row>
    <row r="888" spans="1:13">
      <c r="A888">
        <v>914</v>
      </c>
      <c r="B888" t="s">
        <v>343</v>
      </c>
      <c r="C888" t="s">
        <v>20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15</v>
      </c>
      <c r="I888" s="2">
        <v>2209000000</v>
      </c>
      <c r="J888" t="s">
        <v>86</v>
      </c>
      <c r="K888" t="s">
        <v>344</v>
      </c>
      <c r="L888" s="7">
        <f t="shared" si="12"/>
        <v>2016</v>
      </c>
      <c r="M888" s="49" t="str">
        <f>VLOOKUP(L888,year_status,2,FALSE)</f>
        <v>complete</v>
      </c>
    </row>
    <row r="889" spans="1:13">
      <c r="A889">
        <v>915</v>
      </c>
      <c r="B889" t="s">
        <v>345</v>
      </c>
      <c r="C889" t="s">
        <v>14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15</v>
      </c>
      <c r="I889" t="s">
        <v>15</v>
      </c>
      <c r="J889" t="s">
        <v>22</v>
      </c>
      <c r="K889" t="s">
        <v>82</v>
      </c>
      <c r="L889" s="7">
        <f t="shared" si="12"/>
        <v>2013</v>
      </c>
      <c r="M889" s="49" t="str">
        <f>VLOOKUP(L889,year_status,2,FALSE)</f>
        <v>complete</v>
      </c>
    </row>
    <row r="890" spans="1:13">
      <c r="A890">
        <v>916</v>
      </c>
      <c r="B890" t="s">
        <v>345</v>
      </c>
      <c r="C890" t="s">
        <v>18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15</v>
      </c>
      <c r="I890" t="s">
        <v>15</v>
      </c>
      <c r="J890" t="s">
        <v>22</v>
      </c>
      <c r="K890" t="s">
        <v>82</v>
      </c>
      <c r="L890" s="7">
        <f t="shared" si="12"/>
        <v>2014</v>
      </c>
      <c r="M890" s="49" t="str">
        <f>VLOOKUP(L890,year_status,2,FALSE)</f>
        <v>complete</v>
      </c>
    </row>
    <row r="891" spans="1:13">
      <c r="A891">
        <v>917</v>
      </c>
      <c r="B891" t="s">
        <v>345</v>
      </c>
      <c r="C891" t="s">
        <v>19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15</v>
      </c>
      <c r="I891" t="s">
        <v>15</v>
      </c>
      <c r="J891" t="s">
        <v>22</v>
      </c>
      <c r="K891" t="s">
        <v>82</v>
      </c>
      <c r="L891" s="7">
        <f t="shared" si="12"/>
        <v>2015</v>
      </c>
      <c r="M891" s="49" t="str">
        <f>VLOOKUP(L891,year_status,2,FALSE)</f>
        <v>complete</v>
      </c>
    </row>
    <row r="892" spans="1:13">
      <c r="A892">
        <v>918</v>
      </c>
      <c r="B892" t="s">
        <v>345</v>
      </c>
      <c r="C892" t="s">
        <v>20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15</v>
      </c>
      <c r="I892" t="s">
        <v>15</v>
      </c>
      <c r="J892" t="s">
        <v>22</v>
      </c>
      <c r="K892" t="s">
        <v>82</v>
      </c>
      <c r="L892" s="7">
        <f t="shared" si="12"/>
        <v>2016</v>
      </c>
      <c r="M892" s="49" t="str">
        <f>VLOOKUP(L892,year_status,2,FALSE)</f>
        <v>complete</v>
      </c>
    </row>
    <row r="893" spans="1:13">
      <c r="A893">
        <v>919</v>
      </c>
      <c r="B893" t="s">
        <v>346</v>
      </c>
      <c r="C893" t="s">
        <v>14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15</v>
      </c>
      <c r="I893" t="s">
        <v>15</v>
      </c>
      <c r="J893" t="s">
        <v>39</v>
      </c>
      <c r="K893" t="s">
        <v>217</v>
      </c>
      <c r="L893" s="7">
        <f t="shared" si="12"/>
        <v>2012</v>
      </c>
      <c r="M893" s="49" t="str">
        <f>VLOOKUP(L893,year_status,2,FALSE)</f>
        <v>complete</v>
      </c>
    </row>
    <row r="894" spans="1:13">
      <c r="A894">
        <v>920</v>
      </c>
      <c r="B894" t="s">
        <v>346</v>
      </c>
      <c r="C894" t="s">
        <v>18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15</v>
      </c>
      <c r="I894" t="s">
        <v>15</v>
      </c>
      <c r="J894" t="s">
        <v>39</v>
      </c>
      <c r="K894" t="s">
        <v>217</v>
      </c>
      <c r="L894" s="7">
        <f t="shared" si="12"/>
        <v>2013</v>
      </c>
      <c r="M894" s="49" t="str">
        <f>VLOOKUP(L894,year_status,2,FALSE)</f>
        <v>complete</v>
      </c>
    </row>
    <row r="895" spans="1:13">
      <c r="A895">
        <v>921</v>
      </c>
      <c r="B895" t="s">
        <v>346</v>
      </c>
      <c r="C895" t="s">
        <v>19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15</v>
      </c>
      <c r="I895" t="s">
        <v>15</v>
      </c>
      <c r="J895" t="s">
        <v>39</v>
      </c>
      <c r="K895" t="s">
        <v>217</v>
      </c>
      <c r="L895" s="7">
        <f t="shared" si="12"/>
        <v>2014</v>
      </c>
      <c r="M895" s="49" t="str">
        <f>VLOOKUP(L895,year_status,2,FALSE)</f>
        <v>complete</v>
      </c>
    </row>
    <row r="896" spans="1:13">
      <c r="A896">
        <v>922</v>
      </c>
      <c r="B896" t="s">
        <v>346</v>
      </c>
      <c r="C896" t="s">
        <v>20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15</v>
      </c>
      <c r="I896" t="s">
        <v>15</v>
      </c>
      <c r="J896" t="s">
        <v>39</v>
      </c>
      <c r="K896" t="s">
        <v>217</v>
      </c>
      <c r="L896" s="7">
        <f t="shared" si="12"/>
        <v>2015</v>
      </c>
      <c r="M896" s="49" t="str">
        <f>VLOOKUP(L896,year_status,2,FALSE)</f>
        <v>complete</v>
      </c>
    </row>
    <row r="897" spans="1:13">
      <c r="A897">
        <v>923</v>
      </c>
      <c r="B897" t="s">
        <v>347</v>
      </c>
      <c r="C897" t="s">
        <v>14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15</v>
      </c>
      <c r="I897" s="2">
        <v>54291000</v>
      </c>
      <c r="J897" t="s">
        <v>22</v>
      </c>
      <c r="K897" t="s">
        <v>292</v>
      </c>
      <c r="L897" s="7">
        <f t="shared" si="12"/>
        <v>2013</v>
      </c>
      <c r="M897" s="49" t="str">
        <f>VLOOKUP(L897,year_status,2,FALSE)</f>
        <v>complete</v>
      </c>
    </row>
    <row r="898" spans="1:13">
      <c r="A898">
        <v>924</v>
      </c>
      <c r="B898" t="s">
        <v>347</v>
      </c>
      <c r="C898" t="s">
        <v>18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15</v>
      </c>
      <c r="I898" s="2">
        <v>79700000</v>
      </c>
      <c r="J898" t="s">
        <v>22</v>
      </c>
      <c r="K898" t="s">
        <v>292</v>
      </c>
      <c r="L898" s="7">
        <f t="shared" si="12"/>
        <v>2014</v>
      </c>
      <c r="M898" s="49" t="str">
        <f>VLOOKUP(L898,year_status,2,FALSE)</f>
        <v>complete</v>
      </c>
    </row>
    <row r="899" spans="1:13">
      <c r="A899">
        <v>925</v>
      </c>
      <c r="B899" t="s">
        <v>347</v>
      </c>
      <c r="C899" t="s">
        <v>19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15</v>
      </c>
      <c r="I899" s="2">
        <v>138400000</v>
      </c>
      <c r="J899" t="s">
        <v>22</v>
      </c>
      <c r="K899" t="s">
        <v>292</v>
      </c>
      <c r="L899" s="7">
        <f t="shared" ref="L899:L962" si="13">YEAR(D899)</f>
        <v>2015</v>
      </c>
      <c r="M899" s="49" t="str">
        <f>VLOOKUP(L899,year_status,2,FALSE)</f>
        <v>complete</v>
      </c>
    </row>
    <row r="900" spans="1:13">
      <c r="A900">
        <v>926</v>
      </c>
      <c r="B900" t="s">
        <v>347</v>
      </c>
      <c r="C900" t="s">
        <v>20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15</v>
      </c>
      <c r="I900" s="2">
        <v>183200000</v>
      </c>
      <c r="J900" t="s">
        <v>22</v>
      </c>
      <c r="K900" t="s">
        <v>292</v>
      </c>
      <c r="L900" s="7">
        <f t="shared" si="13"/>
        <v>2016</v>
      </c>
      <c r="M900" s="49" t="str">
        <f>VLOOKUP(L900,year_status,2,FALSE)</f>
        <v>complete</v>
      </c>
    </row>
    <row r="901" spans="1:13">
      <c r="A901">
        <v>927</v>
      </c>
      <c r="B901" t="s">
        <v>348</v>
      </c>
      <c r="C901" t="s">
        <v>14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15</v>
      </c>
      <c r="I901" s="2">
        <v>1652000000</v>
      </c>
      <c r="J901" t="s">
        <v>39</v>
      </c>
      <c r="K901" t="s">
        <v>349</v>
      </c>
      <c r="L901" s="7">
        <f t="shared" si="13"/>
        <v>2013</v>
      </c>
      <c r="M901" s="49" t="str">
        <f>VLOOKUP(L901,year_status,2,FALSE)</f>
        <v>complete</v>
      </c>
    </row>
    <row r="902" spans="1:13">
      <c r="A902">
        <v>928</v>
      </c>
      <c r="B902" t="s">
        <v>348</v>
      </c>
      <c r="C902" t="s">
        <v>18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15</v>
      </c>
      <c r="I902" s="2">
        <v>1703000000</v>
      </c>
      <c r="J902" t="s">
        <v>39</v>
      </c>
      <c r="K902" t="s">
        <v>349</v>
      </c>
      <c r="L902" s="7">
        <f t="shared" si="13"/>
        <v>2014</v>
      </c>
      <c r="M902" s="49" t="str">
        <f>VLOOKUP(L902,year_status,2,FALSE)</f>
        <v>complete</v>
      </c>
    </row>
    <row r="903" spans="1:13">
      <c r="A903">
        <v>929</v>
      </c>
      <c r="B903" t="s">
        <v>348</v>
      </c>
      <c r="C903" t="s">
        <v>19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15</v>
      </c>
      <c r="I903" s="2">
        <v>1948000000</v>
      </c>
      <c r="J903" t="s">
        <v>39</v>
      </c>
      <c r="K903" t="s">
        <v>349</v>
      </c>
      <c r="L903" s="7">
        <f t="shared" si="13"/>
        <v>2015</v>
      </c>
      <c r="M903" s="49" t="str">
        <f>VLOOKUP(L903,year_status,2,FALSE)</f>
        <v>complete</v>
      </c>
    </row>
    <row r="904" spans="1:13">
      <c r="A904">
        <v>930</v>
      </c>
      <c r="B904" t="s">
        <v>348</v>
      </c>
      <c r="C904" t="s">
        <v>20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15</v>
      </c>
      <c r="I904" s="2">
        <v>2089000000</v>
      </c>
      <c r="J904" t="s">
        <v>39</v>
      </c>
      <c r="K904" t="s">
        <v>349</v>
      </c>
      <c r="L904" s="7">
        <f t="shared" si="13"/>
        <v>2016</v>
      </c>
      <c r="M904" s="49" t="str">
        <f>VLOOKUP(L904,year_status,2,FALSE)</f>
        <v>complete</v>
      </c>
    </row>
    <row r="905" spans="1:13">
      <c r="A905">
        <v>931</v>
      </c>
      <c r="B905" t="s">
        <v>350</v>
      </c>
      <c r="C905" t="s">
        <v>14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15</v>
      </c>
      <c r="I905" s="2">
        <v>833000000</v>
      </c>
      <c r="J905" t="s">
        <v>22</v>
      </c>
      <c r="K905" t="s">
        <v>200</v>
      </c>
      <c r="L905" s="7">
        <f t="shared" si="13"/>
        <v>2013</v>
      </c>
      <c r="M905" s="49" t="str">
        <f>VLOOKUP(L905,year_status,2,FALSE)</f>
        <v>complete</v>
      </c>
    </row>
    <row r="906" spans="1:13">
      <c r="A906">
        <v>932</v>
      </c>
      <c r="B906" t="s">
        <v>350</v>
      </c>
      <c r="C906" t="s">
        <v>18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15</v>
      </c>
      <c r="I906" s="2">
        <v>889000000</v>
      </c>
      <c r="J906" t="s">
        <v>22</v>
      </c>
      <c r="K906" t="s">
        <v>200</v>
      </c>
      <c r="L906" s="7">
        <f t="shared" si="13"/>
        <v>2014</v>
      </c>
      <c r="M906" s="49" t="str">
        <f>VLOOKUP(L906,year_status,2,FALSE)</f>
        <v>complete</v>
      </c>
    </row>
    <row r="907" spans="1:13">
      <c r="A907">
        <v>933</v>
      </c>
      <c r="B907" t="s">
        <v>350</v>
      </c>
      <c r="C907" t="s">
        <v>19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15</v>
      </c>
      <c r="I907" s="2">
        <v>886000000</v>
      </c>
      <c r="J907" t="s">
        <v>22</v>
      </c>
      <c r="K907" t="s">
        <v>200</v>
      </c>
      <c r="L907" s="7">
        <f t="shared" si="13"/>
        <v>2015</v>
      </c>
      <c r="M907" s="49" t="str">
        <f>VLOOKUP(L907,year_status,2,FALSE)</f>
        <v>complete</v>
      </c>
    </row>
    <row r="908" spans="1:13">
      <c r="A908">
        <v>934</v>
      </c>
      <c r="B908" t="s">
        <v>350</v>
      </c>
      <c r="C908" t="s">
        <v>20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15</v>
      </c>
      <c r="I908" s="2">
        <v>934000000</v>
      </c>
      <c r="J908" t="s">
        <v>22</v>
      </c>
      <c r="K908" t="s">
        <v>200</v>
      </c>
      <c r="L908" s="7">
        <f t="shared" si="13"/>
        <v>2016</v>
      </c>
      <c r="M908" s="49" t="str">
        <f>VLOOKUP(L908,year_status,2,FALSE)</f>
        <v>complete</v>
      </c>
    </row>
    <row r="909" spans="1:13">
      <c r="A909">
        <v>935</v>
      </c>
      <c r="B909" t="s">
        <v>351</v>
      </c>
      <c r="C909" t="s">
        <v>14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15</v>
      </c>
      <c r="I909" s="2">
        <v>223300000</v>
      </c>
      <c r="J909" t="s">
        <v>16</v>
      </c>
      <c r="K909" t="s">
        <v>181</v>
      </c>
      <c r="L909" s="7">
        <f t="shared" si="13"/>
        <v>2013</v>
      </c>
      <c r="M909" s="49" t="str">
        <f>VLOOKUP(L909,year_status,2,FALSE)</f>
        <v>complete</v>
      </c>
    </row>
    <row r="910" spans="1:13">
      <c r="A910">
        <v>936</v>
      </c>
      <c r="B910" t="s">
        <v>351</v>
      </c>
      <c r="C910" t="s">
        <v>18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15</v>
      </c>
      <c r="I910" s="2">
        <v>258100000</v>
      </c>
      <c r="J910" t="s">
        <v>16</v>
      </c>
      <c r="K910" t="s">
        <v>181</v>
      </c>
      <c r="L910" s="7">
        <f t="shared" si="13"/>
        <v>2014</v>
      </c>
      <c r="M910" s="49" t="str">
        <f>VLOOKUP(L910,year_status,2,FALSE)</f>
        <v>complete</v>
      </c>
    </row>
    <row r="911" spans="1:13">
      <c r="A911">
        <v>937</v>
      </c>
      <c r="B911" t="s">
        <v>351</v>
      </c>
      <c r="C911" t="s">
        <v>19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15</v>
      </c>
      <c r="I911" s="2">
        <v>284600000</v>
      </c>
      <c r="J911" t="s">
        <v>16</v>
      </c>
      <c r="K911" t="s">
        <v>181</v>
      </c>
      <c r="L911" s="7">
        <f t="shared" si="13"/>
        <v>2015</v>
      </c>
      <c r="M911" s="49" t="str">
        <f>VLOOKUP(L911,year_status,2,FALSE)</f>
        <v>complete</v>
      </c>
    </row>
    <row r="912" spans="1:13">
      <c r="A912">
        <v>938</v>
      </c>
      <c r="B912" t="s">
        <v>351</v>
      </c>
      <c r="C912" t="s">
        <v>20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15</v>
      </c>
      <c r="I912" s="2">
        <v>305000000</v>
      </c>
      <c r="J912" t="s">
        <v>16</v>
      </c>
      <c r="K912" t="s">
        <v>181</v>
      </c>
      <c r="L912" s="7">
        <f t="shared" si="13"/>
        <v>2016</v>
      </c>
      <c r="M912" s="49" t="str">
        <f>VLOOKUP(L912,year_status,2,FALSE)</f>
        <v>complete</v>
      </c>
    </row>
    <row r="913" spans="1:13">
      <c r="A913">
        <v>939</v>
      </c>
      <c r="B913" t="s">
        <v>352</v>
      </c>
      <c r="C913" t="s">
        <v>14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15</v>
      </c>
      <c r="I913" t="s">
        <v>15</v>
      </c>
      <c r="J913" t="s">
        <v>22</v>
      </c>
      <c r="K913" t="s">
        <v>260</v>
      </c>
      <c r="L913" s="7">
        <f t="shared" si="13"/>
        <v>2013</v>
      </c>
      <c r="M913" s="49" t="str">
        <f>VLOOKUP(L913,year_status,2,FALSE)</f>
        <v>complete</v>
      </c>
    </row>
    <row r="914" spans="1:13">
      <c r="A914">
        <v>940</v>
      </c>
      <c r="B914" t="s">
        <v>352</v>
      </c>
      <c r="C914" t="s">
        <v>18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15</v>
      </c>
      <c r="I914" t="s">
        <v>15</v>
      </c>
      <c r="J914" t="s">
        <v>22</v>
      </c>
      <c r="K914" t="s">
        <v>260</v>
      </c>
      <c r="L914" s="7">
        <f t="shared" si="13"/>
        <v>2014</v>
      </c>
      <c r="M914" s="49" t="str">
        <f>VLOOKUP(L914,year_status,2,FALSE)</f>
        <v>complete</v>
      </c>
    </row>
    <row r="915" spans="1:13">
      <c r="A915">
        <v>941</v>
      </c>
      <c r="B915" t="s">
        <v>352</v>
      </c>
      <c r="C915" t="s">
        <v>19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15</v>
      </c>
      <c r="I915" t="s">
        <v>15</v>
      </c>
      <c r="J915" t="s">
        <v>22</v>
      </c>
      <c r="K915" t="s">
        <v>260</v>
      </c>
      <c r="L915" s="7">
        <f t="shared" si="13"/>
        <v>2015</v>
      </c>
      <c r="M915" s="49" t="str">
        <f>VLOOKUP(L915,year_status,2,FALSE)</f>
        <v>complete</v>
      </c>
    </row>
    <row r="916" spans="1:13">
      <c r="A916">
        <v>942</v>
      </c>
      <c r="B916" t="s">
        <v>352</v>
      </c>
      <c r="C916" t="s">
        <v>20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15</v>
      </c>
      <c r="I916" t="s">
        <v>15</v>
      </c>
      <c r="J916" t="s">
        <v>22</v>
      </c>
      <c r="K916" t="s">
        <v>260</v>
      </c>
      <c r="L916" s="7">
        <f t="shared" si="13"/>
        <v>2016</v>
      </c>
      <c r="M916" s="49" t="str">
        <f>VLOOKUP(L916,year_status,2,FALSE)</f>
        <v>complete</v>
      </c>
    </row>
    <row r="917" spans="1:13">
      <c r="A917">
        <v>943</v>
      </c>
      <c r="B917" t="s">
        <v>353</v>
      </c>
      <c r="C917" t="s">
        <v>14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15</v>
      </c>
      <c r="I917" s="2">
        <v>25100000</v>
      </c>
      <c r="J917" t="s">
        <v>16</v>
      </c>
      <c r="K917" t="s">
        <v>167</v>
      </c>
      <c r="L917" s="7">
        <f t="shared" si="13"/>
        <v>2012</v>
      </c>
      <c r="M917" s="49" t="str">
        <f>VLOOKUP(L917,year_status,2,FALSE)</f>
        <v>complete</v>
      </c>
    </row>
    <row r="918" spans="1:13">
      <c r="A918">
        <v>944</v>
      </c>
      <c r="B918" t="s">
        <v>353</v>
      </c>
      <c r="C918" t="s">
        <v>18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15</v>
      </c>
      <c r="I918" s="2">
        <v>25400000</v>
      </c>
      <c r="J918" t="s">
        <v>16</v>
      </c>
      <c r="K918" t="s">
        <v>167</v>
      </c>
      <c r="L918" s="7">
        <f t="shared" si="13"/>
        <v>2013</v>
      </c>
      <c r="M918" s="49" t="str">
        <f>VLOOKUP(L918,year_status,2,FALSE)</f>
        <v>complete</v>
      </c>
    </row>
    <row r="919" spans="1:13">
      <c r="A919">
        <v>945</v>
      </c>
      <c r="B919" t="s">
        <v>353</v>
      </c>
      <c r="C919" t="s">
        <v>19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15</v>
      </c>
      <c r="I919" s="2">
        <v>19700000</v>
      </c>
      <c r="J919" t="s">
        <v>16</v>
      </c>
      <c r="K919" t="s">
        <v>167</v>
      </c>
      <c r="L919" s="7">
        <f t="shared" si="13"/>
        <v>2014</v>
      </c>
      <c r="M919" s="49" t="str">
        <f>VLOOKUP(L919,year_status,2,FALSE)</f>
        <v>complete</v>
      </c>
    </row>
    <row r="920" spans="1:13">
      <c r="A920">
        <v>946</v>
      </c>
      <c r="B920" t="s">
        <v>353</v>
      </c>
      <c r="C920" t="s">
        <v>20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15</v>
      </c>
      <c r="I920" s="2">
        <v>20800000</v>
      </c>
      <c r="J920" t="s">
        <v>16</v>
      </c>
      <c r="K920" t="s">
        <v>167</v>
      </c>
      <c r="L920" s="7">
        <f t="shared" si="13"/>
        <v>2015</v>
      </c>
      <c r="M920" s="49" t="str">
        <f>VLOOKUP(L920,year_status,2,FALSE)</f>
        <v>complete</v>
      </c>
    </row>
    <row r="921" spans="1:13">
      <c r="A921">
        <v>947</v>
      </c>
      <c r="B921" t="s">
        <v>354</v>
      </c>
      <c r="C921" t="s">
        <v>14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15</v>
      </c>
      <c r="I921" t="s">
        <v>15</v>
      </c>
      <c r="J921" t="s">
        <v>22</v>
      </c>
      <c r="K921" t="s">
        <v>204</v>
      </c>
      <c r="L921" s="7">
        <f t="shared" si="13"/>
        <v>2013</v>
      </c>
      <c r="M921" s="49" t="str">
        <f>VLOOKUP(L921,year_status,2,FALSE)</f>
        <v>complete</v>
      </c>
    </row>
    <row r="922" spans="1:13">
      <c r="A922">
        <v>948</v>
      </c>
      <c r="B922" t="s">
        <v>354</v>
      </c>
      <c r="C922" t="s">
        <v>18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15</v>
      </c>
      <c r="I922" t="s">
        <v>15</v>
      </c>
      <c r="J922" t="s">
        <v>22</v>
      </c>
      <c r="K922" t="s">
        <v>204</v>
      </c>
      <c r="L922" s="7">
        <f t="shared" si="13"/>
        <v>2014</v>
      </c>
      <c r="M922" s="49" t="str">
        <f>VLOOKUP(L922,year_status,2,FALSE)</f>
        <v>complete</v>
      </c>
    </row>
    <row r="923" spans="1:13">
      <c r="A923">
        <v>949</v>
      </c>
      <c r="B923" t="s">
        <v>354</v>
      </c>
      <c r="C923" t="s">
        <v>19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15</v>
      </c>
      <c r="I923" t="s">
        <v>15</v>
      </c>
      <c r="J923" t="s">
        <v>22</v>
      </c>
      <c r="K923" t="s">
        <v>204</v>
      </c>
      <c r="L923" s="7">
        <f t="shared" si="13"/>
        <v>2015</v>
      </c>
      <c r="M923" s="49" t="str">
        <f>VLOOKUP(L923,year_status,2,FALSE)</f>
        <v>complete</v>
      </c>
    </row>
    <row r="924" spans="1:13">
      <c r="A924">
        <v>950</v>
      </c>
      <c r="B924" t="s">
        <v>354</v>
      </c>
      <c r="C924" t="s">
        <v>20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15</v>
      </c>
      <c r="I924" t="s">
        <v>15</v>
      </c>
      <c r="J924" t="s">
        <v>22</v>
      </c>
      <c r="K924" t="s">
        <v>204</v>
      </c>
      <c r="L924" s="7">
        <f t="shared" si="13"/>
        <v>2016</v>
      </c>
      <c r="M924" s="49" t="str">
        <f>VLOOKUP(L924,year_status,2,FALSE)</f>
        <v>complete</v>
      </c>
    </row>
    <row r="925" spans="1:13">
      <c r="A925">
        <v>951</v>
      </c>
      <c r="B925" t="s">
        <v>355</v>
      </c>
      <c r="C925" t="s">
        <v>14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15</v>
      </c>
      <c r="I925" s="2">
        <v>86300000</v>
      </c>
      <c r="J925" t="s">
        <v>28</v>
      </c>
      <c r="K925" t="s">
        <v>202</v>
      </c>
      <c r="L925" s="7">
        <f t="shared" si="13"/>
        <v>2012</v>
      </c>
      <c r="M925" s="49" t="str">
        <f>VLOOKUP(L925,year_status,2,FALSE)</f>
        <v>complete</v>
      </c>
    </row>
    <row r="926" spans="1:13">
      <c r="A926">
        <v>952</v>
      </c>
      <c r="B926" t="s">
        <v>355</v>
      </c>
      <c r="C926" t="s">
        <v>18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15</v>
      </c>
      <c r="I926" s="2">
        <v>81700000</v>
      </c>
      <c r="J926" t="s">
        <v>28</v>
      </c>
      <c r="K926" t="s">
        <v>202</v>
      </c>
      <c r="L926" s="7">
        <f t="shared" si="13"/>
        <v>2013</v>
      </c>
      <c r="M926" s="49" t="str">
        <f>VLOOKUP(L926,year_status,2,FALSE)</f>
        <v>complete</v>
      </c>
    </row>
    <row r="927" spans="1:13">
      <c r="A927">
        <v>953</v>
      </c>
      <c r="B927" t="s">
        <v>355</v>
      </c>
      <c r="C927" t="s">
        <v>19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15</v>
      </c>
      <c r="I927" s="2">
        <v>76700000</v>
      </c>
      <c r="J927" t="s">
        <v>28</v>
      </c>
      <c r="K927" t="s">
        <v>202</v>
      </c>
      <c r="L927" s="7">
        <f t="shared" si="13"/>
        <v>2014</v>
      </c>
      <c r="M927" s="49" t="str">
        <f>VLOOKUP(L927,year_status,2,FALSE)</f>
        <v>complete</v>
      </c>
    </row>
    <row r="928" spans="1:13">
      <c r="A928">
        <v>954</v>
      </c>
      <c r="B928" t="s">
        <v>355</v>
      </c>
      <c r="C928" t="s">
        <v>20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15</v>
      </c>
      <c r="I928" s="2">
        <v>164500000</v>
      </c>
      <c r="J928" t="s">
        <v>28</v>
      </c>
      <c r="K928" t="s">
        <v>202</v>
      </c>
      <c r="L928" s="7">
        <f t="shared" si="13"/>
        <v>2015</v>
      </c>
      <c r="M928" s="49" t="str">
        <f>VLOOKUP(L928,year_status,2,FALSE)</f>
        <v>complete</v>
      </c>
    </row>
    <row r="929" spans="1:13">
      <c r="A929">
        <v>955</v>
      </c>
      <c r="B929" t="s">
        <v>356</v>
      </c>
      <c r="C929" t="s">
        <v>14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15</v>
      </c>
      <c r="I929" s="2">
        <v>64093000</v>
      </c>
      <c r="J929" t="s">
        <v>22</v>
      </c>
      <c r="K929" t="s">
        <v>357</v>
      </c>
      <c r="L929" s="7">
        <f t="shared" si="13"/>
        <v>2012</v>
      </c>
      <c r="M929" s="49" t="str">
        <f>VLOOKUP(L929,year_status,2,FALSE)</f>
        <v>complete</v>
      </c>
    </row>
    <row r="930" spans="1:13">
      <c r="A930">
        <v>956</v>
      </c>
      <c r="B930" t="s">
        <v>356</v>
      </c>
      <c r="C930" t="s">
        <v>18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15</v>
      </c>
      <c r="I930" s="2">
        <v>80969000</v>
      </c>
      <c r="J930" t="s">
        <v>22</v>
      </c>
      <c r="K930" t="s">
        <v>357</v>
      </c>
      <c r="L930" s="7">
        <f t="shared" si="13"/>
        <v>2013</v>
      </c>
      <c r="M930" s="49" t="str">
        <f>VLOOKUP(L930,year_status,2,FALSE)</f>
        <v>complete</v>
      </c>
    </row>
    <row r="931" spans="1:13">
      <c r="A931">
        <v>957</v>
      </c>
      <c r="B931" t="s">
        <v>356</v>
      </c>
      <c r="C931" t="s">
        <v>19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15</v>
      </c>
      <c r="I931" s="2">
        <v>120719000</v>
      </c>
      <c r="J931" t="s">
        <v>22</v>
      </c>
      <c r="K931" t="s">
        <v>357</v>
      </c>
      <c r="L931" s="7">
        <f t="shared" si="13"/>
        <v>2014</v>
      </c>
      <c r="M931" s="49" t="str">
        <f>VLOOKUP(L931,year_status,2,FALSE)</f>
        <v>complete</v>
      </c>
    </row>
    <row r="932" spans="1:13">
      <c r="A932">
        <v>958</v>
      </c>
      <c r="B932" t="s">
        <v>356</v>
      </c>
      <c r="C932" t="s">
        <v>20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15</v>
      </c>
      <c r="I932" s="2">
        <v>122120000</v>
      </c>
      <c r="J932" t="s">
        <v>22</v>
      </c>
      <c r="K932" t="s">
        <v>357</v>
      </c>
      <c r="L932" s="7">
        <f t="shared" si="13"/>
        <v>2015</v>
      </c>
      <c r="M932" s="49" t="str">
        <f>VLOOKUP(L932,year_status,2,FALSE)</f>
        <v>complete</v>
      </c>
    </row>
    <row r="933" spans="1:13">
      <c r="A933">
        <v>959</v>
      </c>
      <c r="B933" t="s">
        <v>358</v>
      </c>
      <c r="C933" t="s">
        <v>14</v>
      </c>
      <c r="D933" s="1">
        <v>41274</v>
      </c>
      <c r="E933" s="2">
        <v>13107000000</v>
      </c>
      <c r="F933" s="2">
        <v>11799000000</v>
      </c>
      <c r="G933" t="s">
        <v>15</v>
      </c>
      <c r="H933" t="s">
        <v>15</v>
      </c>
      <c r="I933" t="s">
        <v>15</v>
      </c>
      <c r="J933" t="s">
        <v>16</v>
      </c>
      <c r="K933" t="s">
        <v>167</v>
      </c>
      <c r="L933" s="7">
        <f t="shared" si="13"/>
        <v>2012</v>
      </c>
      <c r="M933" s="49" t="str">
        <f>VLOOKUP(L933,year_status,2,FALSE)</f>
        <v>complete</v>
      </c>
    </row>
    <row r="934" spans="1:13">
      <c r="A934">
        <v>960</v>
      </c>
      <c r="B934" t="s">
        <v>358</v>
      </c>
      <c r="C934" t="s">
        <v>18</v>
      </c>
      <c r="D934" s="1">
        <v>41639</v>
      </c>
      <c r="E934" s="2">
        <v>11420000000</v>
      </c>
      <c r="F934" s="2">
        <v>10303000000</v>
      </c>
      <c r="G934" t="s">
        <v>15</v>
      </c>
      <c r="H934" t="s">
        <v>15</v>
      </c>
      <c r="I934" t="s">
        <v>15</v>
      </c>
      <c r="J934" t="s">
        <v>16</v>
      </c>
      <c r="K934" t="s">
        <v>167</v>
      </c>
      <c r="L934" s="7">
        <f t="shared" si="13"/>
        <v>2013</v>
      </c>
      <c r="M934" s="49" t="str">
        <f>VLOOKUP(L934,year_status,2,FALSE)</f>
        <v>complete</v>
      </c>
    </row>
    <row r="935" spans="1:13">
      <c r="A935">
        <v>961</v>
      </c>
      <c r="B935" t="s">
        <v>358</v>
      </c>
      <c r="C935" t="s">
        <v>19</v>
      </c>
      <c r="D935" s="1">
        <v>42004</v>
      </c>
      <c r="E935" s="2">
        <v>10986000000</v>
      </c>
      <c r="F935" s="2">
        <v>9974000000</v>
      </c>
      <c r="G935" t="s">
        <v>15</v>
      </c>
      <c r="H935" t="s">
        <v>15</v>
      </c>
      <c r="I935" t="s">
        <v>15</v>
      </c>
      <c r="J935" t="s">
        <v>16</v>
      </c>
      <c r="K935" t="s">
        <v>167</v>
      </c>
      <c r="L935" s="7">
        <f t="shared" si="13"/>
        <v>2014</v>
      </c>
      <c r="M935" s="49" t="str">
        <f>VLOOKUP(L935,year_status,2,FALSE)</f>
        <v>complete</v>
      </c>
    </row>
    <row r="936" spans="1:13">
      <c r="A936">
        <v>962</v>
      </c>
      <c r="B936" t="s">
        <v>358</v>
      </c>
      <c r="C936" t="s">
        <v>20</v>
      </c>
      <c r="D936" s="1">
        <v>42369</v>
      </c>
      <c r="E936" s="2">
        <v>10466000000</v>
      </c>
      <c r="F936" s="2">
        <v>9576000000</v>
      </c>
      <c r="G936" t="s">
        <v>15</v>
      </c>
      <c r="H936" t="s">
        <v>15</v>
      </c>
      <c r="I936" t="s">
        <v>15</v>
      </c>
      <c r="J936" t="s">
        <v>16</v>
      </c>
      <c r="K936" t="s">
        <v>167</v>
      </c>
      <c r="L936" s="7">
        <f t="shared" si="13"/>
        <v>2015</v>
      </c>
      <c r="M936" s="49" t="str">
        <f>VLOOKUP(L936,year_status,2,FALSE)</f>
        <v>complete</v>
      </c>
    </row>
    <row r="937" spans="1:13">
      <c r="A937">
        <v>963</v>
      </c>
      <c r="B937" t="s">
        <v>359</v>
      </c>
      <c r="C937" t="s">
        <v>14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15</v>
      </c>
      <c r="J937" t="s">
        <v>25</v>
      </c>
      <c r="K937" t="s">
        <v>37</v>
      </c>
      <c r="L937" s="7">
        <f t="shared" si="13"/>
        <v>2013</v>
      </c>
      <c r="M937" s="49" t="str">
        <f>VLOOKUP(L937,year_status,2,FALSE)</f>
        <v>complete</v>
      </c>
    </row>
    <row r="938" spans="1:13">
      <c r="A938">
        <v>964</v>
      </c>
      <c r="B938" t="s">
        <v>359</v>
      </c>
      <c r="C938" t="s">
        <v>18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15</v>
      </c>
      <c r="J938" t="s">
        <v>25</v>
      </c>
      <c r="K938" t="s">
        <v>37</v>
      </c>
      <c r="L938" s="7">
        <f t="shared" si="13"/>
        <v>2014</v>
      </c>
      <c r="M938" s="49" t="str">
        <f>VLOOKUP(L938,year_status,2,FALSE)</f>
        <v>complete</v>
      </c>
    </row>
    <row r="939" spans="1:13">
      <c r="A939">
        <v>965</v>
      </c>
      <c r="B939" t="s">
        <v>359</v>
      </c>
      <c r="C939" t="s">
        <v>19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15</v>
      </c>
      <c r="J939" t="s">
        <v>25</v>
      </c>
      <c r="K939" t="s">
        <v>37</v>
      </c>
      <c r="L939" s="7">
        <f t="shared" si="13"/>
        <v>2015</v>
      </c>
      <c r="M939" s="49" t="str">
        <f>VLOOKUP(L939,year_status,2,FALSE)</f>
        <v>complete</v>
      </c>
    </row>
    <row r="940" spans="1:13">
      <c r="A940">
        <v>966</v>
      </c>
      <c r="B940" t="s">
        <v>359</v>
      </c>
      <c r="C940" t="s">
        <v>20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15</v>
      </c>
      <c r="J940" t="s">
        <v>25</v>
      </c>
      <c r="K940" t="s">
        <v>37</v>
      </c>
      <c r="L940" s="7">
        <f t="shared" si="13"/>
        <v>2016</v>
      </c>
      <c r="M940" s="49" t="str">
        <f>VLOOKUP(L940,year_status,2,FALSE)</f>
        <v>complete</v>
      </c>
    </row>
    <row r="941" spans="1:13">
      <c r="A941">
        <v>967</v>
      </c>
      <c r="B941" t="s">
        <v>360</v>
      </c>
      <c r="C941" t="s">
        <v>14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15</v>
      </c>
      <c r="J941" t="s">
        <v>28</v>
      </c>
      <c r="K941" t="s">
        <v>29</v>
      </c>
      <c r="L941" s="7">
        <f t="shared" si="13"/>
        <v>2012</v>
      </c>
      <c r="M941" s="49" t="str">
        <f>VLOOKUP(L941,year_status,2,FALSE)</f>
        <v>complete</v>
      </c>
    </row>
    <row r="942" spans="1:13">
      <c r="A942">
        <v>968</v>
      </c>
      <c r="B942" t="s">
        <v>360</v>
      </c>
      <c r="C942" t="s">
        <v>18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15</v>
      </c>
      <c r="J942" t="s">
        <v>28</v>
      </c>
      <c r="K942" t="s">
        <v>29</v>
      </c>
      <c r="L942" s="7">
        <f t="shared" si="13"/>
        <v>2013</v>
      </c>
      <c r="M942" s="49" t="str">
        <f>VLOOKUP(L942,year_status,2,FALSE)</f>
        <v>complete</v>
      </c>
    </row>
    <row r="943" spans="1:13">
      <c r="A943">
        <v>969</v>
      </c>
      <c r="B943" t="s">
        <v>360</v>
      </c>
      <c r="C943" t="s">
        <v>19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15</v>
      </c>
      <c r="J943" t="s">
        <v>28</v>
      </c>
      <c r="K943" t="s">
        <v>29</v>
      </c>
      <c r="L943" s="7">
        <f t="shared" si="13"/>
        <v>2014</v>
      </c>
      <c r="M943" s="49" t="str">
        <f>VLOOKUP(L943,year_status,2,FALSE)</f>
        <v>complete</v>
      </c>
    </row>
    <row r="944" spans="1:13">
      <c r="A944">
        <v>970</v>
      </c>
      <c r="B944" t="s">
        <v>360</v>
      </c>
      <c r="C944" t="s">
        <v>20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15</v>
      </c>
      <c r="J944" t="s">
        <v>28</v>
      </c>
      <c r="K944" t="s">
        <v>29</v>
      </c>
      <c r="L944" s="7">
        <f t="shared" si="13"/>
        <v>2015</v>
      </c>
      <c r="M944" s="49" t="str">
        <f>VLOOKUP(L944,year_status,2,FALSE)</f>
        <v>complete</v>
      </c>
    </row>
    <row r="945" spans="1:13">
      <c r="A945">
        <v>971</v>
      </c>
      <c r="B945" t="s">
        <v>361</v>
      </c>
      <c r="C945" t="s">
        <v>14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15</v>
      </c>
      <c r="I945" t="s">
        <v>15</v>
      </c>
      <c r="J945" t="s">
        <v>16</v>
      </c>
      <c r="K945" t="s">
        <v>94</v>
      </c>
      <c r="L945" s="7">
        <f t="shared" si="13"/>
        <v>2013</v>
      </c>
      <c r="M945" s="49" t="str">
        <f>VLOOKUP(L945,year_status,2,FALSE)</f>
        <v>complete</v>
      </c>
    </row>
    <row r="946" spans="1:13">
      <c r="A946">
        <v>972</v>
      </c>
      <c r="B946" t="s">
        <v>361</v>
      </c>
      <c r="C946" t="s">
        <v>18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15</v>
      </c>
      <c r="I946" t="s">
        <v>15</v>
      </c>
      <c r="J946" t="s">
        <v>16</v>
      </c>
      <c r="K946" t="s">
        <v>94</v>
      </c>
      <c r="L946" s="7">
        <f t="shared" si="13"/>
        <v>2014</v>
      </c>
      <c r="M946" s="49" t="str">
        <f>VLOOKUP(L946,year_status,2,FALSE)</f>
        <v>complete</v>
      </c>
    </row>
    <row r="947" spans="1:13">
      <c r="A947">
        <v>973</v>
      </c>
      <c r="B947" t="s">
        <v>361</v>
      </c>
      <c r="C947" t="s">
        <v>19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15</v>
      </c>
      <c r="I947" t="s">
        <v>15</v>
      </c>
      <c r="J947" t="s">
        <v>16</v>
      </c>
      <c r="K947" t="s">
        <v>94</v>
      </c>
      <c r="L947" s="7">
        <f t="shared" si="13"/>
        <v>2015</v>
      </c>
      <c r="M947" s="49" t="str">
        <f>VLOOKUP(L947,year_status,2,FALSE)</f>
        <v>complete</v>
      </c>
    </row>
    <row r="948" spans="1:13">
      <c r="A948">
        <v>974</v>
      </c>
      <c r="B948" t="s">
        <v>361</v>
      </c>
      <c r="C948" t="s">
        <v>20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15</v>
      </c>
      <c r="I948" t="s">
        <v>15</v>
      </c>
      <c r="J948" t="s">
        <v>16</v>
      </c>
      <c r="K948" t="s">
        <v>94</v>
      </c>
      <c r="L948" s="7">
        <f t="shared" si="13"/>
        <v>2016</v>
      </c>
      <c r="M948" s="49" t="str">
        <f>VLOOKUP(L948,year_status,2,FALSE)</f>
        <v>complete</v>
      </c>
    </row>
    <row r="949" spans="1:13">
      <c r="A949">
        <v>975</v>
      </c>
      <c r="B949" t="s">
        <v>362</v>
      </c>
      <c r="C949" t="s">
        <v>14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15</v>
      </c>
      <c r="I949" s="2">
        <v>332400000</v>
      </c>
      <c r="J949" t="s">
        <v>45</v>
      </c>
      <c r="K949" t="s">
        <v>48</v>
      </c>
      <c r="L949" s="7">
        <f t="shared" si="13"/>
        <v>2012</v>
      </c>
      <c r="M949" s="49" t="str">
        <f>VLOOKUP(L949,year_status,2,FALSE)</f>
        <v>complete</v>
      </c>
    </row>
    <row r="950" spans="1:13">
      <c r="A950">
        <v>976</v>
      </c>
      <c r="B950" t="s">
        <v>362</v>
      </c>
      <c r="C950" t="s">
        <v>18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15</v>
      </c>
      <c r="I950" s="2">
        <v>370900000</v>
      </c>
      <c r="J950" t="s">
        <v>45</v>
      </c>
      <c r="K950" t="s">
        <v>48</v>
      </c>
      <c r="L950" s="7">
        <f t="shared" si="13"/>
        <v>2013</v>
      </c>
      <c r="M950" s="49" t="str">
        <f>VLOOKUP(L950,year_status,2,FALSE)</f>
        <v>complete</v>
      </c>
    </row>
    <row r="951" spans="1:13">
      <c r="A951">
        <v>977</v>
      </c>
      <c r="B951" t="s">
        <v>362</v>
      </c>
      <c r="C951" t="s">
        <v>19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15</v>
      </c>
      <c r="I951" s="2">
        <v>388100000</v>
      </c>
      <c r="J951" t="s">
        <v>45</v>
      </c>
      <c r="K951" t="s">
        <v>48</v>
      </c>
      <c r="L951" s="7">
        <f t="shared" si="13"/>
        <v>2014</v>
      </c>
      <c r="M951" s="49" t="str">
        <f>VLOOKUP(L951,year_status,2,FALSE)</f>
        <v>complete</v>
      </c>
    </row>
    <row r="952" spans="1:13">
      <c r="A952">
        <v>978</v>
      </c>
      <c r="B952" t="s">
        <v>362</v>
      </c>
      <c r="C952" t="s">
        <v>20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15</v>
      </c>
      <c r="I952" s="2">
        <v>401300000</v>
      </c>
      <c r="J952" t="s">
        <v>45</v>
      </c>
      <c r="K952" t="s">
        <v>48</v>
      </c>
      <c r="L952" s="7">
        <f t="shared" si="13"/>
        <v>2015</v>
      </c>
      <c r="M952" s="49" t="str">
        <f>VLOOKUP(L952,year_status,2,FALSE)</f>
        <v>complete</v>
      </c>
    </row>
    <row r="953" spans="1:13">
      <c r="A953">
        <v>979</v>
      </c>
      <c r="B953" t="s">
        <v>363</v>
      </c>
      <c r="C953" t="s">
        <v>14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15</v>
      </c>
      <c r="I953" s="2">
        <v>1523000000</v>
      </c>
      <c r="J953" t="s">
        <v>22</v>
      </c>
      <c r="K953" t="s">
        <v>297</v>
      </c>
      <c r="L953" s="7">
        <f t="shared" si="13"/>
        <v>2013</v>
      </c>
      <c r="M953" s="49" t="str">
        <f>VLOOKUP(L953,year_status,2,FALSE)</f>
        <v>complete</v>
      </c>
    </row>
    <row r="954" spans="1:13">
      <c r="A954">
        <v>980</v>
      </c>
      <c r="B954" t="s">
        <v>363</v>
      </c>
      <c r="C954" t="s">
        <v>18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15</v>
      </c>
      <c r="I954" s="2">
        <v>1462000000</v>
      </c>
      <c r="J954" t="s">
        <v>22</v>
      </c>
      <c r="K954" t="s">
        <v>297</v>
      </c>
      <c r="L954" s="7">
        <f t="shared" si="13"/>
        <v>2014</v>
      </c>
      <c r="M954" s="49" t="str">
        <f>VLOOKUP(L954,year_status,2,FALSE)</f>
        <v>complete</v>
      </c>
    </row>
    <row r="955" spans="1:13">
      <c r="A955">
        <v>981</v>
      </c>
      <c r="B955" t="s">
        <v>363</v>
      </c>
      <c r="C955" t="s">
        <v>19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15</v>
      </c>
      <c r="I955" s="2">
        <v>1485000000</v>
      </c>
      <c r="J955" t="s">
        <v>22</v>
      </c>
      <c r="K955" t="s">
        <v>297</v>
      </c>
      <c r="L955" s="7">
        <f t="shared" si="13"/>
        <v>2015</v>
      </c>
      <c r="M955" s="49" t="str">
        <f>VLOOKUP(L955,year_status,2,FALSE)</f>
        <v>complete</v>
      </c>
    </row>
    <row r="956" spans="1:13">
      <c r="A956">
        <v>982</v>
      </c>
      <c r="B956" t="s">
        <v>363</v>
      </c>
      <c r="C956" t="s">
        <v>20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15</v>
      </c>
      <c r="I956" s="2">
        <v>1484000000</v>
      </c>
      <c r="J956" t="s">
        <v>22</v>
      </c>
      <c r="K956" t="s">
        <v>297</v>
      </c>
      <c r="L956" s="7">
        <f t="shared" si="13"/>
        <v>2016</v>
      </c>
      <c r="M956" s="49" t="str">
        <f>VLOOKUP(L956,year_status,2,FALSE)</f>
        <v>complete</v>
      </c>
    </row>
    <row r="957" spans="1:13">
      <c r="A957">
        <v>983</v>
      </c>
      <c r="B957" t="s">
        <v>364</v>
      </c>
      <c r="C957" t="s">
        <v>14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15</v>
      </c>
      <c r="J957" t="s">
        <v>25</v>
      </c>
      <c r="K957" t="s">
        <v>71</v>
      </c>
      <c r="L957" s="7">
        <f t="shared" si="13"/>
        <v>2013</v>
      </c>
      <c r="M957" s="49" t="str">
        <f>VLOOKUP(L957,year_status,2,FALSE)</f>
        <v>complete</v>
      </c>
    </row>
    <row r="958" spans="1:13">
      <c r="A958">
        <v>984</v>
      </c>
      <c r="B958" t="s">
        <v>364</v>
      </c>
      <c r="C958" t="s">
        <v>18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15</v>
      </c>
      <c r="J958" t="s">
        <v>25</v>
      </c>
      <c r="K958" t="s">
        <v>71</v>
      </c>
      <c r="L958" s="7">
        <f t="shared" si="13"/>
        <v>2014</v>
      </c>
      <c r="M958" s="49" t="str">
        <f>VLOOKUP(L958,year_status,2,FALSE)</f>
        <v>complete</v>
      </c>
    </row>
    <row r="959" spans="1:13">
      <c r="A959">
        <v>985</v>
      </c>
      <c r="B959" t="s">
        <v>364</v>
      </c>
      <c r="C959" t="s">
        <v>19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15</v>
      </c>
      <c r="J959" t="s">
        <v>25</v>
      </c>
      <c r="K959" t="s">
        <v>71</v>
      </c>
      <c r="L959" s="7">
        <f t="shared" si="13"/>
        <v>2015</v>
      </c>
      <c r="M959" s="49" t="str">
        <f>VLOOKUP(L959,year_status,2,FALSE)</f>
        <v>complete</v>
      </c>
    </row>
    <row r="960" spans="1:13">
      <c r="A960">
        <v>986</v>
      </c>
      <c r="B960" t="s">
        <v>364</v>
      </c>
      <c r="C960" t="s">
        <v>20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15</v>
      </c>
      <c r="J960" t="s">
        <v>25</v>
      </c>
      <c r="K960" t="s">
        <v>71</v>
      </c>
      <c r="L960" s="7">
        <f t="shared" si="13"/>
        <v>2016</v>
      </c>
      <c r="M960" s="49" t="str">
        <f>VLOOKUP(L960,year_status,2,FALSE)</f>
        <v>complete</v>
      </c>
    </row>
    <row r="961" spans="1:13">
      <c r="A961">
        <v>987</v>
      </c>
      <c r="B961" t="s">
        <v>365</v>
      </c>
      <c r="C961" t="s">
        <v>14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15</v>
      </c>
      <c r="I961" s="2">
        <v>116388000</v>
      </c>
      <c r="J961" t="s">
        <v>50</v>
      </c>
      <c r="K961" t="s">
        <v>366</v>
      </c>
      <c r="L961" s="7">
        <f t="shared" si="13"/>
        <v>2012</v>
      </c>
      <c r="M961" s="49" t="str">
        <f>VLOOKUP(L961,year_status,2,FALSE)</f>
        <v>complete</v>
      </c>
    </row>
    <row r="962" spans="1:13">
      <c r="A962">
        <v>988</v>
      </c>
      <c r="B962" t="s">
        <v>365</v>
      </c>
      <c r="C962" t="s">
        <v>18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15</v>
      </c>
      <c r="I962" s="2">
        <v>167425000</v>
      </c>
      <c r="J962" t="s">
        <v>50</v>
      </c>
      <c r="K962" t="s">
        <v>366</v>
      </c>
      <c r="L962" s="7">
        <f t="shared" si="13"/>
        <v>2013</v>
      </c>
      <c r="M962" s="49" t="str">
        <f>VLOOKUP(L962,year_status,2,FALSE)</f>
        <v>complete</v>
      </c>
    </row>
    <row r="963" spans="1:13">
      <c r="A963">
        <v>989</v>
      </c>
      <c r="B963" t="s">
        <v>365</v>
      </c>
      <c r="C963" t="s">
        <v>19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15</v>
      </c>
      <c r="I963" s="2">
        <v>185993000</v>
      </c>
      <c r="J963" t="s">
        <v>50</v>
      </c>
      <c r="K963" t="s">
        <v>366</v>
      </c>
      <c r="L963" s="7">
        <f t="shared" ref="L963:L1026" si="14">YEAR(D963)</f>
        <v>2014</v>
      </c>
      <c r="M963" s="49" t="str">
        <f>VLOOKUP(L963,year_status,2,FALSE)</f>
        <v>complete</v>
      </c>
    </row>
    <row r="964" spans="1:13">
      <c r="A964">
        <v>990</v>
      </c>
      <c r="B964" t="s">
        <v>365</v>
      </c>
      <c r="C964" t="s">
        <v>20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15</v>
      </c>
      <c r="I964" s="2">
        <v>224133000</v>
      </c>
      <c r="J964" t="s">
        <v>50</v>
      </c>
      <c r="K964" t="s">
        <v>366</v>
      </c>
      <c r="L964" s="7">
        <f t="shared" si="14"/>
        <v>2015</v>
      </c>
      <c r="M964" s="49" t="str">
        <f>VLOOKUP(L964,year_status,2,FALSE)</f>
        <v>complete</v>
      </c>
    </row>
    <row r="965" spans="1:13">
      <c r="A965">
        <v>991</v>
      </c>
      <c r="B965" t="s">
        <v>367</v>
      </c>
      <c r="C965" t="s">
        <v>14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15</v>
      </c>
      <c r="I965" s="2">
        <v>867000000</v>
      </c>
      <c r="J965" t="s">
        <v>16</v>
      </c>
      <c r="K965" t="s">
        <v>17</v>
      </c>
      <c r="L965" s="7">
        <f t="shared" si="14"/>
        <v>2013</v>
      </c>
      <c r="M965" s="49" t="str">
        <f>VLOOKUP(L965,year_status,2,FALSE)</f>
        <v>complete</v>
      </c>
    </row>
    <row r="966" spans="1:13">
      <c r="A966">
        <v>992</v>
      </c>
      <c r="B966" t="s">
        <v>367</v>
      </c>
      <c r="C966" t="s">
        <v>18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15</v>
      </c>
      <c r="I966" s="2">
        <v>938000000</v>
      </c>
      <c r="J966" t="s">
        <v>16</v>
      </c>
      <c r="K966" t="s">
        <v>17</v>
      </c>
      <c r="L966" s="7">
        <f t="shared" si="14"/>
        <v>2014</v>
      </c>
      <c r="M966" s="49" t="str">
        <f>VLOOKUP(L966,year_status,2,FALSE)</f>
        <v>complete</v>
      </c>
    </row>
    <row r="967" spans="1:13">
      <c r="A967">
        <v>993</v>
      </c>
      <c r="B967" t="s">
        <v>367</v>
      </c>
      <c r="C967" t="s">
        <v>19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15</v>
      </c>
      <c r="I967" s="2">
        <v>1015000000</v>
      </c>
      <c r="J967" t="s">
        <v>16</v>
      </c>
      <c r="K967" t="s">
        <v>17</v>
      </c>
      <c r="L967" s="7">
        <f t="shared" si="14"/>
        <v>2015</v>
      </c>
      <c r="M967" s="49" t="str">
        <f>VLOOKUP(L967,year_status,2,FALSE)</f>
        <v>complete</v>
      </c>
    </row>
    <row r="968" spans="1:13">
      <c r="A968">
        <v>994</v>
      </c>
      <c r="B968" t="s">
        <v>367</v>
      </c>
      <c r="C968" t="s">
        <v>20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15</v>
      </c>
      <c r="I968" s="2">
        <v>1221000000</v>
      </c>
      <c r="J968" t="s">
        <v>16</v>
      </c>
      <c r="K968" t="s">
        <v>17</v>
      </c>
      <c r="L968" s="7">
        <f t="shared" si="14"/>
        <v>2016</v>
      </c>
      <c r="M968" s="49" t="str">
        <f>VLOOKUP(L968,year_status,2,FALSE)</f>
        <v>complete</v>
      </c>
    </row>
    <row r="969" spans="1:13">
      <c r="A969">
        <v>995</v>
      </c>
      <c r="B969" t="s">
        <v>368</v>
      </c>
      <c r="C969" t="s">
        <v>14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15</v>
      </c>
      <c r="I969" s="2">
        <v>749000000</v>
      </c>
      <c r="J969" t="s">
        <v>185</v>
      </c>
      <c r="K969" t="s">
        <v>369</v>
      </c>
      <c r="L969" s="7">
        <f t="shared" si="14"/>
        <v>2012</v>
      </c>
      <c r="M969" s="49" t="str">
        <f>VLOOKUP(L969,year_status,2,FALSE)</f>
        <v>complete</v>
      </c>
    </row>
    <row r="970" spans="1:13">
      <c r="A970">
        <v>996</v>
      </c>
      <c r="B970" t="s">
        <v>368</v>
      </c>
      <c r="C970" t="s">
        <v>18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15</v>
      </c>
      <c r="I970" s="2">
        <v>800000000</v>
      </c>
      <c r="J970" t="s">
        <v>185</v>
      </c>
      <c r="K970" t="s">
        <v>369</v>
      </c>
      <c r="L970" s="7">
        <f t="shared" si="14"/>
        <v>2013</v>
      </c>
      <c r="M970" s="49" t="str">
        <f>VLOOKUP(L970,year_status,2,FALSE)</f>
        <v>complete</v>
      </c>
    </row>
    <row r="971" spans="1:13">
      <c r="A971">
        <v>997</v>
      </c>
      <c r="B971" t="s">
        <v>368</v>
      </c>
      <c r="C971" t="s">
        <v>19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15</v>
      </c>
      <c r="I971" s="2">
        <v>808000000</v>
      </c>
      <c r="J971" t="s">
        <v>185</v>
      </c>
      <c r="K971" t="s">
        <v>369</v>
      </c>
      <c r="L971" s="7">
        <f t="shared" si="14"/>
        <v>2014</v>
      </c>
      <c r="M971" s="49" t="str">
        <f>VLOOKUP(L971,year_status,2,FALSE)</f>
        <v>complete</v>
      </c>
    </row>
    <row r="972" spans="1:13">
      <c r="A972">
        <v>998</v>
      </c>
      <c r="B972" t="s">
        <v>368</v>
      </c>
      <c r="C972" t="s">
        <v>20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15</v>
      </c>
      <c r="I972" s="2">
        <v>1166000000</v>
      </c>
      <c r="J972" t="s">
        <v>185</v>
      </c>
      <c r="K972" t="s">
        <v>369</v>
      </c>
      <c r="L972" s="7">
        <f t="shared" si="14"/>
        <v>2015</v>
      </c>
      <c r="M972" s="49" t="str">
        <f>VLOOKUP(L972,year_status,2,FALSE)</f>
        <v>complete</v>
      </c>
    </row>
    <row r="973" spans="1:13">
      <c r="A973">
        <v>999</v>
      </c>
      <c r="B973" t="s">
        <v>370</v>
      </c>
      <c r="C973" t="s">
        <v>14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15</v>
      </c>
      <c r="J973" t="s">
        <v>62</v>
      </c>
      <c r="K973" t="s">
        <v>196</v>
      </c>
      <c r="L973" s="7">
        <f t="shared" si="14"/>
        <v>2012</v>
      </c>
      <c r="M973" s="49" t="str">
        <f>VLOOKUP(L973,year_status,2,FALSE)</f>
        <v>complete</v>
      </c>
    </row>
    <row r="974" spans="1:13">
      <c r="A974">
        <v>1000</v>
      </c>
      <c r="B974" t="s">
        <v>370</v>
      </c>
      <c r="C974" t="s">
        <v>18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15</v>
      </c>
      <c r="J974" t="s">
        <v>62</v>
      </c>
      <c r="K974" t="s">
        <v>196</v>
      </c>
      <c r="L974" s="7">
        <f t="shared" si="14"/>
        <v>2013</v>
      </c>
      <c r="M974" s="49" t="str">
        <f>VLOOKUP(L974,year_status,2,FALSE)</f>
        <v>complete</v>
      </c>
    </row>
    <row r="975" spans="1:13">
      <c r="A975">
        <v>1001</v>
      </c>
      <c r="B975" t="s">
        <v>370</v>
      </c>
      <c r="C975" t="s">
        <v>19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15</v>
      </c>
      <c r="J975" t="s">
        <v>62</v>
      </c>
      <c r="K975" t="s">
        <v>196</v>
      </c>
      <c r="L975" s="7">
        <f t="shared" si="14"/>
        <v>2014</v>
      </c>
      <c r="M975" s="49" t="str">
        <f>VLOOKUP(L975,year_status,2,FALSE)</f>
        <v>complete</v>
      </c>
    </row>
    <row r="976" spans="1:13">
      <c r="A976">
        <v>1002</v>
      </c>
      <c r="B976" t="s">
        <v>370</v>
      </c>
      <c r="C976" t="s">
        <v>20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15</v>
      </c>
      <c r="J976" t="s">
        <v>62</v>
      </c>
      <c r="K976" t="s">
        <v>196</v>
      </c>
      <c r="L976" s="7">
        <f t="shared" si="14"/>
        <v>2015</v>
      </c>
      <c r="M976" s="49" t="str">
        <f>VLOOKUP(L976,year_status,2,FALSE)</f>
        <v>complete</v>
      </c>
    </row>
    <row r="977" spans="1:13">
      <c r="A977">
        <v>1003</v>
      </c>
      <c r="B977" t="s">
        <v>371</v>
      </c>
      <c r="C977" t="s">
        <v>14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15</v>
      </c>
      <c r="I977" t="s">
        <v>15</v>
      </c>
      <c r="J977" t="s">
        <v>22</v>
      </c>
      <c r="K977" t="s">
        <v>337</v>
      </c>
      <c r="L977" s="7">
        <f t="shared" si="14"/>
        <v>2013</v>
      </c>
      <c r="M977" s="49" t="str">
        <f>VLOOKUP(L977,year_status,2,FALSE)</f>
        <v>complete</v>
      </c>
    </row>
    <row r="978" spans="1:13">
      <c r="A978">
        <v>1004</v>
      </c>
      <c r="B978" t="s">
        <v>371</v>
      </c>
      <c r="C978" t="s">
        <v>18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15</v>
      </c>
      <c r="I978" t="s">
        <v>15</v>
      </c>
      <c r="J978" t="s">
        <v>22</v>
      </c>
      <c r="K978" t="s">
        <v>337</v>
      </c>
      <c r="L978" s="7">
        <f t="shared" si="14"/>
        <v>2014</v>
      </c>
      <c r="M978" s="49" t="str">
        <f>VLOOKUP(L978,year_status,2,FALSE)</f>
        <v>complete</v>
      </c>
    </row>
    <row r="979" spans="1:13">
      <c r="A979">
        <v>1005</v>
      </c>
      <c r="B979" t="s">
        <v>371</v>
      </c>
      <c r="C979" t="s">
        <v>19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15</v>
      </c>
      <c r="I979" t="s">
        <v>15</v>
      </c>
      <c r="J979" t="s">
        <v>22</v>
      </c>
      <c r="K979" t="s">
        <v>337</v>
      </c>
      <c r="L979" s="7">
        <f t="shared" si="14"/>
        <v>2015</v>
      </c>
      <c r="M979" s="49" t="str">
        <f>VLOOKUP(L979,year_status,2,FALSE)</f>
        <v>complete</v>
      </c>
    </row>
    <row r="980" spans="1:13">
      <c r="A980">
        <v>1006</v>
      </c>
      <c r="B980" t="s">
        <v>371</v>
      </c>
      <c r="C980" t="s">
        <v>20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15</v>
      </c>
      <c r="I980" t="s">
        <v>15</v>
      </c>
      <c r="J980" t="s">
        <v>22</v>
      </c>
      <c r="K980" t="s">
        <v>337</v>
      </c>
      <c r="L980" s="7">
        <f t="shared" si="14"/>
        <v>2016</v>
      </c>
      <c r="M980" s="49" t="str">
        <f>VLOOKUP(L980,year_status,2,FALSE)</f>
        <v>complete</v>
      </c>
    </row>
    <row r="981" spans="1:13">
      <c r="A981">
        <v>1007</v>
      </c>
      <c r="B981" t="s">
        <v>372</v>
      </c>
      <c r="C981" t="s">
        <v>14</v>
      </c>
      <c r="D981" s="1">
        <v>41639</v>
      </c>
      <c r="E981" s="2">
        <v>8312000000</v>
      </c>
      <c r="F981" t="s">
        <v>15</v>
      </c>
      <c r="G981" s="2">
        <v>3456000000</v>
      </c>
      <c r="H981" t="s">
        <v>15</v>
      </c>
      <c r="I981" s="2">
        <v>258000000</v>
      </c>
      <c r="J981" t="s">
        <v>25</v>
      </c>
      <c r="K981" t="s">
        <v>60</v>
      </c>
      <c r="L981" s="7">
        <f t="shared" si="14"/>
        <v>2013</v>
      </c>
      <c r="M981" s="49" t="str">
        <f>VLOOKUP(L981,year_status,2,FALSE)</f>
        <v>complete</v>
      </c>
    </row>
    <row r="982" spans="1:13">
      <c r="A982">
        <v>1008</v>
      </c>
      <c r="B982" t="s">
        <v>372</v>
      </c>
      <c r="C982" t="s">
        <v>18</v>
      </c>
      <c r="D982" s="1">
        <v>42004</v>
      </c>
      <c r="E982" s="2">
        <v>9441000000</v>
      </c>
      <c r="F982" t="s">
        <v>15</v>
      </c>
      <c r="G982" s="2">
        <v>4014000000</v>
      </c>
      <c r="H982" t="s">
        <v>15</v>
      </c>
      <c r="I982" s="2">
        <v>321000000</v>
      </c>
      <c r="J982" t="s">
        <v>25</v>
      </c>
      <c r="K982" t="s">
        <v>60</v>
      </c>
      <c r="L982" s="7">
        <f t="shared" si="14"/>
        <v>2014</v>
      </c>
      <c r="M982" s="49" t="str">
        <f>VLOOKUP(L982,year_status,2,FALSE)</f>
        <v>complete</v>
      </c>
    </row>
    <row r="983" spans="1:13">
      <c r="A983">
        <v>1009</v>
      </c>
      <c r="B983" t="s">
        <v>372</v>
      </c>
      <c r="C983" t="s">
        <v>19</v>
      </c>
      <c r="D983" s="1">
        <v>42369</v>
      </c>
      <c r="E983" s="2">
        <v>9667000000</v>
      </c>
      <c r="F983" t="s">
        <v>15</v>
      </c>
      <c r="G983" s="2">
        <v>4162000000</v>
      </c>
      <c r="H983" t="s">
        <v>15</v>
      </c>
      <c r="I983" s="2">
        <v>366000000</v>
      </c>
      <c r="J983" t="s">
        <v>25</v>
      </c>
      <c r="K983" t="s">
        <v>60</v>
      </c>
      <c r="L983" s="7">
        <f t="shared" si="14"/>
        <v>2015</v>
      </c>
      <c r="M983" s="49" t="str">
        <f>VLOOKUP(L983,year_status,2,FALSE)</f>
        <v>complete</v>
      </c>
    </row>
    <row r="984" spans="1:13">
      <c r="A984">
        <v>1010</v>
      </c>
      <c r="B984" t="s">
        <v>372</v>
      </c>
      <c r="C984" t="s">
        <v>20</v>
      </c>
      <c r="D984" s="1">
        <v>42735</v>
      </c>
      <c r="E984" s="2">
        <v>10776000000</v>
      </c>
      <c r="F984" t="s">
        <v>15</v>
      </c>
      <c r="G984" s="2">
        <v>4525000000</v>
      </c>
      <c r="H984" t="s">
        <v>15</v>
      </c>
      <c r="I984" s="2">
        <v>373000000</v>
      </c>
      <c r="J984" t="s">
        <v>25</v>
      </c>
      <c r="K984" t="s">
        <v>60</v>
      </c>
      <c r="L984" s="7">
        <f t="shared" si="14"/>
        <v>2016</v>
      </c>
      <c r="M984" s="49" t="str">
        <f>VLOOKUP(L984,year_status,2,FALSE)</f>
        <v>complete</v>
      </c>
    </row>
    <row r="985" spans="1:13">
      <c r="A985">
        <v>1011</v>
      </c>
      <c r="B985" t="s">
        <v>373</v>
      </c>
      <c r="C985" t="s">
        <v>14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15</v>
      </c>
      <c r="I985" s="2">
        <v>121211000</v>
      </c>
      <c r="J985" t="s">
        <v>55</v>
      </c>
      <c r="K985" t="s">
        <v>237</v>
      </c>
      <c r="L985" s="7">
        <f t="shared" si="14"/>
        <v>2012</v>
      </c>
      <c r="M985" s="49" t="str">
        <f>VLOOKUP(L985,year_status,2,FALSE)</f>
        <v>complete</v>
      </c>
    </row>
    <row r="986" spans="1:13">
      <c r="A986">
        <v>1012</v>
      </c>
      <c r="B986" t="s">
        <v>373</v>
      </c>
      <c r="C986" t="s">
        <v>18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15</v>
      </c>
      <c r="I986" s="2">
        <v>186979000</v>
      </c>
      <c r="J986" t="s">
        <v>55</v>
      </c>
      <c r="K986" t="s">
        <v>237</v>
      </c>
      <c r="L986" s="7">
        <f t="shared" si="14"/>
        <v>2013</v>
      </c>
      <c r="M986" s="49" t="str">
        <f>VLOOKUP(L986,year_status,2,FALSE)</f>
        <v>complete</v>
      </c>
    </row>
    <row r="987" spans="1:13">
      <c r="A987">
        <v>1013</v>
      </c>
      <c r="B987" t="s">
        <v>373</v>
      </c>
      <c r="C987" t="s">
        <v>19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15</v>
      </c>
      <c r="I987" s="2">
        <v>301812000</v>
      </c>
      <c r="J987" t="s">
        <v>55</v>
      </c>
      <c r="K987" t="s">
        <v>237</v>
      </c>
      <c r="L987" s="7">
        <f t="shared" si="14"/>
        <v>2014</v>
      </c>
      <c r="M987" s="49" t="str">
        <f>VLOOKUP(L987,year_status,2,FALSE)</f>
        <v>complete</v>
      </c>
    </row>
    <row r="988" spans="1:13">
      <c r="A988">
        <v>1014</v>
      </c>
      <c r="B988" t="s">
        <v>373</v>
      </c>
      <c r="C988" t="s">
        <v>20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15</v>
      </c>
      <c r="I988" s="2">
        <v>294520000</v>
      </c>
      <c r="J988" t="s">
        <v>55</v>
      </c>
      <c r="K988" t="s">
        <v>237</v>
      </c>
      <c r="L988" s="7">
        <f t="shared" si="14"/>
        <v>2015</v>
      </c>
      <c r="M988" s="49" t="str">
        <f>VLOOKUP(L988,year_status,2,FALSE)</f>
        <v>complete</v>
      </c>
    </row>
    <row r="989" spans="1:13">
      <c r="A989">
        <v>1015</v>
      </c>
      <c r="B989" t="s">
        <v>374</v>
      </c>
      <c r="C989" t="s">
        <v>14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15</v>
      </c>
      <c r="I989" s="2">
        <v>277621000</v>
      </c>
      <c r="J989" t="s">
        <v>55</v>
      </c>
      <c r="K989" t="s">
        <v>268</v>
      </c>
      <c r="L989" s="7">
        <f t="shared" si="14"/>
        <v>2012</v>
      </c>
      <c r="M989" s="49" t="str">
        <f>VLOOKUP(L989,year_status,2,FALSE)</f>
        <v>complete</v>
      </c>
    </row>
    <row r="990" spans="1:13">
      <c r="A990">
        <v>1016</v>
      </c>
      <c r="B990" t="s">
        <v>374</v>
      </c>
      <c r="C990" t="s">
        <v>18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15</v>
      </c>
      <c r="I990" s="2">
        <v>357165000</v>
      </c>
      <c r="J990" t="s">
        <v>55</v>
      </c>
      <c r="K990" t="s">
        <v>268</v>
      </c>
      <c r="L990" s="7">
        <f t="shared" si="14"/>
        <v>2013</v>
      </c>
      <c r="M990" s="49" t="str">
        <f>VLOOKUP(L990,year_status,2,FALSE)</f>
        <v>complete</v>
      </c>
    </row>
    <row r="991" spans="1:13">
      <c r="A991">
        <v>1017</v>
      </c>
      <c r="B991" t="s">
        <v>374</v>
      </c>
      <c r="C991" t="s">
        <v>19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15</v>
      </c>
      <c r="I991" s="2">
        <v>378716000</v>
      </c>
      <c r="J991" t="s">
        <v>55</v>
      </c>
      <c r="K991" t="s">
        <v>268</v>
      </c>
      <c r="L991" s="7">
        <f t="shared" si="14"/>
        <v>2014</v>
      </c>
      <c r="M991" s="49" t="str">
        <f>VLOOKUP(L991,year_status,2,FALSE)</f>
        <v>complete</v>
      </c>
    </row>
    <row r="992" spans="1:13">
      <c r="A992">
        <v>1018</v>
      </c>
      <c r="B992" t="s">
        <v>374</v>
      </c>
      <c r="C992" t="s">
        <v>20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15</v>
      </c>
      <c r="I992" s="2">
        <v>464472000</v>
      </c>
      <c r="J992" t="s">
        <v>55</v>
      </c>
      <c r="K992" t="s">
        <v>268</v>
      </c>
      <c r="L992" s="7">
        <f t="shared" si="14"/>
        <v>2015</v>
      </c>
      <c r="M992" s="49" t="str">
        <f>VLOOKUP(L992,year_status,2,FALSE)</f>
        <v>complete</v>
      </c>
    </row>
    <row r="993" spans="1:13">
      <c r="A993">
        <v>1019</v>
      </c>
      <c r="B993" t="s">
        <v>375</v>
      </c>
      <c r="C993" t="s">
        <v>14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15</v>
      </c>
      <c r="I993" s="2">
        <v>102000000</v>
      </c>
      <c r="J993" t="s">
        <v>22</v>
      </c>
      <c r="K993" t="s">
        <v>136</v>
      </c>
      <c r="L993" s="7">
        <f t="shared" si="14"/>
        <v>2012</v>
      </c>
      <c r="M993" s="49" t="str">
        <f>VLOOKUP(L993,year_status,2,FALSE)</f>
        <v>complete</v>
      </c>
    </row>
    <row r="994" spans="1:13">
      <c r="A994">
        <v>1020</v>
      </c>
      <c r="B994" t="s">
        <v>375</v>
      </c>
      <c r="C994" t="s">
        <v>18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15</v>
      </c>
      <c r="I994" s="2">
        <v>127000000</v>
      </c>
      <c r="J994" t="s">
        <v>22</v>
      </c>
      <c r="K994" t="s">
        <v>136</v>
      </c>
      <c r="L994" s="7">
        <f t="shared" si="14"/>
        <v>2013</v>
      </c>
      <c r="M994" s="49" t="str">
        <f>VLOOKUP(L994,year_status,2,FALSE)</f>
        <v>complete</v>
      </c>
    </row>
    <row r="995" spans="1:13">
      <c r="A995">
        <v>1021</v>
      </c>
      <c r="B995" t="s">
        <v>375</v>
      </c>
      <c r="C995" t="s">
        <v>19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15</v>
      </c>
      <c r="I995" s="2">
        <v>148000000</v>
      </c>
      <c r="J995" t="s">
        <v>22</v>
      </c>
      <c r="K995" t="s">
        <v>136</v>
      </c>
      <c r="L995" s="7">
        <f t="shared" si="14"/>
        <v>2014</v>
      </c>
      <c r="M995" s="49" t="str">
        <f>VLOOKUP(L995,year_status,2,FALSE)</f>
        <v>complete</v>
      </c>
    </row>
    <row r="996" spans="1:13">
      <c r="A996">
        <v>1022</v>
      </c>
      <c r="B996" t="s">
        <v>375</v>
      </c>
      <c r="C996" t="s">
        <v>20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15</v>
      </c>
      <c r="I996" s="2">
        <v>139000000</v>
      </c>
      <c r="J996" t="s">
        <v>22</v>
      </c>
      <c r="K996" t="s">
        <v>136</v>
      </c>
      <c r="L996" s="7">
        <f t="shared" si="14"/>
        <v>2015</v>
      </c>
      <c r="M996" s="49" t="str">
        <f>VLOOKUP(L996,year_status,2,FALSE)</f>
        <v>complete</v>
      </c>
    </row>
    <row r="997" spans="1:13">
      <c r="A997">
        <v>1023</v>
      </c>
      <c r="B997" t="s">
        <v>376</v>
      </c>
      <c r="C997" t="s">
        <v>14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15</v>
      </c>
      <c r="I997" t="s">
        <v>15</v>
      </c>
      <c r="J997" t="s">
        <v>16</v>
      </c>
      <c r="K997" t="s">
        <v>67</v>
      </c>
      <c r="L997" s="7">
        <f t="shared" si="14"/>
        <v>2013</v>
      </c>
      <c r="M997" s="49" t="str">
        <f>VLOOKUP(L997,year_status,2,FALSE)</f>
        <v>complete</v>
      </c>
    </row>
    <row r="998" spans="1:13">
      <c r="A998">
        <v>1024</v>
      </c>
      <c r="B998" t="s">
        <v>376</v>
      </c>
      <c r="C998" t="s">
        <v>18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15</v>
      </c>
      <c r="I998" t="s">
        <v>15</v>
      </c>
      <c r="J998" t="s">
        <v>16</v>
      </c>
      <c r="K998" t="s">
        <v>67</v>
      </c>
      <c r="L998" s="7">
        <f t="shared" si="14"/>
        <v>2014</v>
      </c>
      <c r="M998" s="49" t="str">
        <f>VLOOKUP(L998,year_status,2,FALSE)</f>
        <v>complete</v>
      </c>
    </row>
    <row r="999" spans="1:13">
      <c r="A999">
        <v>1025</v>
      </c>
      <c r="B999" t="s">
        <v>376</v>
      </c>
      <c r="C999" t="s">
        <v>19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15</v>
      </c>
      <c r="I999" t="s">
        <v>15</v>
      </c>
      <c r="J999" t="s">
        <v>16</v>
      </c>
      <c r="K999" t="s">
        <v>67</v>
      </c>
      <c r="L999" s="7">
        <f t="shared" si="14"/>
        <v>2015</v>
      </c>
      <c r="M999" s="49" t="str">
        <f>VLOOKUP(L999,year_status,2,FALSE)</f>
        <v>complete</v>
      </c>
    </row>
    <row r="1000" spans="1:13">
      <c r="A1000">
        <v>1026</v>
      </c>
      <c r="B1000" t="s">
        <v>376</v>
      </c>
      <c r="C1000" t="s">
        <v>20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15</v>
      </c>
      <c r="I1000" t="s">
        <v>15</v>
      </c>
      <c r="J1000" t="s">
        <v>16</v>
      </c>
      <c r="K1000" t="s">
        <v>67</v>
      </c>
      <c r="L1000" s="7">
        <f t="shared" si="14"/>
        <v>2016</v>
      </c>
      <c r="M1000" s="49" t="str">
        <f>VLOOKUP(L1000,year_status,2,FALSE)</f>
        <v>complete</v>
      </c>
    </row>
    <row r="1001" spans="1:13">
      <c r="A1001">
        <v>1027</v>
      </c>
      <c r="B1001" t="s">
        <v>377</v>
      </c>
      <c r="C1001" t="s">
        <v>14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15</v>
      </c>
      <c r="I1001" t="s">
        <v>15</v>
      </c>
      <c r="J1001" t="s">
        <v>22</v>
      </c>
      <c r="K1001" t="s">
        <v>289</v>
      </c>
      <c r="L1001" s="7">
        <f t="shared" si="14"/>
        <v>2012</v>
      </c>
      <c r="M1001" s="49" t="str">
        <f>VLOOKUP(L1001,year_status,2,FALSE)</f>
        <v>complete</v>
      </c>
    </row>
    <row r="1002" spans="1:13">
      <c r="A1002">
        <v>1028</v>
      </c>
      <c r="B1002" t="s">
        <v>377</v>
      </c>
      <c r="C1002" t="s">
        <v>18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15</v>
      </c>
      <c r="I1002" t="s">
        <v>15</v>
      </c>
      <c r="J1002" t="s">
        <v>22</v>
      </c>
      <c r="K1002" t="s">
        <v>289</v>
      </c>
      <c r="L1002" s="7">
        <f t="shared" si="14"/>
        <v>2013</v>
      </c>
      <c r="M1002" s="49" t="str">
        <f>VLOOKUP(L1002,year_status,2,FALSE)</f>
        <v>complete</v>
      </c>
    </row>
    <row r="1003" spans="1:13">
      <c r="A1003">
        <v>1029</v>
      </c>
      <c r="B1003" t="s">
        <v>377</v>
      </c>
      <c r="C1003" t="s">
        <v>19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15</v>
      </c>
      <c r="I1003" t="s">
        <v>15</v>
      </c>
      <c r="J1003" t="s">
        <v>22</v>
      </c>
      <c r="K1003" t="s">
        <v>289</v>
      </c>
      <c r="L1003" s="7">
        <f t="shared" si="14"/>
        <v>2014</v>
      </c>
      <c r="M1003" s="49" t="str">
        <f>VLOOKUP(L1003,year_status,2,FALSE)</f>
        <v>complete</v>
      </c>
    </row>
    <row r="1004" spans="1:13">
      <c r="A1004">
        <v>1030</v>
      </c>
      <c r="B1004" t="s">
        <v>377</v>
      </c>
      <c r="C1004" t="s">
        <v>20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15</v>
      </c>
      <c r="I1004" t="s">
        <v>15</v>
      </c>
      <c r="J1004" t="s">
        <v>22</v>
      </c>
      <c r="K1004" t="s">
        <v>289</v>
      </c>
      <c r="L1004" s="7">
        <f t="shared" si="14"/>
        <v>2015</v>
      </c>
      <c r="M1004" s="49" t="str">
        <f>VLOOKUP(L1004,year_status,2,FALSE)</f>
        <v>complete</v>
      </c>
    </row>
    <row r="1005" spans="1:13">
      <c r="A1005">
        <v>1031</v>
      </c>
      <c r="B1005" t="s">
        <v>378</v>
      </c>
      <c r="C1005" t="s">
        <v>14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15</v>
      </c>
      <c r="I1005" t="s">
        <v>15</v>
      </c>
      <c r="J1005" t="s">
        <v>22</v>
      </c>
      <c r="K1005" t="s">
        <v>158</v>
      </c>
      <c r="L1005" s="7">
        <f t="shared" si="14"/>
        <v>2012</v>
      </c>
      <c r="M1005" s="49" t="str">
        <f>VLOOKUP(L1005,year_status,2,FALSE)</f>
        <v>complete</v>
      </c>
    </row>
    <row r="1006" spans="1:13">
      <c r="A1006">
        <v>1032</v>
      </c>
      <c r="B1006" t="s">
        <v>378</v>
      </c>
      <c r="C1006" t="s">
        <v>18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15</v>
      </c>
      <c r="I1006" t="s">
        <v>15</v>
      </c>
      <c r="J1006" t="s">
        <v>22</v>
      </c>
      <c r="K1006" t="s">
        <v>158</v>
      </c>
      <c r="L1006" s="7">
        <f t="shared" si="14"/>
        <v>2013</v>
      </c>
      <c r="M1006" s="49" t="str">
        <f>VLOOKUP(L1006,year_status,2,FALSE)</f>
        <v>complete</v>
      </c>
    </row>
    <row r="1007" spans="1:13">
      <c r="A1007">
        <v>1033</v>
      </c>
      <c r="B1007" t="s">
        <v>378</v>
      </c>
      <c r="C1007" t="s">
        <v>19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15</v>
      </c>
      <c r="I1007" t="s">
        <v>15</v>
      </c>
      <c r="J1007" t="s">
        <v>22</v>
      </c>
      <c r="K1007" t="s">
        <v>158</v>
      </c>
      <c r="L1007" s="7">
        <f t="shared" si="14"/>
        <v>2014</v>
      </c>
      <c r="M1007" s="49" t="str">
        <f>VLOOKUP(L1007,year_status,2,FALSE)</f>
        <v>complete</v>
      </c>
    </row>
    <row r="1008" spans="1:13">
      <c r="A1008">
        <v>1034</v>
      </c>
      <c r="B1008" t="s">
        <v>378</v>
      </c>
      <c r="C1008" t="s">
        <v>20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15</v>
      </c>
      <c r="I1008" t="s">
        <v>15</v>
      </c>
      <c r="J1008" t="s">
        <v>22</v>
      </c>
      <c r="K1008" t="s">
        <v>158</v>
      </c>
      <c r="L1008" s="7">
        <f t="shared" si="14"/>
        <v>2015</v>
      </c>
      <c r="M1008" s="49" t="str">
        <f>VLOOKUP(L1008,year_status,2,FALSE)</f>
        <v>complete</v>
      </c>
    </row>
    <row r="1009" spans="1:13">
      <c r="A1009">
        <v>1035</v>
      </c>
      <c r="B1009" t="s">
        <v>379</v>
      </c>
      <c r="C1009" t="s">
        <v>14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25</v>
      </c>
      <c r="K1009" t="s">
        <v>37</v>
      </c>
      <c r="L1009" s="7">
        <f t="shared" si="14"/>
        <v>2013</v>
      </c>
      <c r="M1009" s="49" t="str">
        <f>VLOOKUP(L1009,year_status,2,FALSE)</f>
        <v>complete</v>
      </c>
    </row>
    <row r="1010" spans="1:13">
      <c r="A1010">
        <v>1036</v>
      </c>
      <c r="B1010" t="s">
        <v>379</v>
      </c>
      <c r="C1010" t="s">
        <v>18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25</v>
      </c>
      <c r="K1010" t="s">
        <v>37</v>
      </c>
      <c r="L1010" s="7">
        <f t="shared" si="14"/>
        <v>2014</v>
      </c>
      <c r="M1010" s="49" t="str">
        <f>VLOOKUP(L1010,year_status,2,FALSE)</f>
        <v>complete</v>
      </c>
    </row>
    <row r="1011" spans="1:13">
      <c r="A1011">
        <v>1037</v>
      </c>
      <c r="B1011" t="s">
        <v>379</v>
      </c>
      <c r="C1011" t="s">
        <v>19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25</v>
      </c>
      <c r="K1011" t="s">
        <v>37</v>
      </c>
      <c r="L1011" s="7">
        <f t="shared" si="14"/>
        <v>2015</v>
      </c>
      <c r="M1011" s="49" t="str">
        <f>VLOOKUP(L1011,year_status,2,FALSE)</f>
        <v>complete</v>
      </c>
    </row>
    <row r="1012" spans="1:13">
      <c r="A1012">
        <v>1038</v>
      </c>
      <c r="B1012" t="s">
        <v>379</v>
      </c>
      <c r="C1012" t="s">
        <v>20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25</v>
      </c>
      <c r="K1012" t="s">
        <v>37</v>
      </c>
      <c r="L1012" s="7">
        <f t="shared" si="14"/>
        <v>2016</v>
      </c>
      <c r="M1012" s="49" t="str">
        <f>VLOOKUP(L1012,year_status,2,FALSE)</f>
        <v>complete</v>
      </c>
    </row>
    <row r="1013" spans="1:13">
      <c r="A1013">
        <v>1039</v>
      </c>
      <c r="B1013" t="s">
        <v>380</v>
      </c>
      <c r="C1013" t="s">
        <v>14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15</v>
      </c>
      <c r="J1013" t="s">
        <v>28</v>
      </c>
      <c r="K1013" t="s">
        <v>31</v>
      </c>
      <c r="L1013" s="7">
        <f t="shared" si="14"/>
        <v>2013</v>
      </c>
      <c r="M1013" s="49" t="str">
        <f>VLOOKUP(L1013,year_status,2,FALSE)</f>
        <v>complete</v>
      </c>
    </row>
    <row r="1014" spans="1:13">
      <c r="A1014">
        <v>1040</v>
      </c>
      <c r="B1014" t="s">
        <v>380</v>
      </c>
      <c r="C1014" t="s">
        <v>18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15</v>
      </c>
      <c r="J1014" t="s">
        <v>28</v>
      </c>
      <c r="K1014" t="s">
        <v>31</v>
      </c>
      <c r="L1014" s="7">
        <f t="shared" si="14"/>
        <v>2014</v>
      </c>
      <c r="M1014" s="49" t="str">
        <f>VLOOKUP(L1014,year_status,2,FALSE)</f>
        <v>complete</v>
      </c>
    </row>
    <row r="1015" spans="1:13">
      <c r="A1015">
        <v>1041</v>
      </c>
      <c r="B1015" t="s">
        <v>380</v>
      </c>
      <c r="C1015" t="s">
        <v>19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15</v>
      </c>
      <c r="J1015" t="s">
        <v>28</v>
      </c>
      <c r="K1015" t="s">
        <v>31</v>
      </c>
      <c r="L1015" s="7">
        <f t="shared" si="14"/>
        <v>2015</v>
      </c>
      <c r="M1015" s="49" t="str">
        <f>VLOOKUP(L1015,year_status,2,FALSE)</f>
        <v>complete</v>
      </c>
    </row>
    <row r="1016" spans="1:13">
      <c r="A1016">
        <v>1042</v>
      </c>
      <c r="B1016" t="s">
        <v>380</v>
      </c>
      <c r="C1016" t="s">
        <v>20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15</v>
      </c>
      <c r="J1016" t="s">
        <v>28</v>
      </c>
      <c r="K1016" t="s">
        <v>31</v>
      </c>
      <c r="L1016" s="7">
        <f t="shared" si="14"/>
        <v>2016</v>
      </c>
      <c r="M1016" s="49" t="str">
        <f>VLOOKUP(L1016,year_status,2,FALSE)</f>
        <v>complete</v>
      </c>
    </row>
    <row r="1017" spans="1:13">
      <c r="A1017">
        <v>1043</v>
      </c>
      <c r="B1017" t="s">
        <v>381</v>
      </c>
      <c r="C1017" t="s">
        <v>14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15</v>
      </c>
      <c r="I1017" s="2">
        <v>93500000</v>
      </c>
      <c r="J1017" t="s">
        <v>50</v>
      </c>
      <c r="K1017" t="s">
        <v>382</v>
      </c>
      <c r="L1017" s="7">
        <f t="shared" si="14"/>
        <v>2012</v>
      </c>
      <c r="M1017" s="49" t="str">
        <f>VLOOKUP(L1017,year_status,2,FALSE)</f>
        <v>complete</v>
      </c>
    </row>
    <row r="1018" spans="1:13">
      <c r="A1018">
        <v>1044</v>
      </c>
      <c r="B1018" t="s">
        <v>381</v>
      </c>
      <c r="C1018" t="s">
        <v>18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15</v>
      </c>
      <c r="I1018" s="2">
        <v>93400000</v>
      </c>
      <c r="J1018" t="s">
        <v>50</v>
      </c>
      <c r="K1018" t="s">
        <v>382</v>
      </c>
      <c r="L1018" s="7">
        <f t="shared" si="14"/>
        <v>2013</v>
      </c>
      <c r="M1018" s="49" t="str">
        <f>VLOOKUP(L1018,year_status,2,FALSE)</f>
        <v>complete</v>
      </c>
    </row>
    <row r="1019" spans="1:13">
      <c r="A1019">
        <v>1045</v>
      </c>
      <c r="B1019" t="s">
        <v>381</v>
      </c>
      <c r="C1019" t="s">
        <v>19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15</v>
      </c>
      <c r="I1019" s="2">
        <v>95600000</v>
      </c>
      <c r="J1019" t="s">
        <v>50</v>
      </c>
      <c r="K1019" t="s">
        <v>382</v>
      </c>
      <c r="L1019" s="7">
        <f t="shared" si="14"/>
        <v>2014</v>
      </c>
      <c r="M1019" s="49" t="str">
        <f>VLOOKUP(L1019,year_status,2,FALSE)</f>
        <v>complete</v>
      </c>
    </row>
    <row r="1020" spans="1:13">
      <c r="A1020">
        <v>1046</v>
      </c>
      <c r="B1020" t="s">
        <v>381</v>
      </c>
      <c r="C1020" t="s">
        <v>20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15</v>
      </c>
      <c r="I1020" s="2">
        <v>113500000</v>
      </c>
      <c r="J1020" t="s">
        <v>50</v>
      </c>
      <c r="K1020" t="s">
        <v>382</v>
      </c>
      <c r="L1020" s="7">
        <f t="shared" si="14"/>
        <v>2015</v>
      </c>
      <c r="M1020" s="49" t="str">
        <f>VLOOKUP(L1020,year_status,2,FALSE)</f>
        <v>complete</v>
      </c>
    </row>
    <row r="1021" spans="1:13">
      <c r="A1021">
        <v>1047</v>
      </c>
      <c r="B1021" t="s">
        <v>383</v>
      </c>
      <c r="C1021" t="s">
        <v>14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15</v>
      </c>
      <c r="I1021" s="2">
        <v>217000000</v>
      </c>
      <c r="J1021" t="s">
        <v>39</v>
      </c>
      <c r="K1021" t="s">
        <v>127</v>
      </c>
      <c r="L1021" s="7">
        <f t="shared" si="14"/>
        <v>2012</v>
      </c>
      <c r="M1021" s="49" t="str">
        <f>VLOOKUP(L1021,year_status,2,FALSE)</f>
        <v>complete</v>
      </c>
    </row>
    <row r="1022" spans="1:13">
      <c r="A1022">
        <v>1048</v>
      </c>
      <c r="B1022" t="s">
        <v>383</v>
      </c>
      <c r="C1022" t="s">
        <v>18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15</v>
      </c>
      <c r="I1022" s="2">
        <v>217000000</v>
      </c>
      <c r="J1022" t="s">
        <v>39</v>
      </c>
      <c r="K1022" t="s">
        <v>127</v>
      </c>
      <c r="L1022" s="7">
        <f t="shared" si="14"/>
        <v>2013</v>
      </c>
      <c r="M1022" s="49" t="str">
        <f>VLOOKUP(L1022,year_status,2,FALSE)</f>
        <v>complete</v>
      </c>
    </row>
    <row r="1023" spans="1:13">
      <c r="A1023">
        <v>1049</v>
      </c>
      <c r="B1023" t="s">
        <v>383</v>
      </c>
      <c r="C1023" t="s">
        <v>19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15</v>
      </c>
      <c r="I1023" s="2">
        <v>206000000</v>
      </c>
      <c r="J1023" t="s">
        <v>39</v>
      </c>
      <c r="K1023" t="s">
        <v>127</v>
      </c>
      <c r="L1023" s="7">
        <f t="shared" si="14"/>
        <v>2014</v>
      </c>
      <c r="M1023" s="49" t="str">
        <f>VLOOKUP(L1023,year_status,2,FALSE)</f>
        <v>complete</v>
      </c>
    </row>
    <row r="1024" spans="1:13">
      <c r="A1024">
        <v>1050</v>
      </c>
      <c r="B1024" t="s">
        <v>383</v>
      </c>
      <c r="C1024" t="s">
        <v>20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15</v>
      </c>
      <c r="I1024" s="2">
        <v>181000000</v>
      </c>
      <c r="J1024" t="s">
        <v>39</v>
      </c>
      <c r="K1024" t="s">
        <v>127</v>
      </c>
      <c r="L1024" s="7">
        <f t="shared" si="14"/>
        <v>2015</v>
      </c>
      <c r="M1024" s="49" t="str">
        <f>VLOOKUP(L1024,year_status,2,FALSE)</f>
        <v>complete</v>
      </c>
    </row>
    <row r="1025" spans="1:13">
      <c r="A1025">
        <v>1051</v>
      </c>
      <c r="B1025" t="s">
        <v>384</v>
      </c>
      <c r="C1025" t="s">
        <v>14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15</v>
      </c>
      <c r="I1025" s="2">
        <v>17755000000</v>
      </c>
      <c r="J1025" t="s">
        <v>50</v>
      </c>
      <c r="K1025" t="s">
        <v>51</v>
      </c>
      <c r="L1025" s="7">
        <f t="shared" si="14"/>
        <v>2012</v>
      </c>
      <c r="M1025" s="49" t="str">
        <f>VLOOKUP(L1025,year_status,2,FALSE)</f>
        <v>complete</v>
      </c>
    </row>
    <row r="1026" spans="1:13">
      <c r="A1026">
        <v>1052</v>
      </c>
      <c r="B1026" t="s">
        <v>384</v>
      </c>
      <c r="C1026" t="s">
        <v>18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15</v>
      </c>
      <c r="I1026" s="2">
        <v>16602000000</v>
      </c>
      <c r="J1026" t="s">
        <v>50</v>
      </c>
      <c r="K1026" t="s">
        <v>51</v>
      </c>
      <c r="L1026" s="7">
        <f t="shared" si="14"/>
        <v>2013</v>
      </c>
      <c r="M1026" s="49" t="str">
        <f>VLOOKUP(L1026,year_status,2,FALSE)</f>
        <v>complete</v>
      </c>
    </row>
    <row r="1027" spans="1:13">
      <c r="A1027">
        <v>1053</v>
      </c>
      <c r="B1027" t="s">
        <v>384</v>
      </c>
      <c r="C1027" t="s">
        <v>19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15</v>
      </c>
      <c r="I1027" s="2">
        <v>17091000000</v>
      </c>
      <c r="J1027" t="s">
        <v>50</v>
      </c>
      <c r="K1027" t="s">
        <v>51</v>
      </c>
      <c r="L1027" s="7">
        <f t="shared" ref="L1027:L1090" si="15">YEAR(D1027)</f>
        <v>2014</v>
      </c>
      <c r="M1027" s="49" t="str">
        <f>VLOOKUP(L1027,year_status,2,FALSE)</f>
        <v>complete</v>
      </c>
    </row>
    <row r="1028" spans="1:13">
      <c r="A1028">
        <v>1054</v>
      </c>
      <c r="B1028" t="s">
        <v>384</v>
      </c>
      <c r="C1028" t="s">
        <v>20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15</v>
      </c>
      <c r="I1028" s="2">
        <v>16769000000</v>
      </c>
      <c r="J1028" t="s">
        <v>50</v>
      </c>
      <c r="K1028" t="s">
        <v>51</v>
      </c>
      <c r="L1028" s="7">
        <f t="shared" si="15"/>
        <v>2015</v>
      </c>
      <c r="M1028" s="49" t="str">
        <f>VLOOKUP(L1028,year_status,2,FALSE)</f>
        <v>complete</v>
      </c>
    </row>
    <row r="1029" spans="1:13">
      <c r="A1029">
        <v>1055</v>
      </c>
      <c r="B1029" t="s">
        <v>385</v>
      </c>
      <c r="C1029" t="s">
        <v>14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15</v>
      </c>
      <c r="I1029" t="s">
        <v>15</v>
      </c>
      <c r="J1029" t="s">
        <v>22</v>
      </c>
      <c r="K1029" t="s">
        <v>386</v>
      </c>
      <c r="L1029" s="7">
        <f t="shared" si="15"/>
        <v>2012</v>
      </c>
      <c r="M1029" s="49" t="str">
        <f>VLOOKUP(L1029,year_status,2,FALSE)</f>
        <v>complete</v>
      </c>
    </row>
    <row r="1030" spans="1:13">
      <c r="A1030">
        <v>1056</v>
      </c>
      <c r="B1030" t="s">
        <v>385</v>
      </c>
      <c r="C1030" t="s">
        <v>18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15</v>
      </c>
      <c r="I1030" t="s">
        <v>15</v>
      </c>
      <c r="J1030" t="s">
        <v>22</v>
      </c>
      <c r="K1030" t="s">
        <v>386</v>
      </c>
      <c r="L1030" s="7">
        <f t="shared" si="15"/>
        <v>2013</v>
      </c>
      <c r="M1030" s="49" t="str">
        <f>VLOOKUP(L1030,year_status,2,FALSE)</f>
        <v>complete</v>
      </c>
    </row>
    <row r="1031" spans="1:13">
      <c r="A1031">
        <v>1057</v>
      </c>
      <c r="B1031" t="s">
        <v>385</v>
      </c>
      <c r="C1031" t="s">
        <v>19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15</v>
      </c>
      <c r="I1031" t="s">
        <v>15</v>
      </c>
      <c r="J1031" t="s">
        <v>22</v>
      </c>
      <c r="K1031" t="s">
        <v>386</v>
      </c>
      <c r="L1031" s="7">
        <f t="shared" si="15"/>
        <v>2014</v>
      </c>
      <c r="M1031" s="49" t="str">
        <f>VLOOKUP(L1031,year_status,2,FALSE)</f>
        <v>complete</v>
      </c>
    </row>
    <row r="1032" spans="1:13">
      <c r="A1032">
        <v>1058</v>
      </c>
      <c r="B1032" t="s">
        <v>385</v>
      </c>
      <c r="C1032" t="s">
        <v>20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15</v>
      </c>
      <c r="I1032" t="s">
        <v>15</v>
      </c>
      <c r="J1032" t="s">
        <v>22</v>
      </c>
      <c r="K1032" t="s">
        <v>386</v>
      </c>
      <c r="L1032" s="7">
        <f t="shared" si="15"/>
        <v>2015</v>
      </c>
      <c r="M1032" s="49" t="str">
        <f>VLOOKUP(L1032,year_status,2,FALSE)</f>
        <v>complete</v>
      </c>
    </row>
    <row r="1033" spans="1:13">
      <c r="A1033">
        <v>1059</v>
      </c>
      <c r="B1033" t="s">
        <v>387</v>
      </c>
      <c r="C1033" t="s">
        <v>14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15</v>
      </c>
      <c r="J1033" t="s">
        <v>39</v>
      </c>
      <c r="K1033" t="s">
        <v>127</v>
      </c>
      <c r="L1033" s="7">
        <f t="shared" si="15"/>
        <v>2012</v>
      </c>
      <c r="M1033" s="49" t="str">
        <f>VLOOKUP(L1033,year_status,2,FALSE)</f>
        <v>complete</v>
      </c>
    </row>
    <row r="1034" spans="1:13">
      <c r="A1034">
        <v>1060</v>
      </c>
      <c r="B1034" t="s">
        <v>387</v>
      </c>
      <c r="C1034" t="s">
        <v>18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15</v>
      </c>
      <c r="J1034" t="s">
        <v>39</v>
      </c>
      <c r="K1034" t="s">
        <v>127</v>
      </c>
      <c r="L1034" s="7">
        <f t="shared" si="15"/>
        <v>2013</v>
      </c>
      <c r="M1034" s="49" t="str">
        <f>VLOOKUP(L1034,year_status,2,FALSE)</f>
        <v>complete</v>
      </c>
    </row>
    <row r="1035" spans="1:13">
      <c r="A1035">
        <v>1061</v>
      </c>
      <c r="B1035" t="s">
        <v>387</v>
      </c>
      <c r="C1035" t="s">
        <v>19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15</v>
      </c>
      <c r="J1035" t="s">
        <v>39</v>
      </c>
      <c r="K1035" t="s">
        <v>127</v>
      </c>
      <c r="L1035" s="7">
        <f t="shared" si="15"/>
        <v>2014</v>
      </c>
      <c r="M1035" s="49" t="str">
        <f>VLOOKUP(L1035,year_status,2,FALSE)</f>
        <v>complete</v>
      </c>
    </row>
    <row r="1036" spans="1:13">
      <c r="A1036">
        <v>1062</v>
      </c>
      <c r="B1036" t="s">
        <v>387</v>
      </c>
      <c r="C1036" t="s">
        <v>20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15</v>
      </c>
      <c r="J1036" t="s">
        <v>39</v>
      </c>
      <c r="K1036" t="s">
        <v>127</v>
      </c>
      <c r="L1036" s="7">
        <f t="shared" si="15"/>
        <v>2015</v>
      </c>
      <c r="M1036" s="49" t="str">
        <f>VLOOKUP(L1036,year_status,2,FALSE)</f>
        <v>complete</v>
      </c>
    </row>
    <row r="1037" spans="1:13">
      <c r="A1037">
        <v>1063</v>
      </c>
      <c r="B1037" t="s">
        <v>388</v>
      </c>
      <c r="C1037" t="s">
        <v>14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15</v>
      </c>
      <c r="I1037" t="s">
        <v>15</v>
      </c>
      <c r="J1037" t="s">
        <v>39</v>
      </c>
      <c r="K1037" t="s">
        <v>127</v>
      </c>
      <c r="L1037" s="7">
        <f t="shared" si="15"/>
        <v>2013</v>
      </c>
      <c r="M1037" s="49" t="str">
        <f>VLOOKUP(L1037,year_status,2,FALSE)</f>
        <v>complete</v>
      </c>
    </row>
    <row r="1038" spans="1:13">
      <c r="A1038">
        <v>1064</v>
      </c>
      <c r="B1038" t="s">
        <v>388</v>
      </c>
      <c r="C1038" t="s">
        <v>18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15</v>
      </c>
      <c r="I1038" t="s">
        <v>15</v>
      </c>
      <c r="J1038" t="s">
        <v>39</v>
      </c>
      <c r="K1038" t="s">
        <v>127</v>
      </c>
      <c r="L1038" s="7">
        <f t="shared" si="15"/>
        <v>2014</v>
      </c>
      <c r="M1038" s="49" t="str">
        <f>VLOOKUP(L1038,year_status,2,FALSE)</f>
        <v>complete</v>
      </c>
    </row>
    <row r="1039" spans="1:13">
      <c r="A1039">
        <v>1065</v>
      </c>
      <c r="B1039" t="s">
        <v>388</v>
      </c>
      <c r="C1039" t="s">
        <v>19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15</v>
      </c>
      <c r="I1039" t="s">
        <v>15</v>
      </c>
      <c r="J1039" t="s">
        <v>39</v>
      </c>
      <c r="K1039" t="s">
        <v>127</v>
      </c>
      <c r="L1039" s="7">
        <f t="shared" si="15"/>
        <v>2015</v>
      </c>
      <c r="M1039" s="49" t="str">
        <f>VLOOKUP(L1039,year_status,2,FALSE)</f>
        <v>complete</v>
      </c>
    </row>
    <row r="1040" spans="1:13">
      <c r="A1040">
        <v>1066</v>
      </c>
      <c r="B1040" t="s">
        <v>388</v>
      </c>
      <c r="C1040" t="s">
        <v>20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15</v>
      </c>
      <c r="I1040" t="s">
        <v>15</v>
      </c>
      <c r="J1040" t="s">
        <v>39</v>
      </c>
      <c r="K1040" t="s">
        <v>127</v>
      </c>
      <c r="L1040" s="7">
        <f t="shared" si="15"/>
        <v>2016</v>
      </c>
      <c r="M1040" s="49" t="str">
        <f>VLOOKUP(L1040,year_status,2,FALSE)</f>
        <v>complete</v>
      </c>
    </row>
    <row r="1041" spans="1:13">
      <c r="A1041">
        <v>1067</v>
      </c>
      <c r="B1041" t="s">
        <v>389</v>
      </c>
      <c r="C1041" t="s">
        <v>14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15</v>
      </c>
      <c r="I1041" t="s">
        <v>15</v>
      </c>
      <c r="J1041" t="s">
        <v>62</v>
      </c>
      <c r="K1041" t="s">
        <v>390</v>
      </c>
      <c r="L1041" s="7">
        <f t="shared" si="15"/>
        <v>2012</v>
      </c>
      <c r="M1041" s="49" t="str">
        <f>VLOOKUP(L1041,year_status,2,FALSE)</f>
        <v>complete</v>
      </c>
    </row>
    <row r="1042" spans="1:13">
      <c r="A1042">
        <v>1068</v>
      </c>
      <c r="B1042" t="s">
        <v>389</v>
      </c>
      <c r="C1042" t="s">
        <v>18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15</v>
      </c>
      <c r="I1042" t="s">
        <v>15</v>
      </c>
      <c r="J1042" t="s">
        <v>62</v>
      </c>
      <c r="K1042" t="s">
        <v>390</v>
      </c>
      <c r="L1042" s="7">
        <f t="shared" si="15"/>
        <v>2013</v>
      </c>
      <c r="M1042" s="49" t="str">
        <f>VLOOKUP(L1042,year_status,2,FALSE)</f>
        <v>complete</v>
      </c>
    </row>
    <row r="1043" spans="1:13">
      <c r="A1043">
        <v>1069</v>
      </c>
      <c r="B1043" t="s">
        <v>389</v>
      </c>
      <c r="C1043" t="s">
        <v>19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15</v>
      </c>
      <c r="I1043" t="s">
        <v>15</v>
      </c>
      <c r="J1043" t="s">
        <v>62</v>
      </c>
      <c r="K1043" t="s">
        <v>390</v>
      </c>
      <c r="L1043" s="7">
        <f t="shared" si="15"/>
        <v>2014</v>
      </c>
      <c r="M1043" s="49" t="str">
        <f>VLOOKUP(L1043,year_status,2,FALSE)</f>
        <v>complete</v>
      </c>
    </row>
    <row r="1044" spans="1:13">
      <c r="A1044">
        <v>1070</v>
      </c>
      <c r="B1044" t="s">
        <v>389</v>
      </c>
      <c r="C1044" t="s">
        <v>20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15</v>
      </c>
      <c r="I1044" t="s">
        <v>15</v>
      </c>
      <c r="J1044" t="s">
        <v>62</v>
      </c>
      <c r="K1044" t="s">
        <v>390</v>
      </c>
      <c r="L1044" s="7">
        <f t="shared" si="15"/>
        <v>2015</v>
      </c>
      <c r="M1044" s="49" t="str">
        <f>VLOOKUP(L1044,year_status,2,FALSE)</f>
        <v>complete</v>
      </c>
    </row>
    <row r="1045" spans="1:13">
      <c r="A1045">
        <v>1071</v>
      </c>
      <c r="B1045" t="s">
        <v>391</v>
      </c>
      <c r="C1045" t="s">
        <v>14</v>
      </c>
      <c r="D1045" s="1">
        <v>41274</v>
      </c>
      <c r="E1045" s="2">
        <v>11924000000</v>
      </c>
      <c r="F1045" t="s">
        <v>15</v>
      </c>
      <c r="G1045" s="2">
        <v>7134000000</v>
      </c>
      <c r="H1045" t="s">
        <v>15</v>
      </c>
      <c r="I1045" s="2">
        <v>2961000000</v>
      </c>
      <c r="J1045" t="s">
        <v>50</v>
      </c>
      <c r="K1045" t="s">
        <v>392</v>
      </c>
      <c r="L1045" s="7">
        <f t="shared" si="15"/>
        <v>2012</v>
      </c>
      <c r="M1045" s="49" t="str">
        <f>VLOOKUP(L1045,year_status,2,FALSE)</f>
        <v>complete</v>
      </c>
    </row>
    <row r="1046" spans="1:13">
      <c r="A1046">
        <v>1072</v>
      </c>
      <c r="B1046" t="s">
        <v>391</v>
      </c>
      <c r="C1046" t="s">
        <v>18</v>
      </c>
      <c r="D1046" s="1">
        <v>41639</v>
      </c>
      <c r="E1046" s="2">
        <v>12261000000</v>
      </c>
      <c r="F1046" t="s">
        <v>15</v>
      </c>
      <c r="G1046" s="2">
        <v>7226000000</v>
      </c>
      <c r="H1046" t="s">
        <v>15</v>
      </c>
      <c r="I1046" s="2">
        <v>2958000000</v>
      </c>
      <c r="J1046" t="s">
        <v>50</v>
      </c>
      <c r="K1046" t="s">
        <v>392</v>
      </c>
      <c r="L1046" s="7">
        <f t="shared" si="15"/>
        <v>2013</v>
      </c>
      <c r="M1046" s="49" t="str">
        <f>VLOOKUP(L1046,year_status,2,FALSE)</f>
        <v>complete</v>
      </c>
    </row>
    <row r="1047" spans="1:13">
      <c r="A1047">
        <v>1073</v>
      </c>
      <c r="B1047" t="s">
        <v>391</v>
      </c>
      <c r="C1047" t="s">
        <v>19</v>
      </c>
      <c r="D1047" s="1">
        <v>42004</v>
      </c>
      <c r="E1047" s="2">
        <v>12951000000</v>
      </c>
      <c r="F1047" t="s">
        <v>15</v>
      </c>
      <c r="G1047" s="2">
        <v>7515000000</v>
      </c>
      <c r="H1047" t="s">
        <v>15</v>
      </c>
      <c r="I1047" s="2">
        <v>3135000000</v>
      </c>
      <c r="J1047" t="s">
        <v>50</v>
      </c>
      <c r="K1047" t="s">
        <v>392</v>
      </c>
      <c r="L1047" s="7">
        <f t="shared" si="15"/>
        <v>2014</v>
      </c>
      <c r="M1047" s="49" t="str">
        <f>VLOOKUP(L1047,year_status,2,FALSE)</f>
        <v>complete</v>
      </c>
    </row>
    <row r="1048" spans="1:13">
      <c r="A1048">
        <v>1074</v>
      </c>
      <c r="B1048" t="s">
        <v>391</v>
      </c>
      <c r="C1048" t="s">
        <v>20</v>
      </c>
      <c r="D1048" s="1">
        <v>42369</v>
      </c>
      <c r="E1048" s="2">
        <v>12893000000</v>
      </c>
      <c r="F1048" t="s">
        <v>15</v>
      </c>
      <c r="G1048" s="2">
        <v>7334000000</v>
      </c>
      <c r="H1048" t="s">
        <v>15</v>
      </c>
      <c r="I1048" s="2">
        <v>3140000000</v>
      </c>
      <c r="J1048" t="s">
        <v>50</v>
      </c>
      <c r="K1048" t="s">
        <v>392</v>
      </c>
      <c r="L1048" s="7">
        <f t="shared" si="15"/>
        <v>2015</v>
      </c>
      <c r="M1048" s="49" t="str">
        <f>VLOOKUP(L1048,year_status,2,FALSE)</f>
        <v>complete</v>
      </c>
    </row>
    <row r="1049" spans="1:13">
      <c r="A1049">
        <v>1075</v>
      </c>
      <c r="B1049" t="s">
        <v>393</v>
      </c>
      <c r="C1049" t="s">
        <v>14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15</v>
      </c>
      <c r="J1049" t="s">
        <v>16</v>
      </c>
      <c r="K1049" t="s">
        <v>167</v>
      </c>
      <c r="L1049" s="7">
        <f t="shared" si="15"/>
        <v>2013</v>
      </c>
      <c r="M1049" s="49" t="str">
        <f>VLOOKUP(L1049,year_status,2,FALSE)</f>
        <v>complete</v>
      </c>
    </row>
    <row r="1050" spans="1:13">
      <c r="A1050">
        <v>1076</v>
      </c>
      <c r="B1050" t="s">
        <v>393</v>
      </c>
      <c r="C1050" t="s">
        <v>18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15</v>
      </c>
      <c r="J1050" t="s">
        <v>16</v>
      </c>
      <c r="K1050" t="s">
        <v>167</v>
      </c>
      <c r="L1050" s="7">
        <f t="shared" si="15"/>
        <v>2014</v>
      </c>
      <c r="M1050" s="49" t="str">
        <f>VLOOKUP(L1050,year_status,2,FALSE)</f>
        <v>complete</v>
      </c>
    </row>
    <row r="1051" spans="1:13">
      <c r="A1051">
        <v>1077</v>
      </c>
      <c r="B1051" t="s">
        <v>393</v>
      </c>
      <c r="C1051" t="s">
        <v>19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15</v>
      </c>
      <c r="J1051" t="s">
        <v>16</v>
      </c>
      <c r="K1051" t="s">
        <v>167</v>
      </c>
      <c r="L1051" s="7">
        <f t="shared" si="15"/>
        <v>2015</v>
      </c>
      <c r="M1051" s="49" t="str">
        <f>VLOOKUP(L1051,year_status,2,FALSE)</f>
        <v>complete</v>
      </c>
    </row>
    <row r="1052" spans="1:13">
      <c r="A1052">
        <v>1078</v>
      </c>
      <c r="B1052" t="s">
        <v>393</v>
      </c>
      <c r="C1052" t="s">
        <v>20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15</v>
      </c>
      <c r="J1052" t="s">
        <v>16</v>
      </c>
      <c r="K1052" t="s">
        <v>167</v>
      </c>
      <c r="L1052" s="7">
        <f t="shared" si="15"/>
        <v>2016</v>
      </c>
      <c r="M1052" s="49" t="str">
        <f>VLOOKUP(L1052,year_status,2,FALSE)</f>
        <v>complete</v>
      </c>
    </row>
    <row r="1053" spans="1:13">
      <c r="A1053">
        <v>1079</v>
      </c>
      <c r="B1053" t="s">
        <v>394</v>
      </c>
      <c r="C1053" t="s">
        <v>14</v>
      </c>
      <c r="D1053" s="1">
        <v>41274</v>
      </c>
      <c r="E1053" s="2">
        <v>2060702000</v>
      </c>
      <c r="F1053" s="2">
        <v>995046000</v>
      </c>
      <c r="G1053" t="s">
        <v>15</v>
      </c>
      <c r="H1053" t="s">
        <v>15</v>
      </c>
      <c r="I1053" t="s">
        <v>15</v>
      </c>
      <c r="J1053" t="s">
        <v>39</v>
      </c>
      <c r="K1053" t="s">
        <v>217</v>
      </c>
      <c r="L1053" s="7">
        <f t="shared" si="15"/>
        <v>2012</v>
      </c>
      <c r="M1053" s="49" t="str">
        <f>VLOOKUP(L1053,year_status,2,FALSE)</f>
        <v>complete</v>
      </c>
    </row>
    <row r="1054" spans="1:13">
      <c r="A1054">
        <v>1080</v>
      </c>
      <c r="B1054" t="s">
        <v>394</v>
      </c>
      <c r="C1054" t="s">
        <v>18</v>
      </c>
      <c r="D1054" s="1">
        <v>41639</v>
      </c>
      <c r="E1054" s="2">
        <v>2246428000</v>
      </c>
      <c r="F1054" s="2">
        <v>1073497000</v>
      </c>
      <c r="G1054" t="s">
        <v>15</v>
      </c>
      <c r="H1054" t="s">
        <v>15</v>
      </c>
      <c r="I1054" t="s">
        <v>15</v>
      </c>
      <c r="J1054" t="s">
        <v>39</v>
      </c>
      <c r="K1054" t="s">
        <v>217</v>
      </c>
      <c r="L1054" s="7">
        <f t="shared" si="15"/>
        <v>2013</v>
      </c>
      <c r="M1054" s="49" t="str">
        <f>VLOOKUP(L1054,year_status,2,FALSE)</f>
        <v>complete</v>
      </c>
    </row>
    <row r="1055" spans="1:13">
      <c r="A1055">
        <v>1081</v>
      </c>
      <c r="B1055" t="s">
        <v>394</v>
      </c>
      <c r="C1055" t="s">
        <v>19</v>
      </c>
      <c r="D1055" s="1">
        <v>42004</v>
      </c>
      <c r="E1055" s="2">
        <v>2464867000</v>
      </c>
      <c r="F1055" s="2">
        <v>1125057000</v>
      </c>
      <c r="G1055" t="s">
        <v>15</v>
      </c>
      <c r="H1055" t="s">
        <v>15</v>
      </c>
      <c r="I1055" t="s">
        <v>15</v>
      </c>
      <c r="J1055" t="s">
        <v>39</v>
      </c>
      <c r="K1055" t="s">
        <v>217</v>
      </c>
      <c r="L1055" s="7">
        <f t="shared" si="15"/>
        <v>2014</v>
      </c>
      <c r="M1055" s="49" t="str">
        <f>VLOOKUP(L1055,year_status,2,FALSE)</f>
        <v>complete</v>
      </c>
    </row>
    <row r="1056" spans="1:13">
      <c r="A1056">
        <v>1082</v>
      </c>
      <c r="B1056" t="s">
        <v>394</v>
      </c>
      <c r="C1056" t="s">
        <v>20</v>
      </c>
      <c r="D1056" s="1">
        <v>42369</v>
      </c>
      <c r="E1056" s="2">
        <v>2722564000</v>
      </c>
      <c r="F1056" s="2">
        <v>1090263000</v>
      </c>
      <c r="G1056" t="s">
        <v>15</v>
      </c>
      <c r="H1056" t="s">
        <v>15</v>
      </c>
      <c r="I1056" t="s">
        <v>15</v>
      </c>
      <c r="J1056" t="s">
        <v>39</v>
      </c>
      <c r="K1056" t="s">
        <v>217</v>
      </c>
      <c r="L1056" s="7">
        <f t="shared" si="15"/>
        <v>2015</v>
      </c>
      <c r="M1056" s="49" t="str">
        <f>VLOOKUP(L1056,year_status,2,FALSE)</f>
        <v>complete</v>
      </c>
    </row>
    <row r="1057" spans="1:13">
      <c r="A1057">
        <v>1083</v>
      </c>
      <c r="B1057" t="s">
        <v>395</v>
      </c>
      <c r="C1057" t="s">
        <v>14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15</v>
      </c>
      <c r="I1057" t="s">
        <v>15</v>
      </c>
      <c r="J1057" t="s">
        <v>39</v>
      </c>
      <c r="K1057" t="s">
        <v>396</v>
      </c>
      <c r="L1057" s="7">
        <f t="shared" si="15"/>
        <v>2012</v>
      </c>
      <c r="M1057" s="49" t="str">
        <f>VLOOKUP(L1057,year_status,2,FALSE)</f>
        <v>complete</v>
      </c>
    </row>
    <row r="1058" spans="1:13">
      <c r="A1058">
        <v>1084</v>
      </c>
      <c r="B1058" t="s">
        <v>395</v>
      </c>
      <c r="C1058" t="s">
        <v>18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15</v>
      </c>
      <c r="I1058" t="s">
        <v>15</v>
      </c>
      <c r="J1058" t="s">
        <v>39</v>
      </c>
      <c r="K1058" t="s">
        <v>396</v>
      </c>
      <c r="L1058" s="7">
        <f t="shared" si="15"/>
        <v>2013</v>
      </c>
      <c r="M1058" s="49" t="str">
        <f>VLOOKUP(L1058,year_status,2,FALSE)</f>
        <v>complete</v>
      </c>
    </row>
    <row r="1059" spans="1:13">
      <c r="A1059">
        <v>1085</v>
      </c>
      <c r="B1059" t="s">
        <v>395</v>
      </c>
      <c r="C1059" t="s">
        <v>19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15</v>
      </c>
      <c r="I1059" t="s">
        <v>15</v>
      </c>
      <c r="J1059" t="s">
        <v>39</v>
      </c>
      <c r="K1059" t="s">
        <v>396</v>
      </c>
      <c r="L1059" s="7">
        <f t="shared" si="15"/>
        <v>2014</v>
      </c>
      <c r="M1059" s="49" t="str">
        <f>VLOOKUP(L1059,year_status,2,FALSE)</f>
        <v>complete</v>
      </c>
    </row>
    <row r="1060" spans="1:13">
      <c r="A1060">
        <v>1086</v>
      </c>
      <c r="B1060" t="s">
        <v>395</v>
      </c>
      <c r="C1060" t="s">
        <v>20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15</v>
      </c>
      <c r="I1060" t="s">
        <v>15</v>
      </c>
      <c r="J1060" t="s">
        <v>39</v>
      </c>
      <c r="K1060" t="s">
        <v>396</v>
      </c>
      <c r="L1060" s="7">
        <f t="shared" si="15"/>
        <v>2015</v>
      </c>
      <c r="M1060" s="49" t="str">
        <f>VLOOKUP(L1060,year_status,2,FALSE)</f>
        <v>complete</v>
      </c>
    </row>
    <row r="1061" spans="1:13">
      <c r="A1061">
        <v>1087</v>
      </c>
      <c r="B1061" t="s">
        <v>397</v>
      </c>
      <c r="C1061" t="s">
        <v>14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15</v>
      </c>
      <c r="J1061" t="s">
        <v>62</v>
      </c>
      <c r="K1061" t="s">
        <v>141</v>
      </c>
      <c r="L1061" s="7">
        <f t="shared" si="15"/>
        <v>2013</v>
      </c>
      <c r="M1061" s="49" t="str">
        <f>VLOOKUP(L1061,year_status,2,FALSE)</f>
        <v>complete</v>
      </c>
    </row>
    <row r="1062" spans="1:13">
      <c r="A1062">
        <v>1088</v>
      </c>
      <c r="B1062" t="s">
        <v>397</v>
      </c>
      <c r="C1062" t="s">
        <v>18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15</v>
      </c>
      <c r="J1062" t="s">
        <v>62</v>
      </c>
      <c r="K1062" t="s">
        <v>141</v>
      </c>
      <c r="L1062" s="7">
        <f t="shared" si="15"/>
        <v>2014</v>
      </c>
      <c r="M1062" s="49" t="str">
        <f>VLOOKUP(L1062,year_status,2,FALSE)</f>
        <v>complete</v>
      </c>
    </row>
    <row r="1063" spans="1:13">
      <c r="A1063">
        <v>1089</v>
      </c>
      <c r="B1063" t="s">
        <v>397</v>
      </c>
      <c r="C1063" t="s">
        <v>19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15</v>
      </c>
      <c r="J1063" t="s">
        <v>62</v>
      </c>
      <c r="K1063" t="s">
        <v>141</v>
      </c>
      <c r="L1063" s="7">
        <f t="shared" si="15"/>
        <v>2015</v>
      </c>
      <c r="M1063" s="49" t="str">
        <f>VLOOKUP(L1063,year_status,2,FALSE)</f>
        <v>complete</v>
      </c>
    </row>
    <row r="1064" spans="1:13">
      <c r="A1064">
        <v>1090</v>
      </c>
      <c r="B1064" t="s">
        <v>397</v>
      </c>
      <c r="C1064" t="s">
        <v>20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15</v>
      </c>
      <c r="J1064" t="s">
        <v>62</v>
      </c>
      <c r="K1064" t="s">
        <v>141</v>
      </c>
      <c r="L1064" s="7">
        <f t="shared" si="15"/>
        <v>2016</v>
      </c>
      <c r="M1064" s="49" t="str">
        <f>VLOOKUP(L1064,year_status,2,FALSE)</f>
        <v>complete</v>
      </c>
    </row>
    <row r="1065" spans="1:13">
      <c r="A1065">
        <v>1091</v>
      </c>
      <c r="B1065" t="s">
        <v>398</v>
      </c>
      <c r="C1065" t="s">
        <v>14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15</v>
      </c>
      <c r="I1065" t="s">
        <v>15</v>
      </c>
      <c r="J1065" t="s">
        <v>62</v>
      </c>
      <c r="K1065" t="s">
        <v>141</v>
      </c>
      <c r="L1065" s="7">
        <f t="shared" si="15"/>
        <v>2013</v>
      </c>
      <c r="M1065" s="49" t="str">
        <f>VLOOKUP(L1065,year_status,2,FALSE)</f>
        <v>complete</v>
      </c>
    </row>
    <row r="1066" spans="1:13">
      <c r="A1066">
        <v>1092</v>
      </c>
      <c r="B1066" t="s">
        <v>398</v>
      </c>
      <c r="C1066" t="s">
        <v>18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15</v>
      </c>
      <c r="I1066" t="s">
        <v>15</v>
      </c>
      <c r="J1066" t="s">
        <v>62</v>
      </c>
      <c r="K1066" t="s">
        <v>141</v>
      </c>
      <c r="L1066" s="7">
        <f t="shared" si="15"/>
        <v>2014</v>
      </c>
      <c r="M1066" s="49" t="str">
        <f>VLOOKUP(L1066,year_status,2,FALSE)</f>
        <v>complete</v>
      </c>
    </row>
    <row r="1067" spans="1:13">
      <c r="A1067">
        <v>1093</v>
      </c>
      <c r="B1067" t="s">
        <v>398</v>
      </c>
      <c r="C1067" t="s">
        <v>19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15</v>
      </c>
      <c r="I1067" t="s">
        <v>15</v>
      </c>
      <c r="J1067" t="s">
        <v>62</v>
      </c>
      <c r="K1067" t="s">
        <v>141</v>
      </c>
      <c r="L1067" s="7">
        <f t="shared" si="15"/>
        <v>2015</v>
      </c>
      <c r="M1067" s="49" t="str">
        <f>VLOOKUP(L1067,year_status,2,FALSE)</f>
        <v>complete</v>
      </c>
    </row>
    <row r="1068" spans="1:13">
      <c r="A1068">
        <v>1094</v>
      </c>
      <c r="B1068" t="s">
        <v>398</v>
      </c>
      <c r="C1068" t="s">
        <v>20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15</v>
      </c>
      <c r="I1068" t="s">
        <v>15</v>
      </c>
      <c r="J1068" t="s">
        <v>62</v>
      </c>
      <c r="K1068" t="s">
        <v>141</v>
      </c>
      <c r="L1068" s="7">
        <f t="shared" si="15"/>
        <v>2016</v>
      </c>
      <c r="M1068" s="49" t="str">
        <f>VLOOKUP(L1068,year_status,2,FALSE)</f>
        <v>complete</v>
      </c>
    </row>
    <row r="1069" spans="1:13">
      <c r="A1069">
        <v>1095</v>
      </c>
      <c r="B1069" t="s">
        <v>399</v>
      </c>
      <c r="C1069" t="s">
        <v>14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15</v>
      </c>
      <c r="I1069" s="2">
        <v>995000000</v>
      </c>
      <c r="J1069" t="s">
        <v>86</v>
      </c>
      <c r="K1069" t="s">
        <v>344</v>
      </c>
      <c r="L1069" s="7">
        <f t="shared" si="15"/>
        <v>2012</v>
      </c>
      <c r="M1069" s="49" t="str">
        <f>VLOOKUP(L1069,year_status,2,FALSE)</f>
        <v>complete</v>
      </c>
    </row>
    <row r="1070" spans="1:13">
      <c r="A1070">
        <v>1096</v>
      </c>
      <c r="B1070" t="s">
        <v>399</v>
      </c>
      <c r="C1070" t="s">
        <v>18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15</v>
      </c>
      <c r="I1070" s="2">
        <v>1220000000</v>
      </c>
      <c r="J1070" t="s">
        <v>86</v>
      </c>
      <c r="K1070" t="s">
        <v>344</v>
      </c>
      <c r="L1070" s="7">
        <f t="shared" si="15"/>
        <v>2013</v>
      </c>
      <c r="M1070" s="49" t="str">
        <f>VLOOKUP(L1070,year_status,2,FALSE)</f>
        <v>complete</v>
      </c>
    </row>
    <row r="1071" spans="1:13">
      <c r="A1071">
        <v>1097</v>
      </c>
      <c r="B1071" t="s">
        <v>399</v>
      </c>
      <c r="C1071" t="s">
        <v>19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15</v>
      </c>
      <c r="I1071" s="2">
        <v>1326000000</v>
      </c>
      <c r="J1071" t="s">
        <v>86</v>
      </c>
      <c r="K1071" t="s">
        <v>344</v>
      </c>
      <c r="L1071" s="7">
        <f t="shared" si="15"/>
        <v>2014</v>
      </c>
      <c r="M1071" s="49" t="str">
        <f>VLOOKUP(L1071,year_status,2,FALSE)</f>
        <v>complete</v>
      </c>
    </row>
    <row r="1072" spans="1:13">
      <c r="A1072">
        <v>1098</v>
      </c>
      <c r="B1072" t="s">
        <v>399</v>
      </c>
      <c r="C1072" t="s">
        <v>20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15</v>
      </c>
      <c r="I1072" s="2">
        <v>1646000000</v>
      </c>
      <c r="J1072" t="s">
        <v>86</v>
      </c>
      <c r="K1072" t="s">
        <v>344</v>
      </c>
      <c r="L1072" s="7">
        <f t="shared" si="15"/>
        <v>2015</v>
      </c>
      <c r="M1072" s="49" t="str">
        <f>VLOOKUP(L1072,year_status,2,FALSE)</f>
        <v>complete</v>
      </c>
    </row>
    <row r="1073" spans="1:13">
      <c r="A1073">
        <v>1099</v>
      </c>
      <c r="B1073" t="s">
        <v>400</v>
      </c>
      <c r="C1073" t="s">
        <v>14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15</v>
      </c>
      <c r="J1073" t="s">
        <v>28</v>
      </c>
      <c r="K1073" t="s">
        <v>29</v>
      </c>
      <c r="L1073" s="7">
        <f t="shared" si="15"/>
        <v>2012</v>
      </c>
      <c r="M1073" s="49" t="str">
        <f>VLOOKUP(L1073,year_status,2,FALSE)</f>
        <v>complete</v>
      </c>
    </row>
    <row r="1074" spans="1:13">
      <c r="A1074">
        <v>1100</v>
      </c>
      <c r="B1074" t="s">
        <v>400</v>
      </c>
      <c r="C1074" t="s">
        <v>18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15</v>
      </c>
      <c r="J1074" t="s">
        <v>28</v>
      </c>
      <c r="K1074" t="s">
        <v>29</v>
      </c>
      <c r="L1074" s="7">
        <f t="shared" si="15"/>
        <v>2013</v>
      </c>
      <c r="M1074" s="49" t="str">
        <f>VLOOKUP(L1074,year_status,2,FALSE)</f>
        <v>complete</v>
      </c>
    </row>
    <row r="1075" spans="1:13">
      <c r="A1075">
        <v>1101</v>
      </c>
      <c r="B1075" t="s">
        <v>400</v>
      </c>
      <c r="C1075" t="s">
        <v>19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15</v>
      </c>
      <c r="J1075" t="s">
        <v>28</v>
      </c>
      <c r="K1075" t="s">
        <v>29</v>
      </c>
      <c r="L1075" s="7">
        <f t="shared" si="15"/>
        <v>2014</v>
      </c>
      <c r="M1075" s="49" t="str">
        <f>VLOOKUP(L1075,year_status,2,FALSE)</f>
        <v>complete</v>
      </c>
    </row>
    <row r="1076" spans="1:13">
      <c r="A1076">
        <v>1102</v>
      </c>
      <c r="B1076" t="s">
        <v>400</v>
      </c>
      <c r="C1076" t="s">
        <v>20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15</v>
      </c>
      <c r="J1076" t="s">
        <v>28</v>
      </c>
      <c r="K1076" t="s">
        <v>29</v>
      </c>
      <c r="L1076" s="7">
        <f t="shared" si="15"/>
        <v>2015</v>
      </c>
      <c r="M1076" s="49" t="str">
        <f>VLOOKUP(L1076,year_status,2,FALSE)</f>
        <v>complete</v>
      </c>
    </row>
    <row r="1077" spans="1:13">
      <c r="A1077">
        <v>1103</v>
      </c>
      <c r="B1077" t="s">
        <v>401</v>
      </c>
      <c r="C1077" t="s">
        <v>14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15</v>
      </c>
      <c r="I1077" s="2">
        <v>2008000000</v>
      </c>
      <c r="J1077" t="s">
        <v>86</v>
      </c>
      <c r="K1077" t="s">
        <v>87</v>
      </c>
      <c r="L1077" s="7">
        <f t="shared" si="15"/>
        <v>2012</v>
      </c>
      <c r="M1077" s="49" t="str">
        <f>VLOOKUP(L1077,year_status,2,FALSE)</f>
        <v>complete</v>
      </c>
    </row>
    <row r="1078" spans="1:13">
      <c r="A1078">
        <v>1104</v>
      </c>
      <c r="B1078" t="s">
        <v>401</v>
      </c>
      <c r="C1078" t="s">
        <v>18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15</v>
      </c>
      <c r="I1078" s="2">
        <v>2500000000</v>
      </c>
      <c r="J1078" t="s">
        <v>86</v>
      </c>
      <c r="K1078" t="s">
        <v>87</v>
      </c>
      <c r="L1078" s="7">
        <f t="shared" si="15"/>
        <v>2013</v>
      </c>
      <c r="M1078" s="49" t="str">
        <f>VLOOKUP(L1078,year_status,2,FALSE)</f>
        <v>complete</v>
      </c>
    </row>
    <row r="1079" spans="1:13">
      <c r="A1079">
        <v>1105</v>
      </c>
      <c r="B1079" t="s">
        <v>401</v>
      </c>
      <c r="C1079" t="s">
        <v>19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15</v>
      </c>
      <c r="I1079" s="2">
        <v>2861000000</v>
      </c>
      <c r="J1079" t="s">
        <v>86</v>
      </c>
      <c r="K1079" t="s">
        <v>87</v>
      </c>
      <c r="L1079" s="7">
        <f t="shared" si="15"/>
        <v>2014</v>
      </c>
      <c r="M1079" s="49" t="str">
        <f>VLOOKUP(L1079,year_status,2,FALSE)</f>
        <v>complete</v>
      </c>
    </row>
    <row r="1080" spans="1:13">
      <c r="A1080">
        <v>1106</v>
      </c>
      <c r="B1080" t="s">
        <v>401</v>
      </c>
      <c r="C1080" t="s">
        <v>20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15</v>
      </c>
      <c r="I1080" s="2">
        <v>2957000000</v>
      </c>
      <c r="J1080" t="s">
        <v>86</v>
      </c>
      <c r="K1080" t="s">
        <v>87</v>
      </c>
      <c r="L1080" s="7">
        <f t="shared" si="15"/>
        <v>2015</v>
      </c>
      <c r="M1080" s="49" t="str">
        <f>VLOOKUP(L1080,year_status,2,FALSE)</f>
        <v>complete</v>
      </c>
    </row>
    <row r="1081" spans="1:13">
      <c r="A1081">
        <v>1107</v>
      </c>
      <c r="B1081" t="s">
        <v>402</v>
      </c>
      <c r="C1081" t="s">
        <v>14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15</v>
      </c>
      <c r="J1081" t="s">
        <v>25</v>
      </c>
      <c r="K1081" t="s">
        <v>403</v>
      </c>
      <c r="L1081" s="7">
        <f t="shared" si="15"/>
        <v>2013</v>
      </c>
      <c r="M1081" s="49" t="str">
        <f>VLOOKUP(L1081,year_status,2,FALSE)</f>
        <v>complete</v>
      </c>
    </row>
    <row r="1082" spans="1:13">
      <c r="A1082">
        <v>1108</v>
      </c>
      <c r="B1082" t="s">
        <v>402</v>
      </c>
      <c r="C1082" t="s">
        <v>18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15</v>
      </c>
      <c r="J1082" t="s">
        <v>25</v>
      </c>
      <c r="K1082" t="s">
        <v>403</v>
      </c>
      <c r="L1082" s="7">
        <f t="shared" si="15"/>
        <v>2014</v>
      </c>
      <c r="M1082" s="49" t="str">
        <f>VLOOKUP(L1082,year_status,2,FALSE)</f>
        <v>complete</v>
      </c>
    </row>
    <row r="1083" spans="1:13">
      <c r="A1083">
        <v>1109</v>
      </c>
      <c r="B1083" t="s">
        <v>402</v>
      </c>
      <c r="C1083" t="s">
        <v>19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15</v>
      </c>
      <c r="J1083" t="s">
        <v>25</v>
      </c>
      <c r="K1083" t="s">
        <v>403</v>
      </c>
      <c r="L1083" s="7">
        <f t="shared" si="15"/>
        <v>2015</v>
      </c>
      <c r="M1083" s="49" t="str">
        <f>VLOOKUP(L1083,year_status,2,FALSE)</f>
        <v>complete</v>
      </c>
    </row>
    <row r="1084" spans="1:13">
      <c r="A1084">
        <v>1110</v>
      </c>
      <c r="B1084" t="s">
        <v>402</v>
      </c>
      <c r="C1084" t="s">
        <v>20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15</v>
      </c>
      <c r="J1084" t="s">
        <v>25</v>
      </c>
      <c r="K1084" t="s">
        <v>403</v>
      </c>
      <c r="L1084" s="7">
        <f t="shared" si="15"/>
        <v>2016</v>
      </c>
      <c r="M1084" s="49" t="str">
        <f>VLOOKUP(L1084,year_status,2,FALSE)</f>
        <v>complete</v>
      </c>
    </row>
    <row r="1085" spans="1:13">
      <c r="A1085">
        <v>1111</v>
      </c>
      <c r="B1085" t="s">
        <v>404</v>
      </c>
      <c r="C1085" t="s">
        <v>14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15</v>
      </c>
      <c r="I1085" s="2">
        <v>264631000</v>
      </c>
      <c r="J1085" t="s">
        <v>50</v>
      </c>
      <c r="K1085" t="s">
        <v>108</v>
      </c>
      <c r="L1085" s="7">
        <f t="shared" si="15"/>
        <v>2012</v>
      </c>
      <c r="M1085" s="49" t="str">
        <f>VLOOKUP(L1085,year_status,2,FALSE)</f>
        <v>complete</v>
      </c>
    </row>
    <row r="1086" spans="1:13">
      <c r="A1086">
        <v>1112</v>
      </c>
      <c r="B1086" t="s">
        <v>404</v>
      </c>
      <c r="C1086" t="s">
        <v>18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15</v>
      </c>
      <c r="I1086" s="2">
        <v>231912000</v>
      </c>
      <c r="J1086" t="s">
        <v>50</v>
      </c>
      <c r="K1086" t="s">
        <v>108</v>
      </c>
      <c r="L1086" s="7">
        <f t="shared" si="15"/>
        <v>2013</v>
      </c>
      <c r="M1086" s="49" t="str">
        <f>VLOOKUP(L1086,year_status,2,FALSE)</f>
        <v>complete</v>
      </c>
    </row>
    <row r="1087" spans="1:13">
      <c r="A1087">
        <v>1113</v>
      </c>
      <c r="B1087" t="s">
        <v>404</v>
      </c>
      <c r="C1087" t="s">
        <v>19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15</v>
      </c>
      <c r="I1087" s="2">
        <v>157824000</v>
      </c>
      <c r="J1087" t="s">
        <v>50</v>
      </c>
      <c r="K1087" t="s">
        <v>108</v>
      </c>
      <c r="L1087" s="7">
        <f t="shared" si="15"/>
        <v>2014</v>
      </c>
      <c r="M1087" s="49" t="str">
        <f>VLOOKUP(L1087,year_status,2,FALSE)</f>
        <v>complete</v>
      </c>
    </row>
    <row r="1088" spans="1:13">
      <c r="A1088">
        <v>1114</v>
      </c>
      <c r="B1088" t="s">
        <v>404</v>
      </c>
      <c r="C1088" t="s">
        <v>20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15</v>
      </c>
      <c r="I1088" s="2">
        <v>196424000</v>
      </c>
      <c r="J1088" t="s">
        <v>50</v>
      </c>
      <c r="K1088" t="s">
        <v>108</v>
      </c>
      <c r="L1088" s="7">
        <f t="shared" si="15"/>
        <v>2015</v>
      </c>
      <c r="M1088" s="49" t="str">
        <f>VLOOKUP(L1088,year_status,2,FALSE)</f>
        <v>complete</v>
      </c>
    </row>
    <row r="1089" spans="1:13">
      <c r="A1089">
        <v>1115</v>
      </c>
      <c r="B1089" t="s">
        <v>405</v>
      </c>
      <c r="C1089" t="s">
        <v>14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28</v>
      </c>
      <c r="K1089" t="s">
        <v>321</v>
      </c>
      <c r="L1089" s="7">
        <f t="shared" si="15"/>
        <v>2013</v>
      </c>
      <c r="M1089" s="49" t="str">
        <f>VLOOKUP(L1089,year_status,2,FALSE)</f>
        <v>complete</v>
      </c>
    </row>
    <row r="1090" spans="1:13">
      <c r="A1090">
        <v>1116</v>
      </c>
      <c r="B1090" t="s">
        <v>405</v>
      </c>
      <c r="C1090" t="s">
        <v>18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28</v>
      </c>
      <c r="K1090" t="s">
        <v>321</v>
      </c>
      <c r="L1090" s="7">
        <f t="shared" si="15"/>
        <v>2014</v>
      </c>
      <c r="M1090" s="49" t="str">
        <f>VLOOKUP(L1090,year_status,2,FALSE)</f>
        <v>complete</v>
      </c>
    </row>
    <row r="1091" spans="1:13">
      <c r="A1091">
        <v>1117</v>
      </c>
      <c r="B1091" t="s">
        <v>405</v>
      </c>
      <c r="C1091" t="s">
        <v>19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28</v>
      </c>
      <c r="K1091" t="s">
        <v>321</v>
      </c>
      <c r="L1091" s="7">
        <f t="shared" ref="L1091:L1154" si="16">YEAR(D1091)</f>
        <v>2015</v>
      </c>
      <c r="M1091" s="49" t="str">
        <f>VLOOKUP(L1091,year_status,2,FALSE)</f>
        <v>complete</v>
      </c>
    </row>
    <row r="1092" spans="1:13">
      <c r="A1092">
        <v>1118</v>
      </c>
      <c r="B1092" t="s">
        <v>405</v>
      </c>
      <c r="C1092" t="s">
        <v>20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28</v>
      </c>
      <c r="K1092" t="s">
        <v>321</v>
      </c>
      <c r="L1092" s="7">
        <f t="shared" si="16"/>
        <v>2016</v>
      </c>
      <c r="M1092" s="49" t="str">
        <f>VLOOKUP(L1092,year_status,2,FALSE)</f>
        <v>complete</v>
      </c>
    </row>
    <row r="1093" spans="1:13">
      <c r="A1093">
        <v>1119</v>
      </c>
      <c r="B1093" t="s">
        <v>406</v>
      </c>
      <c r="C1093" t="s">
        <v>14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15</v>
      </c>
      <c r="J1093" t="s">
        <v>25</v>
      </c>
      <c r="K1093" t="s">
        <v>37</v>
      </c>
      <c r="L1093" s="7">
        <f t="shared" si="16"/>
        <v>2013</v>
      </c>
      <c r="M1093" s="49" t="str">
        <f>VLOOKUP(L1093,year_status,2,FALSE)</f>
        <v>complete</v>
      </c>
    </row>
    <row r="1094" spans="1:13">
      <c r="A1094">
        <v>1120</v>
      </c>
      <c r="B1094" t="s">
        <v>406</v>
      </c>
      <c r="C1094" t="s">
        <v>18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15</v>
      </c>
      <c r="J1094" t="s">
        <v>25</v>
      </c>
      <c r="K1094" t="s">
        <v>37</v>
      </c>
      <c r="L1094" s="7">
        <f t="shared" si="16"/>
        <v>2014</v>
      </c>
      <c r="M1094" s="49" t="str">
        <f>VLOOKUP(L1094,year_status,2,FALSE)</f>
        <v>complete</v>
      </c>
    </row>
    <row r="1095" spans="1:13">
      <c r="A1095">
        <v>1121</v>
      </c>
      <c r="B1095" t="s">
        <v>406</v>
      </c>
      <c r="C1095" t="s">
        <v>19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15</v>
      </c>
      <c r="J1095" t="s">
        <v>25</v>
      </c>
      <c r="K1095" t="s">
        <v>37</v>
      </c>
      <c r="L1095" s="7">
        <f t="shared" si="16"/>
        <v>2015</v>
      </c>
      <c r="M1095" s="49" t="str">
        <f>VLOOKUP(L1095,year_status,2,FALSE)</f>
        <v>complete</v>
      </c>
    </row>
    <row r="1096" spans="1:13">
      <c r="A1096">
        <v>1122</v>
      </c>
      <c r="B1096" t="s">
        <v>406</v>
      </c>
      <c r="C1096" t="s">
        <v>20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15</v>
      </c>
      <c r="J1096" t="s">
        <v>25</v>
      </c>
      <c r="K1096" t="s">
        <v>37</v>
      </c>
      <c r="L1096" s="7">
        <f t="shared" si="16"/>
        <v>2016</v>
      </c>
      <c r="M1096" s="49" t="str">
        <f>VLOOKUP(L1096,year_status,2,FALSE)</f>
        <v>complete</v>
      </c>
    </row>
    <row r="1097" spans="1:13">
      <c r="A1097">
        <v>1123</v>
      </c>
      <c r="B1097" t="s">
        <v>407</v>
      </c>
      <c r="C1097" t="s">
        <v>14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15</v>
      </c>
      <c r="I1097" s="2">
        <v>1291456000</v>
      </c>
      <c r="J1097" t="s">
        <v>86</v>
      </c>
      <c r="K1097" t="s">
        <v>147</v>
      </c>
      <c r="L1097" s="7">
        <f t="shared" si="16"/>
        <v>2012</v>
      </c>
      <c r="M1097" s="49" t="str">
        <f>VLOOKUP(L1097,year_status,2,FALSE)</f>
        <v>complete</v>
      </c>
    </row>
    <row r="1098" spans="1:13">
      <c r="A1098">
        <v>1124</v>
      </c>
      <c r="B1098" t="s">
        <v>407</v>
      </c>
      <c r="C1098" t="s">
        <v>18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15</v>
      </c>
      <c r="I1098" s="2">
        <v>1602390000</v>
      </c>
      <c r="J1098" t="s">
        <v>86</v>
      </c>
      <c r="K1098" t="s">
        <v>147</v>
      </c>
      <c r="L1098" s="7">
        <f t="shared" si="16"/>
        <v>2013</v>
      </c>
      <c r="M1098" s="49" t="str">
        <f>VLOOKUP(L1098,year_status,2,FALSE)</f>
        <v>complete</v>
      </c>
    </row>
    <row r="1099" spans="1:13">
      <c r="A1099">
        <v>1125</v>
      </c>
      <c r="B1099" t="s">
        <v>407</v>
      </c>
      <c r="C1099" t="s">
        <v>19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15</v>
      </c>
      <c r="I1099" s="2">
        <v>1957025000</v>
      </c>
      <c r="J1099" t="s">
        <v>86</v>
      </c>
      <c r="K1099" t="s">
        <v>147</v>
      </c>
      <c r="L1099" s="7">
        <f t="shared" si="16"/>
        <v>2014</v>
      </c>
      <c r="M1099" s="49" t="str">
        <f>VLOOKUP(L1099,year_status,2,FALSE)</f>
        <v>complete</v>
      </c>
    </row>
    <row r="1100" spans="1:13">
      <c r="A1100">
        <v>1126</v>
      </c>
      <c r="B1100" t="s">
        <v>407</v>
      </c>
      <c r="C1100" t="s">
        <v>20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15</v>
      </c>
      <c r="I1100" s="2">
        <v>1668489000</v>
      </c>
      <c r="J1100" t="s">
        <v>86</v>
      </c>
      <c r="K1100" t="s">
        <v>147</v>
      </c>
      <c r="L1100" s="7">
        <f t="shared" si="16"/>
        <v>2015</v>
      </c>
      <c r="M1100" s="49" t="str">
        <f>VLOOKUP(L1100,year_status,2,FALSE)</f>
        <v>complete</v>
      </c>
    </row>
    <row r="1101" spans="1:13">
      <c r="A1101">
        <v>1127</v>
      </c>
      <c r="B1101" t="s">
        <v>408</v>
      </c>
      <c r="C1101" t="s">
        <v>14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15</v>
      </c>
      <c r="J1101" t="s">
        <v>28</v>
      </c>
      <c r="K1101" t="s">
        <v>29</v>
      </c>
      <c r="L1101" s="7">
        <f t="shared" si="16"/>
        <v>2014</v>
      </c>
      <c r="M1101" s="49" t="str">
        <f>VLOOKUP(L1101,year_status,2,FALSE)</f>
        <v>complete</v>
      </c>
    </row>
    <row r="1102" spans="1:13">
      <c r="A1102">
        <v>1128</v>
      </c>
      <c r="B1102" t="s">
        <v>408</v>
      </c>
      <c r="C1102" t="s">
        <v>18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15</v>
      </c>
      <c r="J1102" t="s">
        <v>28</v>
      </c>
      <c r="K1102" t="s">
        <v>29</v>
      </c>
      <c r="L1102" s="7">
        <f t="shared" si="16"/>
        <v>2015</v>
      </c>
      <c r="M1102" s="49" t="str">
        <f>VLOOKUP(L1102,year_status,2,FALSE)</f>
        <v>complete</v>
      </c>
    </row>
    <row r="1103" spans="1:13">
      <c r="A1103">
        <v>1132</v>
      </c>
      <c r="B1103" t="s">
        <v>409</v>
      </c>
      <c r="C1103" t="s">
        <v>14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15</v>
      </c>
      <c r="I1103" s="2">
        <v>1568000000</v>
      </c>
      <c r="J1103" t="s">
        <v>86</v>
      </c>
      <c r="K1103" t="s">
        <v>87</v>
      </c>
      <c r="L1103" s="7">
        <f t="shared" si="16"/>
        <v>2013</v>
      </c>
      <c r="M1103" s="49" t="str">
        <f>VLOOKUP(L1103,year_status,2,FALSE)</f>
        <v>complete</v>
      </c>
    </row>
    <row r="1104" spans="1:13">
      <c r="A1104">
        <v>1133</v>
      </c>
      <c r="B1104" t="s">
        <v>409</v>
      </c>
      <c r="C1104" t="s">
        <v>18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15</v>
      </c>
      <c r="I1104" s="2">
        <v>1759000000</v>
      </c>
      <c r="J1104" t="s">
        <v>86</v>
      </c>
      <c r="K1104" t="s">
        <v>87</v>
      </c>
      <c r="L1104" s="7">
        <f t="shared" si="16"/>
        <v>2014</v>
      </c>
      <c r="M1104" s="49" t="str">
        <f>VLOOKUP(L1104,year_status,2,FALSE)</f>
        <v>complete</v>
      </c>
    </row>
    <row r="1105" spans="1:13">
      <c r="A1105">
        <v>1134</v>
      </c>
      <c r="B1105" t="s">
        <v>409</v>
      </c>
      <c r="C1105" t="s">
        <v>19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15</v>
      </c>
      <c r="I1105" s="2">
        <v>2131000000</v>
      </c>
      <c r="J1105" t="s">
        <v>86</v>
      </c>
      <c r="K1105" t="s">
        <v>87</v>
      </c>
      <c r="L1105" s="7">
        <f t="shared" si="16"/>
        <v>2015</v>
      </c>
      <c r="M1105" s="49" t="str">
        <f>VLOOKUP(L1105,year_status,2,FALSE)</f>
        <v>complete</v>
      </c>
    </row>
    <row r="1106" spans="1:13">
      <c r="A1106">
        <v>1135</v>
      </c>
      <c r="B1106" t="s">
        <v>409</v>
      </c>
      <c r="C1106" t="s">
        <v>20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15</v>
      </c>
      <c r="I1106" s="2">
        <v>2454000000</v>
      </c>
      <c r="J1106" t="s">
        <v>86</v>
      </c>
      <c r="K1106" t="s">
        <v>87</v>
      </c>
      <c r="L1106" s="7">
        <f t="shared" si="16"/>
        <v>2016</v>
      </c>
      <c r="M1106" s="49" t="str">
        <f>VLOOKUP(L1106,year_status,2,FALSE)</f>
        <v>complete</v>
      </c>
    </row>
    <row r="1107" spans="1:13">
      <c r="A1107">
        <v>1136</v>
      </c>
      <c r="B1107" t="s">
        <v>410</v>
      </c>
      <c r="C1107" t="s">
        <v>14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15</v>
      </c>
      <c r="I1107" s="2">
        <v>104000000</v>
      </c>
      <c r="J1107" t="s">
        <v>50</v>
      </c>
      <c r="K1107" t="s">
        <v>382</v>
      </c>
      <c r="L1107" s="7">
        <f t="shared" si="16"/>
        <v>2012</v>
      </c>
      <c r="M1107" s="49" t="str">
        <f>VLOOKUP(L1107,year_status,2,FALSE)</f>
        <v>complete</v>
      </c>
    </row>
    <row r="1108" spans="1:13">
      <c r="A1108">
        <v>1137</v>
      </c>
      <c r="B1108" t="s">
        <v>410</v>
      </c>
      <c r="C1108" t="s">
        <v>18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15</v>
      </c>
      <c r="I1108" s="2">
        <v>122000000</v>
      </c>
      <c r="J1108" t="s">
        <v>50</v>
      </c>
      <c r="K1108" t="s">
        <v>382</v>
      </c>
      <c r="L1108" s="7">
        <f t="shared" si="16"/>
        <v>2013</v>
      </c>
      <c r="M1108" s="49" t="str">
        <f>VLOOKUP(L1108,year_status,2,FALSE)</f>
        <v>complete</v>
      </c>
    </row>
    <row r="1109" spans="1:13">
      <c r="A1109">
        <v>1138</v>
      </c>
      <c r="B1109" t="s">
        <v>410</v>
      </c>
      <c r="C1109" t="s">
        <v>19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15</v>
      </c>
      <c r="I1109" s="2">
        <v>137000000</v>
      </c>
      <c r="J1109" t="s">
        <v>50</v>
      </c>
      <c r="K1109" t="s">
        <v>382</v>
      </c>
      <c r="L1109" s="7">
        <f t="shared" si="16"/>
        <v>2014</v>
      </c>
      <c r="M1109" s="49" t="str">
        <f>VLOOKUP(L1109,year_status,2,FALSE)</f>
        <v>complete</v>
      </c>
    </row>
    <row r="1110" spans="1:13">
      <c r="A1110">
        <v>1139</v>
      </c>
      <c r="B1110" t="s">
        <v>410</v>
      </c>
      <c r="C1110" t="s">
        <v>20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15</v>
      </c>
      <c r="I1110" s="2">
        <v>138000000</v>
      </c>
      <c r="J1110" t="s">
        <v>50</v>
      </c>
      <c r="K1110" t="s">
        <v>382</v>
      </c>
      <c r="L1110" s="7">
        <f t="shared" si="16"/>
        <v>2015</v>
      </c>
      <c r="M1110" s="49" t="str">
        <f>VLOOKUP(L1110,year_status,2,FALSE)</f>
        <v>complete</v>
      </c>
    </row>
    <row r="1111" spans="1:13">
      <c r="A1111">
        <v>1140</v>
      </c>
      <c r="B1111" t="s">
        <v>411</v>
      </c>
      <c r="C1111" t="s">
        <v>14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15</v>
      </c>
      <c r="I1111" s="2">
        <v>1518000000</v>
      </c>
      <c r="J1111" t="s">
        <v>45</v>
      </c>
      <c r="K1111" t="s">
        <v>46</v>
      </c>
      <c r="L1111" s="7">
        <f t="shared" si="16"/>
        <v>2012</v>
      </c>
      <c r="M1111" s="49" t="str">
        <f>VLOOKUP(L1111,year_status,2,FALSE)</f>
        <v>complete</v>
      </c>
    </row>
    <row r="1112" spans="1:13">
      <c r="A1112">
        <v>1141</v>
      </c>
      <c r="B1112" t="s">
        <v>411</v>
      </c>
      <c r="C1112" t="s">
        <v>18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15</v>
      </c>
      <c r="I1112" s="2">
        <v>2163000000</v>
      </c>
      <c r="J1112" t="s">
        <v>45</v>
      </c>
      <c r="K1112" t="s">
        <v>46</v>
      </c>
      <c r="L1112" s="7">
        <f t="shared" si="16"/>
        <v>2013</v>
      </c>
      <c r="M1112" s="49" t="str">
        <f>VLOOKUP(L1112,year_status,2,FALSE)</f>
        <v>complete</v>
      </c>
    </row>
    <row r="1113" spans="1:13">
      <c r="A1113">
        <v>1142</v>
      </c>
      <c r="B1113" t="s">
        <v>411</v>
      </c>
      <c r="C1113" t="s">
        <v>19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15</v>
      </c>
      <c r="I1113" s="2">
        <v>2551000000</v>
      </c>
      <c r="J1113" t="s">
        <v>45</v>
      </c>
      <c r="K1113" t="s">
        <v>46</v>
      </c>
      <c r="L1113" s="7">
        <f t="shared" si="16"/>
        <v>2014</v>
      </c>
      <c r="M1113" s="49" t="str">
        <f>VLOOKUP(L1113,year_status,2,FALSE)</f>
        <v>complete</v>
      </c>
    </row>
    <row r="1114" spans="1:13">
      <c r="A1114">
        <v>1143</v>
      </c>
      <c r="B1114" t="s">
        <v>411</v>
      </c>
      <c r="C1114" t="s">
        <v>20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15</v>
      </c>
      <c r="I1114" s="2">
        <v>2831000000</v>
      </c>
      <c r="J1114" t="s">
        <v>45</v>
      </c>
      <c r="K1114" t="s">
        <v>46</v>
      </c>
      <c r="L1114" s="7">
        <f t="shared" si="16"/>
        <v>2015</v>
      </c>
      <c r="M1114" s="49" t="str">
        <f>VLOOKUP(L1114,year_status,2,FALSE)</f>
        <v>complete</v>
      </c>
    </row>
    <row r="1115" spans="1:13">
      <c r="A1115">
        <v>1144</v>
      </c>
      <c r="B1115" t="s">
        <v>412</v>
      </c>
      <c r="C1115" t="s">
        <v>14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62</v>
      </c>
      <c r="K1115" t="s">
        <v>413</v>
      </c>
      <c r="L1115" s="7">
        <f t="shared" si="16"/>
        <v>2012</v>
      </c>
      <c r="M1115" s="49" t="str">
        <f>VLOOKUP(L1115,year_status,2,FALSE)</f>
        <v>complete</v>
      </c>
    </row>
    <row r="1116" spans="1:13">
      <c r="A1116">
        <v>1145</v>
      </c>
      <c r="B1116" t="s">
        <v>412</v>
      </c>
      <c r="C1116" t="s">
        <v>18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62</v>
      </c>
      <c r="K1116" t="s">
        <v>413</v>
      </c>
      <c r="L1116" s="7">
        <f t="shared" si="16"/>
        <v>2013</v>
      </c>
      <c r="M1116" s="49" t="str">
        <f>VLOOKUP(L1116,year_status,2,FALSE)</f>
        <v>complete</v>
      </c>
    </row>
    <row r="1117" spans="1:13">
      <c r="A1117">
        <v>1146</v>
      </c>
      <c r="B1117" t="s">
        <v>412</v>
      </c>
      <c r="C1117" t="s">
        <v>19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62</v>
      </c>
      <c r="K1117" t="s">
        <v>413</v>
      </c>
      <c r="L1117" s="7">
        <f t="shared" si="16"/>
        <v>2014</v>
      </c>
      <c r="M1117" s="49" t="str">
        <f>VLOOKUP(L1117,year_status,2,FALSE)</f>
        <v>complete</v>
      </c>
    </row>
    <row r="1118" spans="1:13">
      <c r="A1118">
        <v>1147</v>
      </c>
      <c r="B1118" t="s">
        <v>412</v>
      </c>
      <c r="C1118" t="s">
        <v>20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62</v>
      </c>
      <c r="K1118" t="s">
        <v>413</v>
      </c>
      <c r="L1118" s="7">
        <f t="shared" si="16"/>
        <v>2015</v>
      </c>
      <c r="M1118" s="49" t="str">
        <f>VLOOKUP(L1118,year_status,2,FALSE)</f>
        <v>complete</v>
      </c>
    </row>
    <row r="1119" spans="1:13">
      <c r="A1119">
        <v>1148</v>
      </c>
      <c r="B1119" t="s">
        <v>414</v>
      </c>
      <c r="C1119" t="s">
        <v>14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15</v>
      </c>
      <c r="J1119" t="s">
        <v>25</v>
      </c>
      <c r="K1119" t="s">
        <v>60</v>
      </c>
      <c r="L1119" s="7">
        <f t="shared" si="16"/>
        <v>2013</v>
      </c>
      <c r="M1119" s="49" t="str">
        <f>VLOOKUP(L1119,year_status,2,FALSE)</f>
        <v>complete</v>
      </c>
    </row>
    <row r="1120" spans="1:13">
      <c r="A1120">
        <v>1149</v>
      </c>
      <c r="B1120" t="s">
        <v>414</v>
      </c>
      <c r="C1120" t="s">
        <v>18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15</v>
      </c>
      <c r="J1120" t="s">
        <v>25</v>
      </c>
      <c r="K1120" t="s">
        <v>60</v>
      </c>
      <c r="L1120" s="7">
        <f t="shared" si="16"/>
        <v>2014</v>
      </c>
      <c r="M1120" s="49" t="str">
        <f>VLOOKUP(L1120,year_status,2,FALSE)</f>
        <v>complete</v>
      </c>
    </row>
    <row r="1121" spans="1:13">
      <c r="A1121">
        <v>1150</v>
      </c>
      <c r="B1121" t="s">
        <v>414</v>
      </c>
      <c r="C1121" t="s">
        <v>19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15</v>
      </c>
      <c r="J1121" t="s">
        <v>25</v>
      </c>
      <c r="K1121" t="s">
        <v>60</v>
      </c>
      <c r="L1121" s="7">
        <f t="shared" si="16"/>
        <v>2015</v>
      </c>
      <c r="M1121" s="49" t="str">
        <f>VLOOKUP(L1121,year_status,2,FALSE)</f>
        <v>complete</v>
      </c>
    </row>
    <row r="1122" spans="1:13">
      <c r="A1122">
        <v>1151</v>
      </c>
      <c r="B1122" t="s">
        <v>414</v>
      </c>
      <c r="C1122" t="s">
        <v>20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15</v>
      </c>
      <c r="J1122" t="s">
        <v>25</v>
      </c>
      <c r="K1122" t="s">
        <v>60</v>
      </c>
      <c r="L1122" s="7">
        <f t="shared" si="16"/>
        <v>2016</v>
      </c>
      <c r="M1122" s="49" t="str">
        <f>VLOOKUP(L1122,year_status,2,FALSE)</f>
        <v>complete</v>
      </c>
    </row>
    <row r="1123" spans="1:13">
      <c r="A1123">
        <v>1152</v>
      </c>
      <c r="B1123" t="s">
        <v>415</v>
      </c>
      <c r="C1123" t="s">
        <v>14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15</v>
      </c>
      <c r="I1123" s="2">
        <v>704000000</v>
      </c>
      <c r="J1123" t="s">
        <v>86</v>
      </c>
      <c r="K1123" t="s">
        <v>87</v>
      </c>
      <c r="L1123" s="7">
        <f t="shared" si="16"/>
        <v>2012</v>
      </c>
      <c r="M1123" s="49" t="str">
        <f>VLOOKUP(L1123,year_status,2,FALSE)</f>
        <v>complete</v>
      </c>
    </row>
    <row r="1124" spans="1:13">
      <c r="A1124">
        <v>1153</v>
      </c>
      <c r="B1124" t="s">
        <v>415</v>
      </c>
      <c r="C1124" t="s">
        <v>18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15</v>
      </c>
      <c r="I1124" s="2">
        <v>685000000</v>
      </c>
      <c r="J1124" t="s">
        <v>86</v>
      </c>
      <c r="K1124" t="s">
        <v>87</v>
      </c>
      <c r="L1124" s="7">
        <f t="shared" si="16"/>
        <v>2013</v>
      </c>
      <c r="M1124" s="49" t="str">
        <f>VLOOKUP(L1124,year_status,2,FALSE)</f>
        <v>complete</v>
      </c>
    </row>
    <row r="1125" spans="1:13">
      <c r="A1125">
        <v>1154</v>
      </c>
      <c r="B1125" t="s">
        <v>415</v>
      </c>
      <c r="C1125" t="s">
        <v>19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15</v>
      </c>
      <c r="I1125" s="2">
        <v>870000000</v>
      </c>
      <c r="J1125" t="s">
        <v>86</v>
      </c>
      <c r="K1125" t="s">
        <v>87</v>
      </c>
      <c r="L1125" s="7">
        <f t="shared" si="16"/>
        <v>2014</v>
      </c>
      <c r="M1125" s="49" t="str">
        <f>VLOOKUP(L1125,year_status,2,FALSE)</f>
        <v>complete</v>
      </c>
    </row>
    <row r="1126" spans="1:13">
      <c r="A1126">
        <v>1155</v>
      </c>
      <c r="B1126" t="s">
        <v>415</v>
      </c>
      <c r="C1126" t="s">
        <v>20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15</v>
      </c>
      <c r="I1126" s="2">
        <v>917000000</v>
      </c>
      <c r="J1126" t="s">
        <v>86</v>
      </c>
      <c r="K1126" t="s">
        <v>87</v>
      </c>
      <c r="L1126" s="7">
        <f t="shared" si="16"/>
        <v>2015</v>
      </c>
      <c r="M1126" s="49" t="str">
        <f>VLOOKUP(L1126,year_status,2,FALSE)</f>
        <v>complete</v>
      </c>
    </row>
    <row r="1127" spans="1:13">
      <c r="A1127">
        <v>1156</v>
      </c>
      <c r="B1127" t="s">
        <v>416</v>
      </c>
      <c r="C1127" t="s">
        <v>14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15</v>
      </c>
      <c r="I1127" t="s">
        <v>15</v>
      </c>
      <c r="J1127" t="s">
        <v>22</v>
      </c>
      <c r="K1127" t="s">
        <v>292</v>
      </c>
      <c r="L1127" s="7">
        <f t="shared" si="16"/>
        <v>2013</v>
      </c>
      <c r="M1127" s="49" t="str">
        <f>VLOOKUP(L1127,year_status,2,FALSE)</f>
        <v>complete</v>
      </c>
    </row>
    <row r="1128" spans="1:13">
      <c r="A1128">
        <v>1157</v>
      </c>
      <c r="B1128" t="s">
        <v>416</v>
      </c>
      <c r="C1128" t="s">
        <v>18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15</v>
      </c>
      <c r="I1128" t="s">
        <v>15</v>
      </c>
      <c r="J1128" t="s">
        <v>22</v>
      </c>
      <c r="K1128" t="s">
        <v>292</v>
      </c>
      <c r="L1128" s="7">
        <f t="shared" si="16"/>
        <v>2014</v>
      </c>
      <c r="M1128" s="49" t="str">
        <f>VLOOKUP(L1128,year_status,2,FALSE)</f>
        <v>complete</v>
      </c>
    </row>
    <row r="1129" spans="1:13">
      <c r="A1129">
        <v>1158</v>
      </c>
      <c r="B1129" t="s">
        <v>416</v>
      </c>
      <c r="C1129" t="s">
        <v>19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15</v>
      </c>
      <c r="I1129" t="s">
        <v>15</v>
      </c>
      <c r="J1129" t="s">
        <v>22</v>
      </c>
      <c r="K1129" t="s">
        <v>292</v>
      </c>
      <c r="L1129" s="7">
        <f t="shared" si="16"/>
        <v>2015</v>
      </c>
      <c r="M1129" s="49" t="str">
        <f>VLOOKUP(L1129,year_status,2,FALSE)</f>
        <v>complete</v>
      </c>
    </row>
    <row r="1130" spans="1:13">
      <c r="A1130">
        <v>1159</v>
      </c>
      <c r="B1130" t="s">
        <v>416</v>
      </c>
      <c r="C1130" t="s">
        <v>20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15</v>
      </c>
      <c r="I1130" t="s">
        <v>15</v>
      </c>
      <c r="J1130" t="s">
        <v>22</v>
      </c>
      <c r="K1130" t="s">
        <v>292</v>
      </c>
      <c r="L1130" s="7">
        <f t="shared" si="16"/>
        <v>2016</v>
      </c>
      <c r="M1130" s="49" t="str">
        <f>VLOOKUP(L1130,year_status,2,FALSE)</f>
        <v>complete</v>
      </c>
    </row>
    <row r="1131" spans="1:13">
      <c r="A1131">
        <v>1160</v>
      </c>
      <c r="B1131" t="s">
        <v>417</v>
      </c>
      <c r="C1131" t="s">
        <v>14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15</v>
      </c>
      <c r="I1131" s="2">
        <v>510000000</v>
      </c>
      <c r="J1131" t="s">
        <v>16</v>
      </c>
      <c r="K1131" t="s">
        <v>214</v>
      </c>
      <c r="L1131" s="7">
        <f t="shared" si="16"/>
        <v>2013</v>
      </c>
      <c r="M1131" s="49" t="str">
        <f>VLOOKUP(L1131,year_status,2,FALSE)</f>
        <v>complete</v>
      </c>
    </row>
    <row r="1132" spans="1:13">
      <c r="A1132">
        <v>1161</v>
      </c>
      <c r="B1132" t="s">
        <v>417</v>
      </c>
      <c r="C1132" t="s">
        <v>18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15</v>
      </c>
      <c r="I1132" s="2">
        <v>573000000</v>
      </c>
      <c r="J1132" t="s">
        <v>16</v>
      </c>
      <c r="K1132" t="s">
        <v>214</v>
      </c>
      <c r="L1132" s="7">
        <f t="shared" si="16"/>
        <v>2014</v>
      </c>
      <c r="M1132" s="49" t="str">
        <f>VLOOKUP(L1132,year_status,2,FALSE)</f>
        <v>complete</v>
      </c>
    </row>
    <row r="1133" spans="1:13">
      <c r="A1133">
        <v>1162</v>
      </c>
      <c r="B1133" t="s">
        <v>417</v>
      </c>
      <c r="C1133" t="s">
        <v>19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15</v>
      </c>
      <c r="I1133" s="2">
        <v>574000000</v>
      </c>
      <c r="J1133" t="s">
        <v>16</v>
      </c>
      <c r="K1133" t="s">
        <v>214</v>
      </c>
      <c r="L1133" s="7">
        <f t="shared" si="16"/>
        <v>2015</v>
      </c>
      <c r="M1133" s="49" t="str">
        <f>VLOOKUP(L1133,year_status,2,FALSE)</f>
        <v>complete</v>
      </c>
    </row>
    <row r="1134" spans="1:13">
      <c r="A1134">
        <v>1163</v>
      </c>
      <c r="B1134" t="s">
        <v>417</v>
      </c>
      <c r="C1134" t="s">
        <v>20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15</v>
      </c>
      <c r="I1134" s="2">
        <v>603000000</v>
      </c>
      <c r="J1134" t="s">
        <v>16</v>
      </c>
      <c r="K1134" t="s">
        <v>214</v>
      </c>
      <c r="L1134" s="7">
        <f t="shared" si="16"/>
        <v>2016</v>
      </c>
      <c r="M1134" s="49" t="str">
        <f>VLOOKUP(L1134,year_status,2,FALSE)</f>
        <v>complete</v>
      </c>
    </row>
    <row r="1135" spans="1:13">
      <c r="A1135">
        <v>1164</v>
      </c>
      <c r="B1135" t="s">
        <v>418</v>
      </c>
      <c r="C1135" t="s">
        <v>14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15</v>
      </c>
      <c r="I1135" t="s">
        <v>15</v>
      </c>
      <c r="J1135" t="s">
        <v>86</v>
      </c>
      <c r="K1135" t="s">
        <v>117</v>
      </c>
      <c r="L1135" s="7">
        <f t="shared" si="16"/>
        <v>2012</v>
      </c>
      <c r="M1135" s="49" t="str">
        <f>VLOOKUP(L1135,year_status,2,FALSE)</f>
        <v>complete</v>
      </c>
    </row>
    <row r="1136" spans="1:13">
      <c r="A1136">
        <v>1165</v>
      </c>
      <c r="B1136" t="s">
        <v>418</v>
      </c>
      <c r="C1136" t="s">
        <v>18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15</v>
      </c>
      <c r="I1136" t="s">
        <v>15</v>
      </c>
      <c r="J1136" t="s">
        <v>86</v>
      </c>
      <c r="K1136" t="s">
        <v>117</v>
      </c>
      <c r="L1136" s="7">
        <f t="shared" si="16"/>
        <v>2013</v>
      </c>
      <c r="M1136" s="49" t="str">
        <f>VLOOKUP(L1136,year_status,2,FALSE)</f>
        <v>complete</v>
      </c>
    </row>
    <row r="1137" spans="1:13">
      <c r="A1137">
        <v>1166</v>
      </c>
      <c r="B1137" t="s">
        <v>418</v>
      </c>
      <c r="C1137" t="s">
        <v>19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15</v>
      </c>
      <c r="I1137" t="s">
        <v>15</v>
      </c>
      <c r="J1137" t="s">
        <v>86</v>
      </c>
      <c r="K1137" t="s">
        <v>117</v>
      </c>
      <c r="L1137" s="7">
        <f t="shared" si="16"/>
        <v>2014</v>
      </c>
      <c r="M1137" s="49" t="str">
        <f>VLOOKUP(L1137,year_status,2,FALSE)</f>
        <v>complete</v>
      </c>
    </row>
    <row r="1138" spans="1:13">
      <c r="A1138">
        <v>1167</v>
      </c>
      <c r="B1138" t="s">
        <v>418</v>
      </c>
      <c r="C1138" t="s">
        <v>20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15</v>
      </c>
      <c r="I1138" t="s">
        <v>15</v>
      </c>
      <c r="J1138" t="s">
        <v>86</v>
      </c>
      <c r="K1138" t="s">
        <v>117</v>
      </c>
      <c r="L1138" s="7">
        <f t="shared" si="16"/>
        <v>2015</v>
      </c>
      <c r="M1138" s="49" t="str">
        <f>VLOOKUP(L1138,year_status,2,FALSE)</f>
        <v>complete</v>
      </c>
    </row>
    <row r="1139" spans="1:13">
      <c r="A1139">
        <v>1168</v>
      </c>
      <c r="B1139" t="s">
        <v>419</v>
      </c>
      <c r="C1139" t="s">
        <v>14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15</v>
      </c>
      <c r="I1139" s="2">
        <v>916000000</v>
      </c>
      <c r="J1139" t="s">
        <v>16</v>
      </c>
      <c r="K1139" t="s">
        <v>181</v>
      </c>
      <c r="L1139" s="7">
        <f t="shared" si="16"/>
        <v>2013</v>
      </c>
      <c r="M1139" s="49" t="str">
        <f>VLOOKUP(L1139,year_status,2,FALSE)</f>
        <v>complete</v>
      </c>
    </row>
    <row r="1140" spans="1:13">
      <c r="A1140">
        <v>1169</v>
      </c>
      <c r="B1140" t="s">
        <v>419</v>
      </c>
      <c r="C1140" t="s">
        <v>18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15</v>
      </c>
      <c r="I1140" s="2">
        <v>951000000</v>
      </c>
      <c r="J1140" t="s">
        <v>16</v>
      </c>
      <c r="K1140" t="s">
        <v>181</v>
      </c>
      <c r="L1140" s="7">
        <f t="shared" si="16"/>
        <v>2014</v>
      </c>
      <c r="M1140" s="49" t="str">
        <f>VLOOKUP(L1140,year_status,2,FALSE)</f>
        <v>complete</v>
      </c>
    </row>
    <row r="1141" spans="1:13">
      <c r="A1141">
        <v>1170</v>
      </c>
      <c r="B1141" t="s">
        <v>419</v>
      </c>
      <c r="C1141" t="s">
        <v>19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15</v>
      </c>
      <c r="I1141" s="2">
        <v>1054000000</v>
      </c>
      <c r="J1141" t="s">
        <v>16</v>
      </c>
      <c r="K1141" t="s">
        <v>181</v>
      </c>
      <c r="L1141" s="7">
        <f t="shared" si="16"/>
        <v>2015</v>
      </c>
      <c r="M1141" s="49" t="str">
        <f>VLOOKUP(L1141,year_status,2,FALSE)</f>
        <v>complete</v>
      </c>
    </row>
    <row r="1142" spans="1:13">
      <c r="A1142">
        <v>1171</v>
      </c>
      <c r="B1142" t="s">
        <v>419</v>
      </c>
      <c r="C1142" t="s">
        <v>20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15</v>
      </c>
      <c r="I1142" s="2">
        <v>1026000000</v>
      </c>
      <c r="J1142" t="s">
        <v>16</v>
      </c>
      <c r="K1142" t="s">
        <v>181</v>
      </c>
      <c r="L1142" s="7">
        <f t="shared" si="16"/>
        <v>2016</v>
      </c>
      <c r="M1142" s="49" t="str">
        <f>VLOOKUP(L1142,year_status,2,FALSE)</f>
        <v>complete</v>
      </c>
    </row>
    <row r="1143" spans="1:13">
      <c r="A1143">
        <v>1172</v>
      </c>
      <c r="B1143" t="s">
        <v>420</v>
      </c>
      <c r="C1143" t="s">
        <v>14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15</v>
      </c>
      <c r="J1143" t="s">
        <v>25</v>
      </c>
      <c r="K1143" t="s">
        <v>60</v>
      </c>
      <c r="L1143" s="7">
        <f t="shared" si="16"/>
        <v>2013</v>
      </c>
      <c r="M1143" s="49" t="str">
        <f>VLOOKUP(L1143,year_status,2,FALSE)</f>
        <v>complete</v>
      </c>
    </row>
    <row r="1144" spans="1:13">
      <c r="A1144">
        <v>1173</v>
      </c>
      <c r="B1144" t="s">
        <v>420</v>
      </c>
      <c r="C1144" t="s">
        <v>18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15</v>
      </c>
      <c r="J1144" t="s">
        <v>25</v>
      </c>
      <c r="K1144" t="s">
        <v>60</v>
      </c>
      <c r="L1144" s="7">
        <f t="shared" si="16"/>
        <v>2014</v>
      </c>
      <c r="M1144" s="49" t="str">
        <f>VLOOKUP(L1144,year_status,2,FALSE)</f>
        <v>complete</v>
      </c>
    </row>
    <row r="1145" spans="1:13">
      <c r="A1145">
        <v>1174</v>
      </c>
      <c r="B1145" t="s">
        <v>420</v>
      </c>
      <c r="C1145" t="s">
        <v>19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15</v>
      </c>
      <c r="J1145" t="s">
        <v>25</v>
      </c>
      <c r="K1145" t="s">
        <v>60</v>
      </c>
      <c r="L1145" s="7">
        <f t="shared" si="16"/>
        <v>2015</v>
      </c>
      <c r="M1145" s="49" t="str">
        <f>VLOOKUP(L1145,year_status,2,FALSE)</f>
        <v>complete</v>
      </c>
    </row>
    <row r="1146" spans="1:13">
      <c r="A1146">
        <v>1175</v>
      </c>
      <c r="B1146" t="s">
        <v>420</v>
      </c>
      <c r="C1146" t="s">
        <v>20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15</v>
      </c>
      <c r="J1146" t="s">
        <v>25</v>
      </c>
      <c r="K1146" t="s">
        <v>60</v>
      </c>
      <c r="L1146" s="7">
        <f t="shared" si="16"/>
        <v>2016</v>
      </c>
      <c r="M1146" s="49" t="str">
        <f>VLOOKUP(L1146,year_status,2,FALSE)</f>
        <v>complete</v>
      </c>
    </row>
    <row r="1147" spans="1:13">
      <c r="A1147">
        <v>1180</v>
      </c>
      <c r="B1147" t="s">
        <v>421</v>
      </c>
      <c r="C1147" t="s">
        <v>14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15</v>
      </c>
      <c r="I1147" t="s">
        <v>15</v>
      </c>
      <c r="J1147" t="s">
        <v>62</v>
      </c>
      <c r="K1147" t="s">
        <v>422</v>
      </c>
      <c r="L1147" s="7">
        <f t="shared" si="16"/>
        <v>2012</v>
      </c>
      <c r="M1147" s="49" t="str">
        <f>VLOOKUP(L1147,year_status,2,FALSE)</f>
        <v>complete</v>
      </c>
    </row>
    <row r="1148" spans="1:13">
      <c r="A1148">
        <v>1181</v>
      </c>
      <c r="B1148" t="s">
        <v>421</v>
      </c>
      <c r="C1148" t="s">
        <v>18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15</v>
      </c>
      <c r="I1148" t="s">
        <v>15</v>
      </c>
      <c r="J1148" t="s">
        <v>62</v>
      </c>
      <c r="K1148" t="s">
        <v>422</v>
      </c>
      <c r="L1148" s="7">
        <f t="shared" si="16"/>
        <v>2013</v>
      </c>
      <c r="M1148" s="49" t="str">
        <f>VLOOKUP(L1148,year_status,2,FALSE)</f>
        <v>complete</v>
      </c>
    </row>
    <row r="1149" spans="1:13">
      <c r="A1149">
        <v>1182</v>
      </c>
      <c r="B1149" t="s">
        <v>421</v>
      </c>
      <c r="C1149" t="s">
        <v>19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15</v>
      </c>
      <c r="I1149" t="s">
        <v>15</v>
      </c>
      <c r="J1149" t="s">
        <v>62</v>
      </c>
      <c r="K1149" t="s">
        <v>422</v>
      </c>
      <c r="L1149" s="7">
        <f t="shared" si="16"/>
        <v>2014</v>
      </c>
      <c r="M1149" s="49" t="str">
        <f>VLOOKUP(L1149,year_status,2,FALSE)</f>
        <v>complete</v>
      </c>
    </row>
    <row r="1150" spans="1:13">
      <c r="A1150">
        <v>1183</v>
      </c>
      <c r="B1150" t="s">
        <v>421</v>
      </c>
      <c r="C1150" t="s">
        <v>20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15</v>
      </c>
      <c r="I1150" t="s">
        <v>15</v>
      </c>
      <c r="J1150" t="s">
        <v>62</v>
      </c>
      <c r="K1150" t="s">
        <v>422</v>
      </c>
      <c r="L1150" s="7">
        <f t="shared" si="16"/>
        <v>2015</v>
      </c>
      <c r="M1150" s="49" t="str">
        <f>VLOOKUP(L1150,year_status,2,FALSE)</f>
        <v>complete</v>
      </c>
    </row>
    <row r="1151" spans="1:13">
      <c r="A1151">
        <v>1184</v>
      </c>
      <c r="B1151" t="s">
        <v>423</v>
      </c>
      <c r="C1151" t="s">
        <v>14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15</v>
      </c>
      <c r="J1151" t="s">
        <v>25</v>
      </c>
      <c r="K1151" t="s">
        <v>37</v>
      </c>
      <c r="L1151" s="7">
        <f t="shared" si="16"/>
        <v>2013</v>
      </c>
      <c r="M1151" s="49" t="str">
        <f>VLOOKUP(L1151,year_status,2,FALSE)</f>
        <v>complete</v>
      </c>
    </row>
    <row r="1152" spans="1:13">
      <c r="A1152">
        <v>1185</v>
      </c>
      <c r="B1152" t="s">
        <v>423</v>
      </c>
      <c r="C1152" t="s">
        <v>18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15</v>
      </c>
      <c r="J1152" t="s">
        <v>25</v>
      </c>
      <c r="K1152" t="s">
        <v>37</v>
      </c>
      <c r="L1152" s="7">
        <f t="shared" si="16"/>
        <v>2014</v>
      </c>
      <c r="M1152" s="49" t="str">
        <f>VLOOKUP(L1152,year_status,2,FALSE)</f>
        <v>complete</v>
      </c>
    </row>
    <row r="1153" spans="1:13">
      <c r="A1153">
        <v>1186</v>
      </c>
      <c r="B1153" t="s">
        <v>423</v>
      </c>
      <c r="C1153" t="s">
        <v>19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15</v>
      </c>
      <c r="J1153" t="s">
        <v>25</v>
      </c>
      <c r="K1153" t="s">
        <v>37</v>
      </c>
      <c r="L1153" s="7">
        <f t="shared" si="16"/>
        <v>2015</v>
      </c>
      <c r="M1153" s="49" t="str">
        <f>VLOOKUP(L1153,year_status,2,FALSE)</f>
        <v>complete</v>
      </c>
    </row>
    <row r="1154" spans="1:13">
      <c r="A1154">
        <v>1187</v>
      </c>
      <c r="B1154" t="s">
        <v>423</v>
      </c>
      <c r="C1154" t="s">
        <v>20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15</v>
      </c>
      <c r="J1154" t="s">
        <v>25</v>
      </c>
      <c r="K1154" t="s">
        <v>37</v>
      </c>
      <c r="L1154" s="7">
        <f t="shared" si="16"/>
        <v>2016</v>
      </c>
      <c r="M1154" s="49" t="str">
        <f>VLOOKUP(L1154,year_status,2,FALSE)</f>
        <v>complete</v>
      </c>
    </row>
    <row r="1155" spans="1:13">
      <c r="A1155">
        <v>1188</v>
      </c>
      <c r="B1155" t="s">
        <v>424</v>
      </c>
      <c r="C1155" t="s">
        <v>14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15</v>
      </c>
      <c r="I1155" t="s">
        <v>15</v>
      </c>
      <c r="J1155" t="s">
        <v>22</v>
      </c>
      <c r="K1155" t="s">
        <v>425</v>
      </c>
      <c r="L1155" s="7">
        <f t="shared" ref="L1155:L1218" si="17">YEAR(D1155)</f>
        <v>2012</v>
      </c>
      <c r="M1155" s="49" t="str">
        <f>VLOOKUP(L1155,year_status,2,FALSE)</f>
        <v>complete</v>
      </c>
    </row>
    <row r="1156" spans="1:13">
      <c r="A1156">
        <v>1189</v>
      </c>
      <c r="B1156" t="s">
        <v>424</v>
      </c>
      <c r="C1156" t="s">
        <v>18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15</v>
      </c>
      <c r="I1156" t="s">
        <v>15</v>
      </c>
      <c r="J1156" t="s">
        <v>22</v>
      </c>
      <c r="K1156" t="s">
        <v>425</v>
      </c>
      <c r="L1156" s="7">
        <f t="shared" si="17"/>
        <v>2013</v>
      </c>
      <c r="M1156" s="49" t="str">
        <f>VLOOKUP(L1156,year_status,2,FALSE)</f>
        <v>complete</v>
      </c>
    </row>
    <row r="1157" spans="1:13">
      <c r="A1157">
        <v>1190</v>
      </c>
      <c r="B1157" t="s">
        <v>424</v>
      </c>
      <c r="C1157" t="s">
        <v>19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15</v>
      </c>
      <c r="I1157" t="s">
        <v>15</v>
      </c>
      <c r="J1157" t="s">
        <v>22</v>
      </c>
      <c r="K1157" t="s">
        <v>425</v>
      </c>
      <c r="L1157" s="7">
        <f t="shared" si="17"/>
        <v>2014</v>
      </c>
      <c r="M1157" s="49" t="str">
        <f>VLOOKUP(L1157,year_status,2,FALSE)</f>
        <v>complete</v>
      </c>
    </row>
    <row r="1158" spans="1:13">
      <c r="A1158">
        <v>1191</v>
      </c>
      <c r="B1158" t="s">
        <v>424</v>
      </c>
      <c r="C1158" t="s">
        <v>20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15</v>
      </c>
      <c r="I1158" t="s">
        <v>15</v>
      </c>
      <c r="J1158" t="s">
        <v>22</v>
      </c>
      <c r="K1158" t="s">
        <v>425</v>
      </c>
      <c r="L1158" s="7">
        <f t="shared" si="17"/>
        <v>2015</v>
      </c>
      <c r="M1158" s="49" t="str">
        <f>VLOOKUP(L1158,year_status,2,FALSE)</f>
        <v>complete</v>
      </c>
    </row>
    <row r="1159" spans="1:13">
      <c r="A1159">
        <v>1200</v>
      </c>
      <c r="B1159" t="s">
        <v>426</v>
      </c>
      <c r="C1159" t="s">
        <v>14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15</v>
      </c>
      <c r="I1159" s="2">
        <v>147515000</v>
      </c>
      <c r="J1159" t="s">
        <v>55</v>
      </c>
      <c r="K1159" t="s">
        <v>268</v>
      </c>
      <c r="L1159" s="7">
        <f t="shared" si="17"/>
        <v>2012</v>
      </c>
      <c r="M1159" s="49" t="str">
        <f>VLOOKUP(L1159,year_status,2,FALSE)</f>
        <v>complete</v>
      </c>
    </row>
    <row r="1160" spans="1:13">
      <c r="A1160">
        <v>1201</v>
      </c>
      <c r="B1160" t="s">
        <v>426</v>
      </c>
      <c r="C1160" t="s">
        <v>18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15</v>
      </c>
      <c r="I1160" s="2">
        <v>306769000</v>
      </c>
      <c r="J1160" t="s">
        <v>55</v>
      </c>
      <c r="K1160" t="s">
        <v>268</v>
      </c>
      <c r="L1160" s="7">
        <f t="shared" si="17"/>
        <v>2013</v>
      </c>
      <c r="M1160" s="49" t="str">
        <f>VLOOKUP(L1160,year_status,2,FALSE)</f>
        <v>complete</v>
      </c>
    </row>
    <row r="1161" spans="1:13">
      <c r="A1161">
        <v>1202</v>
      </c>
      <c r="B1161" t="s">
        <v>426</v>
      </c>
      <c r="C1161" t="s">
        <v>19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15</v>
      </c>
      <c r="I1161" s="2">
        <v>374661000</v>
      </c>
      <c r="J1161" t="s">
        <v>55</v>
      </c>
      <c r="K1161" t="s">
        <v>268</v>
      </c>
      <c r="L1161" s="7">
        <f t="shared" si="17"/>
        <v>2014</v>
      </c>
      <c r="M1161" s="49" t="str">
        <f>VLOOKUP(L1161,year_status,2,FALSE)</f>
        <v>complete</v>
      </c>
    </row>
    <row r="1162" spans="1:13">
      <c r="A1162">
        <v>1203</v>
      </c>
      <c r="B1162" t="s">
        <v>426</v>
      </c>
      <c r="C1162" t="s">
        <v>20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15</v>
      </c>
      <c r="I1162" s="2">
        <v>409215000</v>
      </c>
      <c r="J1162" t="s">
        <v>55</v>
      </c>
      <c r="K1162" t="s">
        <v>268</v>
      </c>
      <c r="L1162" s="7">
        <f t="shared" si="17"/>
        <v>2015</v>
      </c>
      <c r="M1162" s="49" t="str">
        <f>VLOOKUP(L1162,year_status,2,FALSE)</f>
        <v>complete</v>
      </c>
    </row>
    <row r="1163" spans="1:13">
      <c r="A1163">
        <v>1204</v>
      </c>
      <c r="B1163" t="s">
        <v>427</v>
      </c>
      <c r="C1163" t="s">
        <v>14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15</v>
      </c>
      <c r="I1163" s="2">
        <v>205334000</v>
      </c>
      <c r="J1163" t="s">
        <v>86</v>
      </c>
      <c r="K1163" t="s">
        <v>87</v>
      </c>
      <c r="L1163" s="7">
        <f t="shared" si="17"/>
        <v>2012</v>
      </c>
      <c r="M1163" s="49" t="str">
        <f>VLOOKUP(L1163,year_status,2,FALSE)</f>
        <v>complete</v>
      </c>
    </row>
    <row r="1164" spans="1:13">
      <c r="A1164">
        <v>1205</v>
      </c>
      <c r="B1164" t="s">
        <v>427</v>
      </c>
      <c r="C1164" t="s">
        <v>18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15</v>
      </c>
      <c r="I1164" s="2">
        <v>239343000</v>
      </c>
      <c r="J1164" t="s">
        <v>86</v>
      </c>
      <c r="K1164" t="s">
        <v>87</v>
      </c>
      <c r="L1164" s="7">
        <f t="shared" si="17"/>
        <v>2013</v>
      </c>
      <c r="M1164" s="49" t="str">
        <f>VLOOKUP(L1164,year_status,2,FALSE)</f>
        <v>complete</v>
      </c>
    </row>
    <row r="1165" spans="1:13">
      <c r="A1165">
        <v>1206</v>
      </c>
      <c r="B1165" t="s">
        <v>427</v>
      </c>
      <c r="C1165" t="s">
        <v>19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15</v>
      </c>
      <c r="I1165" s="2">
        <v>294684000</v>
      </c>
      <c r="J1165" t="s">
        <v>86</v>
      </c>
      <c r="K1165" t="s">
        <v>87</v>
      </c>
      <c r="L1165" s="7">
        <f t="shared" si="17"/>
        <v>2014</v>
      </c>
      <c r="M1165" s="49" t="str">
        <f>VLOOKUP(L1165,year_status,2,FALSE)</f>
        <v>complete</v>
      </c>
    </row>
    <row r="1166" spans="1:13">
      <c r="A1166">
        <v>1207</v>
      </c>
      <c r="B1166" t="s">
        <v>427</v>
      </c>
      <c r="C1166" t="s">
        <v>20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15</v>
      </c>
      <c r="I1166" s="2">
        <v>354620000</v>
      </c>
      <c r="J1166" t="s">
        <v>86</v>
      </c>
      <c r="K1166" t="s">
        <v>87</v>
      </c>
      <c r="L1166" s="7">
        <f t="shared" si="17"/>
        <v>2015</v>
      </c>
      <c r="M1166" s="49" t="str">
        <f>VLOOKUP(L1166,year_status,2,FALSE)</f>
        <v>complete</v>
      </c>
    </row>
    <row r="1167" spans="1:13">
      <c r="A1167">
        <v>1209</v>
      </c>
      <c r="B1167" t="s">
        <v>428</v>
      </c>
      <c r="C1167" t="s">
        <v>14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15</v>
      </c>
      <c r="I1167" s="2">
        <v>294400000</v>
      </c>
      <c r="J1167" t="s">
        <v>22</v>
      </c>
      <c r="K1167" t="s">
        <v>326</v>
      </c>
      <c r="L1167" s="7">
        <f t="shared" si="17"/>
        <v>2014</v>
      </c>
      <c r="M1167" s="49" t="str">
        <f>VLOOKUP(L1167,year_status,2,FALSE)</f>
        <v>complete</v>
      </c>
    </row>
    <row r="1168" spans="1:13">
      <c r="A1168">
        <v>1210</v>
      </c>
      <c r="B1168" t="s">
        <v>428</v>
      </c>
      <c r="C1168" t="s">
        <v>18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15</v>
      </c>
      <c r="I1168" s="2">
        <v>291100000</v>
      </c>
      <c r="J1168" t="s">
        <v>22</v>
      </c>
      <c r="K1168" t="s">
        <v>326</v>
      </c>
      <c r="L1168" s="7">
        <f t="shared" si="17"/>
        <v>2015</v>
      </c>
      <c r="M1168" s="49" t="str">
        <f>VLOOKUP(L1168,year_status,2,FALSE)</f>
        <v>complete</v>
      </c>
    </row>
    <row r="1169" spans="1:13">
      <c r="A1169">
        <v>1211</v>
      </c>
      <c r="B1169" t="s">
        <v>428</v>
      </c>
      <c r="C1169" t="s">
        <v>19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15</v>
      </c>
      <c r="I1169" s="2">
        <v>292900000</v>
      </c>
      <c r="J1169" t="s">
        <v>22</v>
      </c>
      <c r="K1169" t="s">
        <v>326</v>
      </c>
      <c r="L1169" s="7">
        <f t="shared" si="17"/>
        <v>2016</v>
      </c>
      <c r="M1169" s="49" t="str">
        <f>VLOOKUP(L1169,year_status,2,FALSE)</f>
        <v>complete</v>
      </c>
    </row>
    <row r="1170" spans="1:13">
      <c r="A1170">
        <v>1212</v>
      </c>
      <c r="B1170" t="s">
        <v>429</v>
      </c>
      <c r="C1170" t="s">
        <v>14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15</v>
      </c>
      <c r="I1170" t="s">
        <v>15</v>
      </c>
      <c r="J1170" t="s">
        <v>22</v>
      </c>
      <c r="K1170" t="s">
        <v>82</v>
      </c>
      <c r="L1170" s="7">
        <f t="shared" si="17"/>
        <v>2012</v>
      </c>
      <c r="M1170" s="49" t="str">
        <f>VLOOKUP(L1170,year_status,2,FALSE)</f>
        <v>complete</v>
      </c>
    </row>
    <row r="1171" spans="1:13">
      <c r="A1171">
        <v>1213</v>
      </c>
      <c r="B1171" t="s">
        <v>429</v>
      </c>
      <c r="C1171" t="s">
        <v>18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15</v>
      </c>
      <c r="I1171" t="s">
        <v>15</v>
      </c>
      <c r="J1171" t="s">
        <v>22</v>
      </c>
      <c r="K1171" t="s">
        <v>82</v>
      </c>
      <c r="L1171" s="7">
        <f t="shared" si="17"/>
        <v>2013</v>
      </c>
      <c r="M1171" s="49" t="str">
        <f>VLOOKUP(L1171,year_status,2,FALSE)</f>
        <v>complete</v>
      </c>
    </row>
    <row r="1172" spans="1:13">
      <c r="A1172">
        <v>1214</v>
      </c>
      <c r="B1172" t="s">
        <v>429</v>
      </c>
      <c r="C1172" t="s">
        <v>19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15</v>
      </c>
      <c r="I1172" t="s">
        <v>15</v>
      </c>
      <c r="J1172" t="s">
        <v>22</v>
      </c>
      <c r="K1172" t="s">
        <v>82</v>
      </c>
      <c r="L1172" s="7">
        <f t="shared" si="17"/>
        <v>2014</v>
      </c>
      <c r="M1172" s="49" t="str">
        <f>VLOOKUP(L1172,year_status,2,FALSE)</f>
        <v>complete</v>
      </c>
    </row>
    <row r="1173" spans="1:13">
      <c r="A1173">
        <v>1215</v>
      </c>
      <c r="B1173" t="s">
        <v>429</v>
      </c>
      <c r="C1173" t="s">
        <v>20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15</v>
      </c>
      <c r="I1173" t="s">
        <v>15</v>
      </c>
      <c r="J1173" t="s">
        <v>22</v>
      </c>
      <c r="K1173" t="s">
        <v>82</v>
      </c>
      <c r="L1173" s="7">
        <f t="shared" si="17"/>
        <v>2015</v>
      </c>
      <c r="M1173" s="49" t="str">
        <f>VLOOKUP(L1173,year_status,2,FALSE)</f>
        <v>complete</v>
      </c>
    </row>
    <row r="1174" spans="1:13">
      <c r="A1174">
        <v>1216</v>
      </c>
      <c r="B1174" t="s">
        <v>430</v>
      </c>
      <c r="C1174" t="s">
        <v>14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15</v>
      </c>
      <c r="I1174" s="2">
        <v>3585000000</v>
      </c>
      <c r="J1174" t="s">
        <v>86</v>
      </c>
      <c r="K1174" t="s">
        <v>87</v>
      </c>
      <c r="L1174" s="7">
        <f t="shared" si="17"/>
        <v>2012</v>
      </c>
      <c r="M1174" s="49" t="str">
        <f>VLOOKUP(L1174,year_status,2,FALSE)</f>
        <v>complete</v>
      </c>
    </row>
    <row r="1175" spans="1:13">
      <c r="A1175">
        <v>1217</v>
      </c>
      <c r="B1175" t="s">
        <v>430</v>
      </c>
      <c r="C1175" t="s">
        <v>18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15</v>
      </c>
      <c r="I1175" s="2">
        <v>4203000000</v>
      </c>
      <c r="J1175" t="s">
        <v>86</v>
      </c>
      <c r="K1175" t="s">
        <v>87</v>
      </c>
      <c r="L1175" s="7">
        <f t="shared" si="17"/>
        <v>2013</v>
      </c>
      <c r="M1175" s="49" t="str">
        <f>VLOOKUP(L1175,year_status,2,FALSE)</f>
        <v>complete</v>
      </c>
    </row>
    <row r="1176" spans="1:13">
      <c r="A1176">
        <v>1218</v>
      </c>
      <c r="B1176" t="s">
        <v>430</v>
      </c>
      <c r="C1176" t="s">
        <v>19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15</v>
      </c>
      <c r="I1176" s="2">
        <v>4261000000</v>
      </c>
      <c r="J1176" t="s">
        <v>86</v>
      </c>
      <c r="K1176" t="s">
        <v>87</v>
      </c>
      <c r="L1176" s="7">
        <f t="shared" si="17"/>
        <v>2014</v>
      </c>
      <c r="M1176" s="49" t="str">
        <f>VLOOKUP(L1176,year_status,2,FALSE)</f>
        <v>complete</v>
      </c>
    </row>
    <row r="1177" spans="1:13">
      <c r="A1177">
        <v>1219</v>
      </c>
      <c r="B1177" t="s">
        <v>430</v>
      </c>
      <c r="C1177" t="s">
        <v>20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15</v>
      </c>
      <c r="I1177" s="2">
        <v>4544000000</v>
      </c>
      <c r="J1177" t="s">
        <v>86</v>
      </c>
      <c r="K1177" t="s">
        <v>87</v>
      </c>
      <c r="L1177" s="7">
        <f t="shared" si="17"/>
        <v>2015</v>
      </c>
      <c r="M1177" s="49" t="str">
        <f>VLOOKUP(L1177,year_status,2,FALSE)</f>
        <v>complete</v>
      </c>
    </row>
    <row r="1178" spans="1:13">
      <c r="A1178">
        <v>1224</v>
      </c>
      <c r="B1178" t="s">
        <v>431</v>
      </c>
      <c r="C1178" t="s">
        <v>14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15</v>
      </c>
      <c r="I1178" s="2">
        <v>76000000</v>
      </c>
      <c r="J1178" t="s">
        <v>50</v>
      </c>
      <c r="K1178" t="s">
        <v>432</v>
      </c>
      <c r="L1178" s="7">
        <f t="shared" si="17"/>
        <v>2012</v>
      </c>
      <c r="M1178" s="49" t="str">
        <f>VLOOKUP(L1178,year_status,2,FALSE)</f>
        <v>complete</v>
      </c>
    </row>
    <row r="1179" spans="1:13">
      <c r="A1179">
        <v>1225</v>
      </c>
      <c r="B1179" t="s">
        <v>431</v>
      </c>
      <c r="C1179" t="s">
        <v>18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15</v>
      </c>
      <c r="I1179" s="2">
        <v>69900000</v>
      </c>
      <c r="J1179" t="s">
        <v>50</v>
      </c>
      <c r="K1179" t="s">
        <v>432</v>
      </c>
      <c r="L1179" s="7">
        <f t="shared" si="17"/>
        <v>2013</v>
      </c>
      <c r="M1179" s="49" t="str">
        <f>VLOOKUP(L1179,year_status,2,FALSE)</f>
        <v>complete</v>
      </c>
    </row>
    <row r="1180" spans="1:13">
      <c r="A1180">
        <v>1226</v>
      </c>
      <c r="B1180" t="s">
        <v>431</v>
      </c>
      <c r="C1180" t="s">
        <v>19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15</v>
      </c>
      <c r="I1180" s="2">
        <v>65400000</v>
      </c>
      <c r="J1180" t="s">
        <v>50</v>
      </c>
      <c r="K1180" t="s">
        <v>432</v>
      </c>
      <c r="L1180" s="7">
        <f t="shared" si="17"/>
        <v>2014</v>
      </c>
      <c r="M1180" s="49" t="str">
        <f>VLOOKUP(L1180,year_status,2,FALSE)</f>
        <v>complete</v>
      </c>
    </row>
    <row r="1181" spans="1:13">
      <c r="A1181">
        <v>1227</v>
      </c>
      <c r="B1181" t="s">
        <v>431</v>
      </c>
      <c r="C1181" t="s">
        <v>20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15</v>
      </c>
      <c r="I1181" s="2">
        <v>57300000</v>
      </c>
      <c r="J1181" t="s">
        <v>50</v>
      </c>
      <c r="K1181" t="s">
        <v>432</v>
      </c>
      <c r="L1181" s="7">
        <f t="shared" si="17"/>
        <v>2015</v>
      </c>
      <c r="M1181" s="49" t="str">
        <f>VLOOKUP(L1181,year_status,2,FALSE)</f>
        <v>complete</v>
      </c>
    </row>
    <row r="1182" spans="1:13">
      <c r="A1182">
        <v>1228</v>
      </c>
      <c r="B1182" t="s">
        <v>433</v>
      </c>
      <c r="C1182" t="s">
        <v>14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15</v>
      </c>
      <c r="J1182" t="s">
        <v>16</v>
      </c>
      <c r="K1182" t="s">
        <v>434</v>
      </c>
      <c r="L1182" s="7">
        <f t="shared" si="17"/>
        <v>2012</v>
      </c>
      <c r="M1182" s="49" t="str">
        <f>VLOOKUP(L1182,year_status,2,FALSE)</f>
        <v>complete</v>
      </c>
    </row>
    <row r="1183" spans="1:13">
      <c r="A1183">
        <v>1229</v>
      </c>
      <c r="B1183" t="s">
        <v>433</v>
      </c>
      <c r="C1183" t="s">
        <v>18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15</v>
      </c>
      <c r="J1183" t="s">
        <v>16</v>
      </c>
      <c r="K1183" t="s">
        <v>434</v>
      </c>
      <c r="L1183" s="7">
        <f t="shared" si="17"/>
        <v>2013</v>
      </c>
      <c r="M1183" s="49" t="str">
        <f>VLOOKUP(L1183,year_status,2,FALSE)</f>
        <v>complete</v>
      </c>
    </row>
    <row r="1184" spans="1:13">
      <c r="A1184">
        <v>1230</v>
      </c>
      <c r="B1184" t="s">
        <v>433</v>
      </c>
      <c r="C1184" t="s">
        <v>19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15</v>
      </c>
      <c r="J1184" t="s">
        <v>16</v>
      </c>
      <c r="K1184" t="s">
        <v>434</v>
      </c>
      <c r="L1184" s="7">
        <f t="shared" si="17"/>
        <v>2014</v>
      </c>
      <c r="M1184" s="49" t="str">
        <f>VLOOKUP(L1184,year_status,2,FALSE)</f>
        <v>complete</v>
      </c>
    </row>
    <row r="1185" spans="1:13">
      <c r="A1185">
        <v>1231</v>
      </c>
      <c r="B1185" t="s">
        <v>433</v>
      </c>
      <c r="C1185" t="s">
        <v>20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15</v>
      </c>
      <c r="J1185" t="s">
        <v>16</v>
      </c>
      <c r="K1185" t="s">
        <v>434</v>
      </c>
      <c r="L1185" s="7">
        <f t="shared" si="17"/>
        <v>2015</v>
      </c>
      <c r="M1185" s="49" t="str">
        <f>VLOOKUP(L1185,year_status,2,FALSE)</f>
        <v>complete</v>
      </c>
    </row>
    <row r="1186" spans="1:13">
      <c r="A1186">
        <v>1232</v>
      </c>
      <c r="B1186" t="s">
        <v>435</v>
      </c>
      <c r="C1186" t="s">
        <v>14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16</v>
      </c>
      <c r="K1186" t="s">
        <v>130</v>
      </c>
      <c r="L1186" s="7">
        <f t="shared" si="17"/>
        <v>2012</v>
      </c>
      <c r="M1186" s="49" t="str">
        <f>VLOOKUP(L1186,year_status,2,FALSE)</f>
        <v>complete</v>
      </c>
    </row>
    <row r="1187" spans="1:13">
      <c r="A1187">
        <v>1233</v>
      </c>
      <c r="B1187" t="s">
        <v>435</v>
      </c>
      <c r="C1187" t="s">
        <v>18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16</v>
      </c>
      <c r="K1187" t="s">
        <v>130</v>
      </c>
      <c r="L1187" s="7">
        <f t="shared" si="17"/>
        <v>2013</v>
      </c>
      <c r="M1187" s="49" t="str">
        <f>VLOOKUP(L1187,year_status,2,FALSE)</f>
        <v>complete</v>
      </c>
    </row>
    <row r="1188" spans="1:13">
      <c r="A1188">
        <v>1234</v>
      </c>
      <c r="B1188" t="s">
        <v>435</v>
      </c>
      <c r="C1188" t="s">
        <v>19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16</v>
      </c>
      <c r="K1188" t="s">
        <v>130</v>
      </c>
      <c r="L1188" s="7">
        <f t="shared" si="17"/>
        <v>2014</v>
      </c>
      <c r="M1188" s="49" t="str">
        <f>VLOOKUP(L1188,year_status,2,FALSE)</f>
        <v>complete</v>
      </c>
    </row>
    <row r="1189" spans="1:13">
      <c r="A1189">
        <v>1235</v>
      </c>
      <c r="B1189" t="s">
        <v>435</v>
      </c>
      <c r="C1189" t="s">
        <v>20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16</v>
      </c>
      <c r="K1189" t="s">
        <v>130</v>
      </c>
      <c r="L1189" s="7">
        <f t="shared" si="17"/>
        <v>2015</v>
      </c>
      <c r="M1189" s="49" t="str">
        <f>VLOOKUP(L1189,year_status,2,FALSE)</f>
        <v>complete</v>
      </c>
    </row>
    <row r="1190" spans="1:13">
      <c r="A1190">
        <v>1236</v>
      </c>
      <c r="B1190" t="s">
        <v>436</v>
      </c>
      <c r="C1190" t="s">
        <v>14</v>
      </c>
      <c r="D1190" s="1">
        <v>41639</v>
      </c>
      <c r="E1190" s="2">
        <v>15598000000</v>
      </c>
      <c r="F1190" s="2">
        <v>11759000000</v>
      </c>
      <c r="G1190" t="s">
        <v>15</v>
      </c>
      <c r="H1190" t="s">
        <v>15</v>
      </c>
      <c r="I1190" s="2">
        <v>2077000000</v>
      </c>
      <c r="J1190" t="s">
        <v>45</v>
      </c>
      <c r="K1190" t="s">
        <v>46</v>
      </c>
      <c r="L1190" s="7">
        <f t="shared" si="17"/>
        <v>2013</v>
      </c>
      <c r="M1190" s="49" t="str">
        <f>VLOOKUP(L1190,year_status,2,FALSE)</f>
        <v>complete</v>
      </c>
    </row>
    <row r="1191" spans="1:13">
      <c r="A1191">
        <v>1237</v>
      </c>
      <c r="B1191" t="s">
        <v>436</v>
      </c>
      <c r="C1191" t="s">
        <v>18</v>
      </c>
      <c r="D1191" s="1">
        <v>42004</v>
      </c>
      <c r="E1191" s="2">
        <v>17090000000</v>
      </c>
      <c r="F1191" s="2">
        <v>12207000000</v>
      </c>
      <c r="G1191" t="s">
        <v>15</v>
      </c>
      <c r="H1191" t="s">
        <v>15</v>
      </c>
      <c r="I1191" s="2">
        <v>2433000000</v>
      </c>
      <c r="J1191" t="s">
        <v>45</v>
      </c>
      <c r="K1191" t="s">
        <v>46</v>
      </c>
      <c r="L1191" s="7">
        <f t="shared" si="17"/>
        <v>2014</v>
      </c>
      <c r="M1191" s="49" t="str">
        <f>VLOOKUP(L1191,year_status,2,FALSE)</f>
        <v>complete</v>
      </c>
    </row>
    <row r="1192" spans="1:13">
      <c r="A1192">
        <v>1238</v>
      </c>
      <c r="B1192" t="s">
        <v>436</v>
      </c>
      <c r="C1192" t="s">
        <v>19</v>
      </c>
      <c r="D1192" s="1">
        <v>42369</v>
      </c>
      <c r="E1192" s="2">
        <v>16833000000</v>
      </c>
      <c r="F1192" s="2">
        <v>12713000000</v>
      </c>
      <c r="G1192" t="s">
        <v>15</v>
      </c>
      <c r="H1192" t="s">
        <v>15</v>
      </c>
      <c r="I1192" s="2">
        <v>2612000000</v>
      </c>
      <c r="J1192" t="s">
        <v>45</v>
      </c>
      <c r="K1192" t="s">
        <v>46</v>
      </c>
      <c r="L1192" s="7">
        <f t="shared" si="17"/>
        <v>2015</v>
      </c>
      <c r="M1192" s="49" t="str">
        <f>VLOOKUP(L1192,year_status,2,FALSE)</f>
        <v>complete</v>
      </c>
    </row>
    <row r="1193" spans="1:13">
      <c r="A1193">
        <v>1239</v>
      </c>
      <c r="B1193" t="s">
        <v>436</v>
      </c>
      <c r="C1193" t="s">
        <v>20</v>
      </c>
      <c r="D1193" s="1">
        <v>42735</v>
      </c>
      <c r="E1193" s="2">
        <v>17666000000</v>
      </c>
      <c r="F1193" s="2">
        <v>12734000000</v>
      </c>
      <c r="G1193" t="s">
        <v>15</v>
      </c>
      <c r="H1193" t="s">
        <v>15</v>
      </c>
      <c r="I1193" s="2">
        <v>2755000000</v>
      </c>
      <c r="J1193" t="s">
        <v>45</v>
      </c>
      <c r="K1193" t="s">
        <v>46</v>
      </c>
      <c r="L1193" s="7">
        <f t="shared" si="17"/>
        <v>2016</v>
      </c>
      <c r="M1193" s="49" t="str">
        <f>VLOOKUP(L1193,year_status,2,FALSE)</f>
        <v>complete</v>
      </c>
    </row>
    <row r="1194" spans="1:13">
      <c r="A1194">
        <v>1240</v>
      </c>
      <c r="B1194" t="s">
        <v>437</v>
      </c>
      <c r="C1194" t="s">
        <v>14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15</v>
      </c>
      <c r="I1194" s="2">
        <v>65141000</v>
      </c>
      <c r="J1194" t="s">
        <v>22</v>
      </c>
      <c r="K1194" t="s">
        <v>80</v>
      </c>
      <c r="L1194" s="7">
        <f t="shared" si="17"/>
        <v>2012</v>
      </c>
      <c r="M1194" s="49" t="str">
        <f>VLOOKUP(L1194,year_status,2,FALSE)</f>
        <v>complete</v>
      </c>
    </row>
    <row r="1195" spans="1:13">
      <c r="A1195">
        <v>1241</v>
      </c>
      <c r="B1195" t="s">
        <v>437</v>
      </c>
      <c r="C1195" t="s">
        <v>18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15</v>
      </c>
      <c r="I1195" s="2">
        <v>117975000</v>
      </c>
      <c r="J1195" t="s">
        <v>22</v>
      </c>
      <c r="K1195" t="s">
        <v>80</v>
      </c>
      <c r="L1195" s="7">
        <f t="shared" si="17"/>
        <v>2013</v>
      </c>
      <c r="M1195" s="49" t="str">
        <f>VLOOKUP(L1195,year_status,2,FALSE)</f>
        <v>complete</v>
      </c>
    </row>
    <row r="1196" spans="1:13">
      <c r="A1196">
        <v>1242</v>
      </c>
      <c r="B1196" t="s">
        <v>437</v>
      </c>
      <c r="C1196" t="s">
        <v>19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15</v>
      </c>
      <c r="I1196" s="2">
        <v>207820000</v>
      </c>
      <c r="J1196" t="s">
        <v>22</v>
      </c>
      <c r="K1196" t="s">
        <v>80</v>
      </c>
      <c r="L1196" s="7">
        <f t="shared" si="17"/>
        <v>2014</v>
      </c>
      <c r="M1196" s="49" t="str">
        <f>VLOOKUP(L1196,year_status,2,FALSE)</f>
        <v>complete</v>
      </c>
    </row>
    <row r="1197" spans="1:13">
      <c r="A1197">
        <v>1243</v>
      </c>
      <c r="B1197" t="s">
        <v>437</v>
      </c>
      <c r="C1197" t="s">
        <v>20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15</v>
      </c>
      <c r="I1197" s="2">
        <v>272494000</v>
      </c>
      <c r="J1197" t="s">
        <v>22</v>
      </c>
      <c r="K1197" t="s">
        <v>80</v>
      </c>
      <c r="L1197" s="7">
        <f t="shared" si="17"/>
        <v>2015</v>
      </c>
      <c r="M1197" s="49" t="str">
        <f>VLOOKUP(L1197,year_status,2,FALSE)</f>
        <v>complete</v>
      </c>
    </row>
    <row r="1198" spans="1:13">
      <c r="A1198">
        <v>1244</v>
      </c>
      <c r="B1198" t="s">
        <v>438</v>
      </c>
      <c r="C1198" t="s">
        <v>14</v>
      </c>
      <c r="D1198" s="1">
        <v>41391</v>
      </c>
      <c r="E1198" s="2">
        <v>3637212000</v>
      </c>
      <c r="F1198" s="2">
        <v>2446443000</v>
      </c>
      <c r="G1198" t="s">
        <v>15</v>
      </c>
      <c r="H1198" t="s">
        <v>15</v>
      </c>
      <c r="I1198" t="s">
        <v>15</v>
      </c>
      <c r="J1198" t="s">
        <v>28</v>
      </c>
      <c r="K1198" t="s">
        <v>169</v>
      </c>
      <c r="L1198" s="7">
        <f t="shared" si="17"/>
        <v>2013</v>
      </c>
      <c r="M1198" s="49" t="str">
        <f>VLOOKUP(L1198,year_status,2,FALSE)</f>
        <v>complete</v>
      </c>
    </row>
    <row r="1199" spans="1:13">
      <c r="A1199">
        <v>1245</v>
      </c>
      <c r="B1199" t="s">
        <v>438</v>
      </c>
      <c r="C1199" t="s">
        <v>18</v>
      </c>
      <c r="D1199" s="1">
        <v>41755</v>
      </c>
      <c r="E1199" s="2">
        <v>3585141000</v>
      </c>
      <c r="F1199" s="2">
        <v>2566444000</v>
      </c>
      <c r="G1199" t="s">
        <v>15</v>
      </c>
      <c r="H1199" t="s">
        <v>15</v>
      </c>
      <c r="I1199" t="s">
        <v>15</v>
      </c>
      <c r="J1199" t="s">
        <v>28</v>
      </c>
      <c r="K1199" t="s">
        <v>169</v>
      </c>
      <c r="L1199" s="7">
        <f t="shared" si="17"/>
        <v>2014</v>
      </c>
      <c r="M1199" s="49" t="str">
        <f>VLOOKUP(L1199,year_status,2,FALSE)</f>
        <v>complete</v>
      </c>
    </row>
    <row r="1200" spans="1:13">
      <c r="A1200">
        <v>1246</v>
      </c>
      <c r="B1200" t="s">
        <v>438</v>
      </c>
      <c r="C1200" t="s">
        <v>19</v>
      </c>
      <c r="D1200" s="1">
        <v>42119</v>
      </c>
      <c r="E1200" s="2">
        <v>3910865000</v>
      </c>
      <c r="F1200" s="2">
        <v>2850316000</v>
      </c>
      <c r="G1200" t="s">
        <v>15</v>
      </c>
      <c r="H1200" t="s">
        <v>15</v>
      </c>
      <c r="I1200" t="s">
        <v>15</v>
      </c>
      <c r="J1200" t="s">
        <v>28</v>
      </c>
      <c r="K1200" t="s">
        <v>169</v>
      </c>
      <c r="L1200" s="7">
        <f t="shared" si="17"/>
        <v>2015</v>
      </c>
      <c r="M1200" s="49" t="str">
        <f>VLOOKUP(L1200,year_status,2,FALSE)</f>
        <v>complete</v>
      </c>
    </row>
    <row r="1201" spans="1:13">
      <c r="A1201">
        <v>1247</v>
      </c>
      <c r="B1201" t="s">
        <v>438</v>
      </c>
      <c r="C1201" t="s">
        <v>20</v>
      </c>
      <c r="D1201" s="1">
        <v>42490</v>
      </c>
      <c r="E1201" s="2">
        <v>5386703000</v>
      </c>
      <c r="F1201" s="2">
        <v>4063955000</v>
      </c>
      <c r="G1201" t="s">
        <v>15</v>
      </c>
      <c r="H1201" t="s">
        <v>15</v>
      </c>
      <c r="I1201" t="s">
        <v>15</v>
      </c>
      <c r="J1201" t="s">
        <v>28</v>
      </c>
      <c r="K1201" t="s">
        <v>169</v>
      </c>
      <c r="L1201" s="7">
        <f t="shared" si="17"/>
        <v>2016</v>
      </c>
      <c r="M1201" s="49" t="str">
        <f>VLOOKUP(L1201,year_status,2,FALSE)</f>
        <v>complete</v>
      </c>
    </row>
    <row r="1202" spans="1:13">
      <c r="A1202">
        <v>1248</v>
      </c>
      <c r="B1202" t="s">
        <v>439</v>
      </c>
      <c r="C1202" t="s">
        <v>14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15</v>
      </c>
      <c r="I1202" s="2">
        <v>1054000000</v>
      </c>
      <c r="J1202" t="s">
        <v>45</v>
      </c>
      <c r="K1202" t="s">
        <v>48</v>
      </c>
      <c r="L1202" s="7">
        <f t="shared" si="17"/>
        <v>2012</v>
      </c>
      <c r="M1202" s="49" t="str">
        <f>VLOOKUP(L1202,year_status,2,FALSE)</f>
        <v>complete</v>
      </c>
    </row>
    <row r="1203" spans="1:13">
      <c r="A1203">
        <v>1249</v>
      </c>
      <c r="B1203" t="s">
        <v>439</v>
      </c>
      <c r="C1203" t="s">
        <v>18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15</v>
      </c>
      <c r="I1203" s="2">
        <v>1178000000</v>
      </c>
      <c r="J1203" t="s">
        <v>45</v>
      </c>
      <c r="K1203" t="s">
        <v>48</v>
      </c>
      <c r="L1203" s="7">
        <f t="shared" si="17"/>
        <v>2013</v>
      </c>
      <c r="M1203" s="49" t="str">
        <f>VLOOKUP(L1203,year_status,2,FALSE)</f>
        <v>complete</v>
      </c>
    </row>
    <row r="1204" spans="1:13">
      <c r="A1204">
        <v>1250</v>
      </c>
      <c r="B1204" t="s">
        <v>439</v>
      </c>
      <c r="C1204" t="s">
        <v>19</v>
      </c>
      <c r="D1204" s="1">
        <v>42004</v>
      </c>
      <c r="E1204" s="2">
        <v>10886000000</v>
      </c>
      <c r="F1204" s="2">
        <v>7036000000</v>
      </c>
      <c r="G1204" t="s">
        <v>15</v>
      </c>
      <c r="H1204" t="s">
        <v>15</v>
      </c>
      <c r="I1204" s="2">
        <v>1227000000</v>
      </c>
      <c r="J1204" t="s">
        <v>45</v>
      </c>
      <c r="K1204" t="s">
        <v>48</v>
      </c>
      <c r="L1204" s="7">
        <f t="shared" si="17"/>
        <v>2014</v>
      </c>
      <c r="M1204" s="49" t="str">
        <f>VLOOKUP(L1204,year_status,2,FALSE)</f>
        <v>complete</v>
      </c>
    </row>
    <row r="1205" spans="1:13">
      <c r="A1205">
        <v>1251</v>
      </c>
      <c r="B1205" t="s">
        <v>439</v>
      </c>
      <c r="C1205" t="s">
        <v>20</v>
      </c>
      <c r="D1205" s="1">
        <v>42369</v>
      </c>
      <c r="E1205" s="2">
        <v>10415000000</v>
      </c>
      <c r="F1205" s="2">
        <v>6239000000</v>
      </c>
      <c r="G1205" t="s">
        <v>15</v>
      </c>
      <c r="H1205" t="s">
        <v>15</v>
      </c>
      <c r="I1205" s="2">
        <v>1214000000</v>
      </c>
      <c r="J1205" t="s">
        <v>45</v>
      </c>
      <c r="K1205" t="s">
        <v>48</v>
      </c>
      <c r="L1205" s="7">
        <f t="shared" si="17"/>
        <v>2015</v>
      </c>
      <c r="M1205" s="49" t="str">
        <f>VLOOKUP(L1205,year_status,2,FALSE)</f>
        <v>complete</v>
      </c>
    </row>
    <row r="1206" spans="1:13">
      <c r="A1206">
        <v>1252</v>
      </c>
      <c r="B1206" t="s">
        <v>440</v>
      </c>
      <c r="C1206" t="s">
        <v>14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15</v>
      </c>
      <c r="I1206" s="2">
        <v>110000000</v>
      </c>
      <c r="J1206" t="s">
        <v>39</v>
      </c>
      <c r="K1206" t="s">
        <v>217</v>
      </c>
      <c r="L1206" s="7">
        <f t="shared" si="17"/>
        <v>2013</v>
      </c>
      <c r="M1206" s="49" t="str">
        <f>VLOOKUP(L1206,year_status,2,FALSE)</f>
        <v>complete</v>
      </c>
    </row>
    <row r="1207" spans="1:13">
      <c r="A1207">
        <v>1253</v>
      </c>
      <c r="B1207" t="s">
        <v>440</v>
      </c>
      <c r="C1207" t="s">
        <v>18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15</v>
      </c>
      <c r="I1207" s="2">
        <v>92000000</v>
      </c>
      <c r="J1207" t="s">
        <v>39</v>
      </c>
      <c r="K1207" t="s">
        <v>217</v>
      </c>
      <c r="L1207" s="7">
        <f t="shared" si="17"/>
        <v>2014</v>
      </c>
      <c r="M1207" s="49" t="str">
        <f>VLOOKUP(L1207,year_status,2,FALSE)</f>
        <v>complete</v>
      </c>
    </row>
    <row r="1208" spans="1:13">
      <c r="A1208">
        <v>1254</v>
      </c>
      <c r="B1208" t="s">
        <v>440</v>
      </c>
      <c r="C1208" t="s">
        <v>19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15</v>
      </c>
      <c r="I1208" s="2">
        <v>75000000</v>
      </c>
      <c r="J1208" t="s">
        <v>39</v>
      </c>
      <c r="K1208" t="s">
        <v>217</v>
      </c>
      <c r="L1208" s="7">
        <f t="shared" si="17"/>
        <v>2015</v>
      </c>
      <c r="M1208" s="49" t="str">
        <f>VLOOKUP(L1208,year_status,2,FALSE)</f>
        <v>complete</v>
      </c>
    </row>
    <row r="1209" spans="1:13">
      <c r="A1209">
        <v>1255</v>
      </c>
      <c r="B1209" t="s">
        <v>440</v>
      </c>
      <c r="C1209" t="s">
        <v>20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15</v>
      </c>
      <c r="I1209" s="2">
        <v>70000000</v>
      </c>
      <c r="J1209" t="s">
        <v>39</v>
      </c>
      <c r="K1209" t="s">
        <v>217</v>
      </c>
      <c r="L1209" s="7">
        <f t="shared" si="17"/>
        <v>2016</v>
      </c>
      <c r="M1209" s="49" t="str">
        <f>VLOOKUP(L1209,year_status,2,FALSE)</f>
        <v>complete</v>
      </c>
    </row>
    <row r="1210" spans="1:13">
      <c r="A1210">
        <v>1256</v>
      </c>
      <c r="B1210" t="s">
        <v>441</v>
      </c>
      <c r="C1210" t="s">
        <v>14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28</v>
      </c>
      <c r="K1210" t="s">
        <v>29</v>
      </c>
      <c r="L1210" s="7">
        <f t="shared" si="17"/>
        <v>2012</v>
      </c>
      <c r="M1210" s="49" t="str">
        <f>VLOOKUP(L1210,year_status,2,FALSE)</f>
        <v>complete</v>
      </c>
    </row>
    <row r="1211" spans="1:13">
      <c r="A1211">
        <v>1257</v>
      </c>
      <c r="B1211" t="s">
        <v>441</v>
      </c>
      <c r="C1211" t="s">
        <v>18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28</v>
      </c>
      <c r="K1211" t="s">
        <v>29</v>
      </c>
      <c r="L1211" s="7">
        <f t="shared" si="17"/>
        <v>2013</v>
      </c>
      <c r="M1211" s="49" t="str">
        <f>VLOOKUP(L1211,year_status,2,FALSE)</f>
        <v>complete</v>
      </c>
    </row>
    <row r="1212" spans="1:13">
      <c r="A1212">
        <v>1258</v>
      </c>
      <c r="B1212" t="s">
        <v>441</v>
      </c>
      <c r="C1212" t="s">
        <v>19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28</v>
      </c>
      <c r="K1212" t="s">
        <v>29</v>
      </c>
      <c r="L1212" s="7">
        <f t="shared" si="17"/>
        <v>2014</v>
      </c>
      <c r="M1212" s="49" t="str">
        <f>VLOOKUP(L1212,year_status,2,FALSE)</f>
        <v>complete</v>
      </c>
    </row>
    <row r="1213" spans="1:13">
      <c r="A1213">
        <v>1259</v>
      </c>
      <c r="B1213" t="s">
        <v>441</v>
      </c>
      <c r="C1213" t="s">
        <v>20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28</v>
      </c>
      <c r="K1213" t="s">
        <v>29</v>
      </c>
      <c r="L1213" s="7">
        <f t="shared" si="17"/>
        <v>2015</v>
      </c>
      <c r="M1213" s="49" t="str">
        <f>VLOOKUP(L1213,year_status,2,FALSE)</f>
        <v>complete</v>
      </c>
    </row>
    <row r="1214" spans="1:13">
      <c r="A1214">
        <v>1260</v>
      </c>
      <c r="B1214" t="s">
        <v>442</v>
      </c>
      <c r="C1214" t="s">
        <v>14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15</v>
      </c>
      <c r="I1214" s="2">
        <v>3292900000</v>
      </c>
      <c r="J1214" t="s">
        <v>50</v>
      </c>
      <c r="K1214" t="s">
        <v>382</v>
      </c>
      <c r="L1214" s="7">
        <f t="shared" si="17"/>
        <v>2013</v>
      </c>
      <c r="M1214" s="49" t="str">
        <f>VLOOKUP(L1214,year_status,2,FALSE)</f>
        <v>complete</v>
      </c>
    </row>
    <row r="1215" spans="1:13">
      <c r="A1215">
        <v>1261</v>
      </c>
      <c r="B1215" t="s">
        <v>442</v>
      </c>
      <c r="C1215" t="s">
        <v>18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15</v>
      </c>
      <c r="I1215" s="2">
        <v>3574300000</v>
      </c>
      <c r="J1215" t="s">
        <v>50</v>
      </c>
      <c r="K1215" t="s">
        <v>382</v>
      </c>
      <c r="L1215" s="7">
        <f t="shared" si="17"/>
        <v>2014</v>
      </c>
      <c r="M1215" s="49" t="str">
        <f>VLOOKUP(L1215,year_status,2,FALSE)</f>
        <v>complete</v>
      </c>
    </row>
    <row r="1216" spans="1:13">
      <c r="A1216">
        <v>1262</v>
      </c>
      <c r="B1216" t="s">
        <v>442</v>
      </c>
      <c r="C1216" t="s">
        <v>19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15</v>
      </c>
      <c r="I1216" s="2">
        <v>3672400000</v>
      </c>
      <c r="J1216" t="s">
        <v>50</v>
      </c>
      <c r="K1216" t="s">
        <v>382</v>
      </c>
      <c r="L1216" s="7">
        <f t="shared" si="17"/>
        <v>2015</v>
      </c>
      <c r="M1216" s="49" t="str">
        <f>VLOOKUP(L1216,year_status,2,FALSE)</f>
        <v>complete</v>
      </c>
    </row>
    <row r="1217" spans="1:13">
      <c r="A1217">
        <v>1263</v>
      </c>
      <c r="B1217" t="s">
        <v>442</v>
      </c>
      <c r="C1217" t="s">
        <v>20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15</v>
      </c>
      <c r="I1217" s="2">
        <v>3732600000</v>
      </c>
      <c r="J1217" t="s">
        <v>50</v>
      </c>
      <c r="K1217" t="s">
        <v>382</v>
      </c>
      <c r="L1217" s="7">
        <f t="shared" si="17"/>
        <v>2016</v>
      </c>
      <c r="M1217" s="49" t="str">
        <f>VLOOKUP(L1217,year_status,2,FALSE)</f>
        <v>complete</v>
      </c>
    </row>
    <row r="1218" spans="1:13">
      <c r="A1218">
        <v>1264</v>
      </c>
      <c r="B1218" t="s">
        <v>443</v>
      </c>
      <c r="C1218" t="s">
        <v>14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15</v>
      </c>
      <c r="J1218" t="s">
        <v>39</v>
      </c>
      <c r="K1218" t="s">
        <v>173</v>
      </c>
      <c r="L1218" s="7">
        <f t="shared" si="17"/>
        <v>2013</v>
      </c>
      <c r="M1218" s="49" t="str">
        <f>VLOOKUP(L1218,year_status,2,FALSE)</f>
        <v>complete</v>
      </c>
    </row>
    <row r="1219" spans="1:13">
      <c r="A1219">
        <v>1265</v>
      </c>
      <c r="B1219" t="s">
        <v>443</v>
      </c>
      <c r="C1219" t="s">
        <v>18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15</v>
      </c>
      <c r="J1219" t="s">
        <v>39</v>
      </c>
      <c r="K1219" t="s">
        <v>173</v>
      </c>
      <c r="L1219" s="7">
        <f t="shared" ref="L1219:L1282" si="18">YEAR(D1219)</f>
        <v>2014</v>
      </c>
      <c r="M1219" s="49" t="str">
        <f>VLOOKUP(L1219,year_status,2,FALSE)</f>
        <v>complete</v>
      </c>
    </row>
    <row r="1220" spans="1:13">
      <c r="A1220">
        <v>1266</v>
      </c>
      <c r="B1220" t="s">
        <v>443</v>
      </c>
      <c r="C1220" t="s">
        <v>19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15</v>
      </c>
      <c r="J1220" t="s">
        <v>39</v>
      </c>
      <c r="K1220" t="s">
        <v>173</v>
      </c>
      <c r="L1220" s="7">
        <f t="shared" si="18"/>
        <v>2015</v>
      </c>
      <c r="M1220" s="49" t="str">
        <f>VLOOKUP(L1220,year_status,2,FALSE)</f>
        <v>complete</v>
      </c>
    </row>
    <row r="1221" spans="1:13">
      <c r="A1221">
        <v>1267</v>
      </c>
      <c r="B1221" t="s">
        <v>443</v>
      </c>
      <c r="C1221" t="s">
        <v>20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15</v>
      </c>
      <c r="J1221" t="s">
        <v>39</v>
      </c>
      <c r="K1221" t="s">
        <v>173</v>
      </c>
      <c r="L1221" s="7">
        <f t="shared" si="18"/>
        <v>2016</v>
      </c>
      <c r="M1221" s="49" t="str">
        <f>VLOOKUP(L1221,year_status,2,FALSE)</f>
        <v>complete</v>
      </c>
    </row>
    <row r="1222" spans="1:13">
      <c r="A1222">
        <v>1268</v>
      </c>
      <c r="B1222" t="s">
        <v>444</v>
      </c>
      <c r="C1222" t="s">
        <v>14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15</v>
      </c>
      <c r="I1222" s="2">
        <v>36100000</v>
      </c>
      <c r="J1222" t="s">
        <v>50</v>
      </c>
      <c r="K1222" t="s">
        <v>53</v>
      </c>
      <c r="L1222" s="7">
        <f t="shared" si="18"/>
        <v>2012</v>
      </c>
      <c r="M1222" s="49" t="str">
        <f>VLOOKUP(L1222,year_status,2,FALSE)</f>
        <v>complete</v>
      </c>
    </row>
    <row r="1223" spans="1:13">
      <c r="A1223">
        <v>1269</v>
      </c>
      <c r="B1223" t="s">
        <v>444</v>
      </c>
      <c r="C1223" t="s">
        <v>18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15</v>
      </c>
      <c r="I1223" s="2">
        <v>38800000</v>
      </c>
      <c r="J1223" t="s">
        <v>50</v>
      </c>
      <c r="K1223" t="s">
        <v>53</v>
      </c>
      <c r="L1223" s="7">
        <f t="shared" si="18"/>
        <v>2013</v>
      </c>
      <c r="M1223" s="49" t="str">
        <f>VLOOKUP(L1223,year_status,2,FALSE)</f>
        <v>complete</v>
      </c>
    </row>
    <row r="1224" spans="1:13">
      <c r="A1224">
        <v>1270</v>
      </c>
      <c r="B1224" t="s">
        <v>444</v>
      </c>
      <c r="C1224" t="s">
        <v>19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15</v>
      </c>
      <c r="I1224" s="2">
        <v>50900000</v>
      </c>
      <c r="J1224" t="s">
        <v>50</v>
      </c>
      <c r="K1224" t="s">
        <v>53</v>
      </c>
      <c r="L1224" s="7">
        <f t="shared" si="18"/>
        <v>2014</v>
      </c>
      <c r="M1224" s="49" t="str">
        <f>VLOOKUP(L1224,year_status,2,FALSE)</f>
        <v>complete</v>
      </c>
    </row>
    <row r="1225" spans="1:13">
      <c r="A1225">
        <v>1271</v>
      </c>
      <c r="B1225" t="s">
        <v>444</v>
      </c>
      <c r="C1225" t="s">
        <v>20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15</v>
      </c>
      <c r="I1225" s="2">
        <v>77500000</v>
      </c>
      <c r="J1225" t="s">
        <v>50</v>
      </c>
      <c r="K1225" t="s">
        <v>53</v>
      </c>
      <c r="L1225" s="7">
        <f t="shared" si="18"/>
        <v>2015</v>
      </c>
      <c r="M1225" s="49" t="str">
        <f>VLOOKUP(L1225,year_status,2,FALSE)</f>
        <v>complete</v>
      </c>
    </row>
    <row r="1226" spans="1:13">
      <c r="A1226">
        <v>1272</v>
      </c>
      <c r="B1226" t="s">
        <v>445</v>
      </c>
      <c r="C1226" t="s">
        <v>14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15</v>
      </c>
      <c r="I1226" t="s">
        <v>15</v>
      </c>
      <c r="J1226" t="s">
        <v>16</v>
      </c>
      <c r="K1226" t="s">
        <v>167</v>
      </c>
      <c r="L1226" s="7">
        <f t="shared" si="18"/>
        <v>2013</v>
      </c>
      <c r="M1226" s="49" t="str">
        <f>VLOOKUP(L1226,year_status,2,FALSE)</f>
        <v>complete</v>
      </c>
    </row>
    <row r="1227" spans="1:13">
      <c r="A1227">
        <v>1273</v>
      </c>
      <c r="B1227" t="s">
        <v>445</v>
      </c>
      <c r="C1227" t="s">
        <v>18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15</v>
      </c>
      <c r="I1227" t="s">
        <v>15</v>
      </c>
      <c r="J1227" t="s">
        <v>16</v>
      </c>
      <c r="K1227" t="s">
        <v>167</v>
      </c>
      <c r="L1227" s="7">
        <f t="shared" si="18"/>
        <v>2014</v>
      </c>
      <c r="M1227" s="49" t="str">
        <f>VLOOKUP(L1227,year_status,2,FALSE)</f>
        <v>complete</v>
      </c>
    </row>
    <row r="1228" spans="1:13">
      <c r="A1228">
        <v>1274</v>
      </c>
      <c r="B1228" t="s">
        <v>445</v>
      </c>
      <c r="C1228" t="s">
        <v>19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15</v>
      </c>
      <c r="I1228" t="s">
        <v>15</v>
      </c>
      <c r="J1228" t="s">
        <v>16</v>
      </c>
      <c r="K1228" t="s">
        <v>167</v>
      </c>
      <c r="L1228" s="7">
        <f t="shared" si="18"/>
        <v>2015</v>
      </c>
      <c r="M1228" s="49" t="str">
        <f>VLOOKUP(L1228,year_status,2,FALSE)</f>
        <v>complete</v>
      </c>
    </row>
    <row r="1229" spans="1:13">
      <c r="A1229">
        <v>1275</v>
      </c>
      <c r="B1229" t="s">
        <v>445</v>
      </c>
      <c r="C1229" t="s">
        <v>20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15</v>
      </c>
      <c r="I1229" t="s">
        <v>15</v>
      </c>
      <c r="J1229" t="s">
        <v>16</v>
      </c>
      <c r="K1229" t="s">
        <v>167</v>
      </c>
      <c r="L1229" s="7">
        <f t="shared" si="18"/>
        <v>2016</v>
      </c>
      <c r="M1229" s="49" t="str">
        <f>VLOOKUP(L1229,year_status,2,FALSE)</f>
        <v>complete</v>
      </c>
    </row>
    <row r="1230" spans="1:13">
      <c r="A1230">
        <v>1276</v>
      </c>
      <c r="B1230" t="s">
        <v>446</v>
      </c>
      <c r="C1230" t="s">
        <v>14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15</v>
      </c>
      <c r="I1230" t="s">
        <v>15</v>
      </c>
      <c r="J1230" t="s">
        <v>22</v>
      </c>
      <c r="K1230" t="s">
        <v>204</v>
      </c>
      <c r="L1230" s="7">
        <f t="shared" si="18"/>
        <v>2013</v>
      </c>
      <c r="M1230" s="49" t="str">
        <f>VLOOKUP(L1230,year_status,2,FALSE)</f>
        <v>complete</v>
      </c>
    </row>
    <row r="1231" spans="1:13">
      <c r="A1231">
        <v>1277</v>
      </c>
      <c r="B1231" t="s">
        <v>446</v>
      </c>
      <c r="C1231" t="s">
        <v>18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15</v>
      </c>
      <c r="I1231" t="s">
        <v>15</v>
      </c>
      <c r="J1231" t="s">
        <v>22</v>
      </c>
      <c r="K1231" t="s">
        <v>204</v>
      </c>
      <c r="L1231" s="7">
        <f t="shared" si="18"/>
        <v>2014</v>
      </c>
      <c r="M1231" s="49" t="str">
        <f>VLOOKUP(L1231,year_status,2,FALSE)</f>
        <v>complete</v>
      </c>
    </row>
    <row r="1232" spans="1:13">
      <c r="A1232">
        <v>1278</v>
      </c>
      <c r="B1232" t="s">
        <v>446</v>
      </c>
      <c r="C1232" t="s">
        <v>19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15</v>
      </c>
      <c r="I1232" t="s">
        <v>15</v>
      </c>
      <c r="J1232" t="s">
        <v>22</v>
      </c>
      <c r="K1232" t="s">
        <v>204</v>
      </c>
      <c r="L1232" s="7">
        <f t="shared" si="18"/>
        <v>2015</v>
      </c>
      <c r="M1232" s="49" t="str">
        <f>VLOOKUP(L1232,year_status,2,FALSE)</f>
        <v>complete</v>
      </c>
    </row>
    <row r="1233" spans="1:13">
      <c r="A1233">
        <v>1279</v>
      </c>
      <c r="B1233" t="s">
        <v>446</v>
      </c>
      <c r="C1233" t="s">
        <v>20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15</v>
      </c>
      <c r="I1233" t="s">
        <v>15</v>
      </c>
      <c r="J1233" t="s">
        <v>22</v>
      </c>
      <c r="K1233" t="s">
        <v>204</v>
      </c>
      <c r="L1233" s="7">
        <f t="shared" si="18"/>
        <v>2016</v>
      </c>
      <c r="M1233" s="49" t="str">
        <f>VLOOKUP(L1233,year_status,2,FALSE)</f>
        <v>complete</v>
      </c>
    </row>
    <row r="1234" spans="1:13">
      <c r="A1234">
        <v>1280</v>
      </c>
      <c r="B1234" t="s">
        <v>447</v>
      </c>
      <c r="C1234" t="s">
        <v>14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15</v>
      </c>
      <c r="J1234" t="s">
        <v>28</v>
      </c>
      <c r="K1234" t="s">
        <v>33</v>
      </c>
      <c r="L1234" s="7">
        <f t="shared" si="18"/>
        <v>2012</v>
      </c>
      <c r="M1234" s="49" t="str">
        <f>VLOOKUP(L1234,year_status,2,FALSE)</f>
        <v>complete</v>
      </c>
    </row>
    <row r="1235" spans="1:13">
      <c r="A1235">
        <v>1281</v>
      </c>
      <c r="B1235" t="s">
        <v>447</v>
      </c>
      <c r="C1235" t="s">
        <v>18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15</v>
      </c>
      <c r="J1235" t="s">
        <v>28</v>
      </c>
      <c r="K1235" t="s">
        <v>33</v>
      </c>
      <c r="L1235" s="7">
        <f t="shared" si="18"/>
        <v>2013</v>
      </c>
      <c r="M1235" s="49" t="str">
        <f>VLOOKUP(L1235,year_status,2,FALSE)</f>
        <v>complete</v>
      </c>
    </row>
    <row r="1236" spans="1:13">
      <c r="A1236">
        <v>1282</v>
      </c>
      <c r="B1236" t="s">
        <v>447</v>
      </c>
      <c r="C1236" t="s">
        <v>19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15</v>
      </c>
      <c r="J1236" t="s">
        <v>28</v>
      </c>
      <c r="K1236" t="s">
        <v>33</v>
      </c>
      <c r="L1236" s="7">
        <f t="shared" si="18"/>
        <v>2014</v>
      </c>
      <c r="M1236" s="49" t="str">
        <f>VLOOKUP(L1236,year_status,2,FALSE)</f>
        <v>complete</v>
      </c>
    </row>
    <row r="1237" spans="1:13">
      <c r="A1237">
        <v>1283</v>
      </c>
      <c r="B1237" t="s">
        <v>447</v>
      </c>
      <c r="C1237" t="s">
        <v>20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15</v>
      </c>
      <c r="J1237" t="s">
        <v>28</v>
      </c>
      <c r="K1237" t="s">
        <v>33</v>
      </c>
      <c r="L1237" s="7">
        <f t="shared" si="18"/>
        <v>2016</v>
      </c>
      <c r="M1237" s="49" t="str">
        <f>VLOOKUP(L1237,year_status,2,FALSE)</f>
        <v>complete</v>
      </c>
    </row>
    <row r="1238" spans="1:13">
      <c r="A1238">
        <v>1284</v>
      </c>
      <c r="B1238" t="s">
        <v>448</v>
      </c>
      <c r="C1238" t="s">
        <v>14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15</v>
      </c>
      <c r="I1238" s="2">
        <v>93000000</v>
      </c>
      <c r="J1238" t="s">
        <v>39</v>
      </c>
      <c r="K1238" t="s">
        <v>396</v>
      </c>
      <c r="L1238" s="7">
        <f t="shared" si="18"/>
        <v>2013</v>
      </c>
      <c r="M1238" s="49" t="str">
        <f>VLOOKUP(L1238,year_status,2,FALSE)</f>
        <v>complete</v>
      </c>
    </row>
    <row r="1239" spans="1:13">
      <c r="A1239">
        <v>1285</v>
      </c>
      <c r="B1239" t="s">
        <v>448</v>
      </c>
      <c r="C1239" t="s">
        <v>18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15</v>
      </c>
      <c r="I1239" s="2">
        <v>93000000</v>
      </c>
      <c r="J1239" t="s">
        <v>39</v>
      </c>
      <c r="K1239" t="s">
        <v>396</v>
      </c>
      <c r="L1239" s="7">
        <f t="shared" si="18"/>
        <v>2014</v>
      </c>
      <c r="M1239" s="49" t="str">
        <f>VLOOKUP(L1239,year_status,2,FALSE)</f>
        <v>complete</v>
      </c>
    </row>
    <row r="1240" spans="1:13">
      <c r="A1240">
        <v>1286</v>
      </c>
      <c r="B1240" t="s">
        <v>448</v>
      </c>
      <c r="C1240" t="s">
        <v>19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15</v>
      </c>
      <c r="I1240" s="2">
        <v>82000000</v>
      </c>
      <c r="J1240" t="s">
        <v>39</v>
      </c>
      <c r="K1240" t="s">
        <v>396</v>
      </c>
      <c r="L1240" s="7">
        <f t="shared" si="18"/>
        <v>2015</v>
      </c>
      <c r="M1240" s="49" t="str">
        <f>VLOOKUP(L1240,year_status,2,FALSE)</f>
        <v>complete</v>
      </c>
    </row>
    <row r="1241" spans="1:13">
      <c r="A1241">
        <v>1287</v>
      </c>
      <c r="B1241" t="s">
        <v>448</v>
      </c>
      <c r="C1241" t="s">
        <v>20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15</v>
      </c>
      <c r="I1241" s="2">
        <v>74000000</v>
      </c>
      <c r="J1241" t="s">
        <v>39</v>
      </c>
      <c r="K1241" t="s">
        <v>396</v>
      </c>
      <c r="L1241" s="7">
        <f t="shared" si="18"/>
        <v>2016</v>
      </c>
      <c r="M1241" s="49" t="str">
        <f>VLOOKUP(L1241,year_status,2,FALSE)</f>
        <v>complete</v>
      </c>
    </row>
    <row r="1242" spans="1:13">
      <c r="A1242">
        <v>1288</v>
      </c>
      <c r="B1242" t="s">
        <v>449</v>
      </c>
      <c r="C1242" t="s">
        <v>14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15</v>
      </c>
      <c r="I1242" s="2">
        <v>987000000</v>
      </c>
      <c r="J1242" t="s">
        <v>50</v>
      </c>
      <c r="K1242" t="s">
        <v>108</v>
      </c>
      <c r="L1242" s="7">
        <f t="shared" si="18"/>
        <v>2012</v>
      </c>
      <c r="M1242" s="49" t="str">
        <f>VLOOKUP(L1242,year_status,2,FALSE)</f>
        <v>complete</v>
      </c>
    </row>
    <row r="1243" spans="1:13">
      <c r="A1243">
        <v>1289</v>
      </c>
      <c r="B1243" t="s">
        <v>449</v>
      </c>
      <c r="C1243" t="s">
        <v>18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15</v>
      </c>
      <c r="I1243" s="2">
        <v>643000000</v>
      </c>
      <c r="J1243" t="s">
        <v>50</v>
      </c>
      <c r="K1243" t="s">
        <v>108</v>
      </c>
      <c r="L1243" s="7">
        <f t="shared" si="18"/>
        <v>2013</v>
      </c>
      <c r="M1243" s="49" t="str">
        <f>VLOOKUP(L1243,year_status,2,FALSE)</f>
        <v>complete</v>
      </c>
    </row>
    <row r="1244" spans="1:13">
      <c r="A1244">
        <v>1290</v>
      </c>
      <c r="B1244" t="s">
        <v>449</v>
      </c>
      <c r="C1244" t="s">
        <v>19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15</v>
      </c>
      <c r="I1244" s="2">
        <v>273000000</v>
      </c>
      <c r="J1244" t="s">
        <v>50</v>
      </c>
      <c r="K1244" t="s">
        <v>108</v>
      </c>
      <c r="L1244" s="7">
        <f t="shared" si="18"/>
        <v>2014</v>
      </c>
      <c r="M1244" s="49" t="str">
        <f>VLOOKUP(L1244,year_status,2,FALSE)</f>
        <v>complete</v>
      </c>
    </row>
    <row r="1245" spans="1:13">
      <c r="A1245">
        <v>1291</v>
      </c>
      <c r="B1245" t="s">
        <v>449</v>
      </c>
      <c r="C1245" t="s">
        <v>20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15</v>
      </c>
      <c r="I1245" s="2">
        <v>255000000</v>
      </c>
      <c r="J1245" t="s">
        <v>50</v>
      </c>
      <c r="K1245" t="s">
        <v>108</v>
      </c>
      <c r="L1245" s="7">
        <f t="shared" si="18"/>
        <v>2015</v>
      </c>
      <c r="M1245" s="49" t="str">
        <f>VLOOKUP(L1245,year_status,2,FALSE)</f>
        <v>complete</v>
      </c>
    </row>
    <row r="1246" spans="1:13">
      <c r="A1246">
        <v>1292</v>
      </c>
      <c r="B1246" t="s">
        <v>450</v>
      </c>
      <c r="C1246" t="s">
        <v>14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15</v>
      </c>
      <c r="J1246" t="s">
        <v>16</v>
      </c>
      <c r="K1246" t="s">
        <v>160</v>
      </c>
      <c r="L1246" s="7">
        <f t="shared" si="18"/>
        <v>2012</v>
      </c>
      <c r="M1246" s="49" t="str">
        <f>VLOOKUP(L1246,year_status,2,FALSE)</f>
        <v>complete</v>
      </c>
    </row>
    <row r="1247" spans="1:13">
      <c r="A1247">
        <v>1293</v>
      </c>
      <c r="B1247" t="s">
        <v>450</v>
      </c>
      <c r="C1247" t="s">
        <v>18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15</v>
      </c>
      <c r="J1247" t="s">
        <v>16</v>
      </c>
      <c r="K1247" t="s">
        <v>160</v>
      </c>
      <c r="L1247" s="7">
        <f t="shared" si="18"/>
        <v>2013</v>
      </c>
      <c r="M1247" s="49" t="str">
        <f>VLOOKUP(L1247,year_status,2,FALSE)</f>
        <v>complete</v>
      </c>
    </row>
    <row r="1248" spans="1:13">
      <c r="A1248">
        <v>1294</v>
      </c>
      <c r="B1248" t="s">
        <v>450</v>
      </c>
      <c r="C1248" t="s">
        <v>19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15</v>
      </c>
      <c r="J1248" t="s">
        <v>16</v>
      </c>
      <c r="K1248" t="s">
        <v>160</v>
      </c>
      <c r="L1248" s="7">
        <f t="shared" si="18"/>
        <v>2014</v>
      </c>
      <c r="M1248" s="49" t="str">
        <f>VLOOKUP(L1248,year_status,2,FALSE)</f>
        <v>complete</v>
      </c>
    </row>
    <row r="1249" spans="1:13">
      <c r="A1249">
        <v>1295</v>
      </c>
      <c r="B1249" t="s">
        <v>450</v>
      </c>
      <c r="C1249" t="s">
        <v>20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15</v>
      </c>
      <c r="J1249" t="s">
        <v>16</v>
      </c>
      <c r="K1249" t="s">
        <v>160</v>
      </c>
      <c r="L1249" s="7">
        <f t="shared" si="18"/>
        <v>2015</v>
      </c>
      <c r="M1249" s="49" t="str">
        <f>VLOOKUP(L1249,year_status,2,FALSE)</f>
        <v>complete</v>
      </c>
    </row>
    <row r="1250" spans="1:13">
      <c r="A1250">
        <v>1296</v>
      </c>
      <c r="B1250" t="s">
        <v>451</v>
      </c>
      <c r="C1250" t="s">
        <v>14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15</v>
      </c>
      <c r="I1250" s="2">
        <v>404336000</v>
      </c>
      <c r="J1250" t="s">
        <v>45</v>
      </c>
      <c r="K1250" t="s">
        <v>46</v>
      </c>
      <c r="L1250" s="7">
        <f t="shared" si="18"/>
        <v>2012</v>
      </c>
      <c r="M1250" s="49" t="str">
        <f>VLOOKUP(L1250,year_status,2,FALSE)</f>
        <v>complete</v>
      </c>
    </row>
    <row r="1251" spans="1:13">
      <c r="A1251">
        <v>1297</v>
      </c>
      <c r="B1251" t="s">
        <v>451</v>
      </c>
      <c r="C1251" t="s">
        <v>18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15</v>
      </c>
      <c r="I1251" s="2">
        <v>415708000</v>
      </c>
      <c r="J1251" t="s">
        <v>45</v>
      </c>
      <c r="K1251" t="s">
        <v>46</v>
      </c>
      <c r="L1251" s="7">
        <f t="shared" si="18"/>
        <v>2013</v>
      </c>
      <c r="M1251" s="49" t="str">
        <f>VLOOKUP(L1251,year_status,2,FALSE)</f>
        <v>complete</v>
      </c>
    </row>
    <row r="1252" spans="1:13">
      <c r="A1252">
        <v>1298</v>
      </c>
      <c r="B1252" t="s">
        <v>451</v>
      </c>
      <c r="C1252" t="s">
        <v>19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15</v>
      </c>
      <c r="I1252" s="2">
        <v>417358000</v>
      </c>
      <c r="J1252" t="s">
        <v>45</v>
      </c>
      <c r="K1252" t="s">
        <v>46</v>
      </c>
      <c r="L1252" s="7">
        <f t="shared" si="18"/>
        <v>2014</v>
      </c>
      <c r="M1252" s="49" t="str">
        <f>VLOOKUP(L1252,year_status,2,FALSE)</f>
        <v>complete</v>
      </c>
    </row>
    <row r="1253" spans="1:13">
      <c r="A1253">
        <v>1299</v>
      </c>
      <c r="B1253" t="s">
        <v>451</v>
      </c>
      <c r="C1253" t="s">
        <v>20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15</v>
      </c>
      <c r="I1253" s="2">
        <v>494422000</v>
      </c>
      <c r="J1253" t="s">
        <v>45</v>
      </c>
      <c r="K1253" t="s">
        <v>46</v>
      </c>
      <c r="L1253" s="7">
        <f t="shared" si="18"/>
        <v>2015</v>
      </c>
      <c r="M1253" s="49" t="str">
        <f>VLOOKUP(L1253,year_status,2,FALSE)</f>
        <v>complete</v>
      </c>
    </row>
    <row r="1254" spans="1:13">
      <c r="A1254">
        <v>1300</v>
      </c>
      <c r="B1254" t="s">
        <v>452</v>
      </c>
      <c r="C1254" t="s">
        <v>14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62</v>
      </c>
      <c r="K1254" t="s">
        <v>196</v>
      </c>
      <c r="L1254" s="7">
        <f t="shared" si="18"/>
        <v>2013</v>
      </c>
      <c r="M1254" s="49" t="str">
        <f>VLOOKUP(L1254,year_status,2,FALSE)</f>
        <v>complete</v>
      </c>
    </row>
    <row r="1255" spans="1:13">
      <c r="A1255">
        <v>1301</v>
      </c>
      <c r="B1255" t="s">
        <v>452</v>
      </c>
      <c r="C1255" t="s">
        <v>18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62</v>
      </c>
      <c r="K1255" t="s">
        <v>196</v>
      </c>
      <c r="L1255" s="7">
        <f t="shared" si="18"/>
        <v>2014</v>
      </c>
      <c r="M1255" s="49" t="str">
        <f>VLOOKUP(L1255,year_status,2,FALSE)</f>
        <v>complete</v>
      </c>
    </row>
    <row r="1256" spans="1:13">
      <c r="A1256">
        <v>1302</v>
      </c>
      <c r="B1256" t="s">
        <v>452</v>
      </c>
      <c r="C1256" t="s">
        <v>19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62</v>
      </c>
      <c r="K1256" t="s">
        <v>196</v>
      </c>
      <c r="L1256" s="7">
        <f t="shared" si="18"/>
        <v>2015</v>
      </c>
      <c r="M1256" s="49" t="str">
        <f>VLOOKUP(L1256,year_status,2,FALSE)</f>
        <v>complete</v>
      </c>
    </row>
    <row r="1257" spans="1:13">
      <c r="A1257">
        <v>1303</v>
      </c>
      <c r="B1257" t="s">
        <v>452</v>
      </c>
      <c r="C1257" t="s">
        <v>20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62</v>
      </c>
      <c r="K1257" t="s">
        <v>196</v>
      </c>
      <c r="L1257" s="7">
        <f t="shared" si="18"/>
        <v>2016</v>
      </c>
      <c r="M1257" s="49" t="str">
        <f>VLOOKUP(L1257,year_status,2,FALSE)</f>
        <v>complete</v>
      </c>
    </row>
    <row r="1258" spans="1:13">
      <c r="A1258">
        <v>1304</v>
      </c>
      <c r="B1258" t="s">
        <v>453</v>
      </c>
      <c r="C1258" t="s">
        <v>14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15</v>
      </c>
      <c r="I1258" s="2">
        <v>1087000000</v>
      </c>
      <c r="J1258" t="s">
        <v>45</v>
      </c>
      <c r="K1258" t="s">
        <v>48</v>
      </c>
      <c r="L1258" s="7">
        <f t="shared" si="18"/>
        <v>2012</v>
      </c>
      <c r="M1258" s="49" t="str">
        <f>VLOOKUP(L1258,year_status,2,FALSE)</f>
        <v>complete</v>
      </c>
    </row>
    <row r="1259" spans="1:13">
      <c r="A1259">
        <v>1305</v>
      </c>
      <c r="B1259" t="s">
        <v>453</v>
      </c>
      <c r="C1259" t="s">
        <v>18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15</v>
      </c>
      <c r="I1259" s="2">
        <v>843000000</v>
      </c>
      <c r="J1259" t="s">
        <v>45</v>
      </c>
      <c r="K1259" t="s">
        <v>48</v>
      </c>
      <c r="L1259" s="7">
        <f t="shared" si="18"/>
        <v>2013</v>
      </c>
      <c r="M1259" s="49" t="str">
        <f>VLOOKUP(L1259,year_status,2,FALSE)</f>
        <v>complete</v>
      </c>
    </row>
    <row r="1260" spans="1:13">
      <c r="A1260">
        <v>1306</v>
      </c>
      <c r="B1260" t="s">
        <v>453</v>
      </c>
      <c r="C1260" t="s">
        <v>19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15</v>
      </c>
      <c r="I1260" s="2">
        <v>923000000</v>
      </c>
      <c r="J1260" t="s">
        <v>45</v>
      </c>
      <c r="K1260" t="s">
        <v>48</v>
      </c>
      <c r="L1260" s="7">
        <f t="shared" si="18"/>
        <v>2014</v>
      </c>
      <c r="M1260" s="49" t="str">
        <f>VLOOKUP(L1260,year_status,2,FALSE)</f>
        <v>complete</v>
      </c>
    </row>
    <row r="1261" spans="1:13">
      <c r="A1261">
        <v>1307</v>
      </c>
      <c r="B1261" t="s">
        <v>453</v>
      </c>
      <c r="C1261" t="s">
        <v>20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15</v>
      </c>
      <c r="I1261" s="2">
        <v>883000000</v>
      </c>
      <c r="J1261" t="s">
        <v>45</v>
      </c>
      <c r="K1261" t="s">
        <v>48</v>
      </c>
      <c r="L1261" s="7">
        <f t="shared" si="18"/>
        <v>2015</v>
      </c>
      <c r="M1261" s="49" t="str">
        <f>VLOOKUP(L1261,year_status,2,FALSE)</f>
        <v>complete</v>
      </c>
    </row>
    <row r="1262" spans="1:13">
      <c r="A1262">
        <v>1308</v>
      </c>
      <c r="B1262" t="s">
        <v>454</v>
      </c>
      <c r="C1262" t="s">
        <v>14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15</v>
      </c>
      <c r="I1262" t="s">
        <v>15</v>
      </c>
      <c r="J1262" t="s">
        <v>50</v>
      </c>
      <c r="K1262" t="s">
        <v>382</v>
      </c>
      <c r="L1262" s="7">
        <f t="shared" si="18"/>
        <v>2012</v>
      </c>
      <c r="M1262" s="49" t="str">
        <f>VLOOKUP(L1262,year_status,2,FALSE)</f>
        <v>complete</v>
      </c>
    </row>
    <row r="1263" spans="1:13">
      <c r="A1263">
        <v>1309</v>
      </c>
      <c r="B1263" t="s">
        <v>454</v>
      </c>
      <c r="C1263" t="s">
        <v>18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15</v>
      </c>
      <c r="I1263" t="s">
        <v>15</v>
      </c>
      <c r="J1263" t="s">
        <v>50</v>
      </c>
      <c r="K1263" t="s">
        <v>382</v>
      </c>
      <c r="L1263" s="7">
        <f t="shared" si="18"/>
        <v>2013</v>
      </c>
      <c r="M1263" s="49" t="str">
        <f>VLOOKUP(L1263,year_status,2,FALSE)</f>
        <v>complete</v>
      </c>
    </row>
    <row r="1264" spans="1:13">
      <c r="A1264">
        <v>1310</v>
      </c>
      <c r="B1264" t="s">
        <v>454</v>
      </c>
      <c r="C1264" t="s">
        <v>19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15</v>
      </c>
      <c r="I1264" t="s">
        <v>15</v>
      </c>
      <c r="J1264" t="s">
        <v>50</v>
      </c>
      <c r="K1264" t="s">
        <v>382</v>
      </c>
      <c r="L1264" s="7">
        <f t="shared" si="18"/>
        <v>2014</v>
      </c>
      <c r="M1264" s="49" t="str">
        <f>VLOOKUP(L1264,year_status,2,FALSE)</f>
        <v>complete</v>
      </c>
    </row>
    <row r="1265" spans="1:13">
      <c r="A1265">
        <v>1311</v>
      </c>
      <c r="B1265" t="s">
        <v>454</v>
      </c>
      <c r="C1265" t="s">
        <v>20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15</v>
      </c>
      <c r="I1265" t="s">
        <v>15</v>
      </c>
      <c r="J1265" t="s">
        <v>50</v>
      </c>
      <c r="K1265" t="s">
        <v>382</v>
      </c>
      <c r="L1265" s="7">
        <f t="shared" si="18"/>
        <v>2015</v>
      </c>
      <c r="M1265" s="49" t="str">
        <f>VLOOKUP(L1265,year_status,2,FALSE)</f>
        <v>complete</v>
      </c>
    </row>
    <row r="1266" spans="1:13">
      <c r="A1266">
        <v>1312</v>
      </c>
      <c r="B1266" t="s">
        <v>455</v>
      </c>
      <c r="C1266" t="s">
        <v>14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15</v>
      </c>
      <c r="I1266" s="2">
        <v>931000000</v>
      </c>
      <c r="J1266" t="s">
        <v>86</v>
      </c>
      <c r="K1266" t="s">
        <v>344</v>
      </c>
      <c r="L1266" s="7">
        <f t="shared" si="18"/>
        <v>2012</v>
      </c>
      <c r="M1266" s="49" t="str">
        <f>VLOOKUP(L1266,year_status,2,FALSE)</f>
        <v>complete</v>
      </c>
    </row>
    <row r="1267" spans="1:13">
      <c r="A1267">
        <v>1313</v>
      </c>
      <c r="B1267" t="s">
        <v>455</v>
      </c>
      <c r="C1267" t="s">
        <v>18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15</v>
      </c>
      <c r="I1267" s="2">
        <v>971000000</v>
      </c>
      <c r="J1267" t="s">
        <v>86</v>
      </c>
      <c r="K1267" t="s">
        <v>344</v>
      </c>
      <c r="L1267" s="7">
        <f t="shared" si="18"/>
        <v>2013</v>
      </c>
      <c r="M1267" s="49" t="str">
        <f>VLOOKUP(L1267,year_status,2,FALSE)</f>
        <v>complete</v>
      </c>
    </row>
    <row r="1268" spans="1:13">
      <c r="A1268">
        <v>1314</v>
      </c>
      <c r="B1268" t="s">
        <v>455</v>
      </c>
      <c r="C1268" t="s">
        <v>19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15</v>
      </c>
      <c r="I1268" s="2">
        <v>1019000000</v>
      </c>
      <c r="J1268" t="s">
        <v>86</v>
      </c>
      <c r="K1268" t="s">
        <v>344</v>
      </c>
      <c r="L1268" s="7">
        <f t="shared" si="18"/>
        <v>2014</v>
      </c>
      <c r="M1268" s="49" t="str">
        <f>VLOOKUP(L1268,year_status,2,FALSE)</f>
        <v>complete</v>
      </c>
    </row>
    <row r="1269" spans="1:13">
      <c r="A1269">
        <v>1315</v>
      </c>
      <c r="B1269" t="s">
        <v>455</v>
      </c>
      <c r="C1269" t="s">
        <v>20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15</v>
      </c>
      <c r="I1269" s="2">
        <v>1099000000</v>
      </c>
      <c r="J1269" t="s">
        <v>86</v>
      </c>
      <c r="K1269" t="s">
        <v>344</v>
      </c>
      <c r="L1269" s="7">
        <f t="shared" si="18"/>
        <v>2015</v>
      </c>
      <c r="M1269" s="49" t="str">
        <f>VLOOKUP(L1269,year_status,2,FALSE)</f>
        <v>complete</v>
      </c>
    </row>
    <row r="1270" spans="1:13">
      <c r="A1270">
        <v>1316</v>
      </c>
      <c r="B1270" t="s">
        <v>456</v>
      </c>
      <c r="C1270" t="s">
        <v>14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15</v>
      </c>
      <c r="I1270" t="s">
        <v>15</v>
      </c>
      <c r="J1270" t="s">
        <v>22</v>
      </c>
      <c r="K1270" t="s">
        <v>292</v>
      </c>
      <c r="L1270" s="7">
        <f t="shared" si="18"/>
        <v>2013</v>
      </c>
      <c r="M1270" s="49" t="str">
        <f>VLOOKUP(L1270,year_status,2,FALSE)</f>
        <v>complete</v>
      </c>
    </row>
    <row r="1271" spans="1:13">
      <c r="A1271">
        <v>1317</v>
      </c>
      <c r="B1271" t="s">
        <v>456</v>
      </c>
      <c r="C1271" t="s">
        <v>18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15</v>
      </c>
      <c r="I1271" t="s">
        <v>15</v>
      </c>
      <c r="J1271" t="s">
        <v>22</v>
      </c>
      <c r="K1271" t="s">
        <v>292</v>
      </c>
      <c r="L1271" s="7">
        <f t="shared" si="18"/>
        <v>2014</v>
      </c>
      <c r="M1271" s="49" t="str">
        <f>VLOOKUP(L1271,year_status,2,FALSE)</f>
        <v>complete</v>
      </c>
    </row>
    <row r="1272" spans="1:13">
      <c r="A1272">
        <v>1318</v>
      </c>
      <c r="B1272" t="s">
        <v>456</v>
      </c>
      <c r="C1272" t="s">
        <v>19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15</v>
      </c>
      <c r="I1272" t="s">
        <v>15</v>
      </c>
      <c r="J1272" t="s">
        <v>22</v>
      </c>
      <c r="K1272" t="s">
        <v>292</v>
      </c>
      <c r="L1272" s="7">
        <f t="shared" si="18"/>
        <v>2015</v>
      </c>
      <c r="M1272" s="49" t="str">
        <f>VLOOKUP(L1272,year_status,2,FALSE)</f>
        <v>complete</v>
      </c>
    </row>
    <row r="1273" spans="1:13">
      <c r="A1273">
        <v>1319</v>
      </c>
      <c r="B1273" t="s">
        <v>456</v>
      </c>
      <c r="C1273" t="s">
        <v>20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15</v>
      </c>
      <c r="I1273" t="s">
        <v>15</v>
      </c>
      <c r="J1273" t="s">
        <v>22</v>
      </c>
      <c r="K1273" t="s">
        <v>292</v>
      </c>
      <c r="L1273" s="7">
        <f t="shared" si="18"/>
        <v>2016</v>
      </c>
      <c r="M1273" s="49" t="str">
        <f>VLOOKUP(L1273,year_status,2,FALSE)</f>
        <v>complete</v>
      </c>
    </row>
    <row r="1274" spans="1:13">
      <c r="A1274">
        <v>1320</v>
      </c>
      <c r="B1274" t="s">
        <v>457</v>
      </c>
      <c r="C1274" t="s">
        <v>14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15</v>
      </c>
      <c r="I1274" s="2">
        <v>37691000</v>
      </c>
      <c r="J1274" t="s">
        <v>16</v>
      </c>
      <c r="K1274" t="s">
        <v>167</v>
      </c>
      <c r="L1274" s="7">
        <f t="shared" si="18"/>
        <v>2012</v>
      </c>
      <c r="M1274" s="49" t="str">
        <f>VLOOKUP(L1274,year_status,2,FALSE)</f>
        <v>complete</v>
      </c>
    </row>
    <row r="1275" spans="1:13">
      <c r="A1275">
        <v>1321</v>
      </c>
      <c r="B1275" t="s">
        <v>457</v>
      </c>
      <c r="C1275" t="s">
        <v>18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15</v>
      </c>
      <c r="I1275" s="2">
        <v>25865000</v>
      </c>
      <c r="J1275" t="s">
        <v>16</v>
      </c>
      <c r="K1275" t="s">
        <v>167</v>
      </c>
      <c r="L1275" s="7">
        <f t="shared" si="18"/>
        <v>2013</v>
      </c>
      <c r="M1275" s="49" t="str">
        <f>VLOOKUP(L1275,year_status,2,FALSE)</f>
        <v>complete</v>
      </c>
    </row>
    <row r="1276" spans="1:13">
      <c r="A1276">
        <v>1322</v>
      </c>
      <c r="B1276" t="s">
        <v>457</v>
      </c>
      <c r="C1276" t="s">
        <v>19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15</v>
      </c>
      <c r="I1276" s="2">
        <v>34257000</v>
      </c>
      <c r="J1276" t="s">
        <v>16</v>
      </c>
      <c r="K1276" t="s">
        <v>167</v>
      </c>
      <c r="L1276" s="7">
        <f t="shared" si="18"/>
        <v>2014</v>
      </c>
      <c r="M1276" s="49" t="str">
        <f>VLOOKUP(L1276,year_status,2,FALSE)</f>
        <v>complete</v>
      </c>
    </row>
    <row r="1277" spans="1:13">
      <c r="A1277">
        <v>1323</v>
      </c>
      <c r="B1277" t="s">
        <v>457</v>
      </c>
      <c r="C1277" t="s">
        <v>20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15</v>
      </c>
      <c r="I1277" s="2">
        <v>34848000</v>
      </c>
      <c r="J1277" t="s">
        <v>16</v>
      </c>
      <c r="K1277" t="s">
        <v>167</v>
      </c>
      <c r="L1277" s="7">
        <f t="shared" si="18"/>
        <v>2015</v>
      </c>
      <c r="M1277" s="49" t="str">
        <f>VLOOKUP(L1277,year_status,2,FALSE)</f>
        <v>complete</v>
      </c>
    </row>
    <row r="1278" spans="1:13">
      <c r="A1278">
        <v>1324</v>
      </c>
      <c r="B1278" t="s">
        <v>458</v>
      </c>
      <c r="C1278" t="s">
        <v>14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62</v>
      </c>
      <c r="K1278" t="s">
        <v>90</v>
      </c>
      <c r="L1278" s="7">
        <f t="shared" si="18"/>
        <v>2012</v>
      </c>
      <c r="M1278" s="49" t="str">
        <f>VLOOKUP(L1278,year_status,2,FALSE)</f>
        <v>complete</v>
      </c>
    </row>
    <row r="1279" spans="1:13">
      <c r="A1279">
        <v>1325</v>
      </c>
      <c r="B1279" t="s">
        <v>458</v>
      </c>
      <c r="C1279" t="s">
        <v>18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62</v>
      </c>
      <c r="K1279" t="s">
        <v>90</v>
      </c>
      <c r="L1279" s="7">
        <f t="shared" si="18"/>
        <v>2013</v>
      </c>
      <c r="M1279" s="49" t="str">
        <f>VLOOKUP(L1279,year_status,2,FALSE)</f>
        <v>complete</v>
      </c>
    </row>
    <row r="1280" spans="1:13">
      <c r="A1280">
        <v>1326</v>
      </c>
      <c r="B1280" t="s">
        <v>458</v>
      </c>
      <c r="C1280" t="s">
        <v>19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62</v>
      </c>
      <c r="K1280" t="s">
        <v>90</v>
      </c>
      <c r="L1280" s="7">
        <f t="shared" si="18"/>
        <v>2014</v>
      </c>
      <c r="M1280" s="49" t="str">
        <f>VLOOKUP(L1280,year_status,2,FALSE)</f>
        <v>complete</v>
      </c>
    </row>
    <row r="1281" spans="1:13">
      <c r="A1281">
        <v>1327</v>
      </c>
      <c r="B1281" t="s">
        <v>458</v>
      </c>
      <c r="C1281" t="s">
        <v>20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62</v>
      </c>
      <c r="K1281" t="s">
        <v>90</v>
      </c>
      <c r="L1281" s="7">
        <f t="shared" si="18"/>
        <v>2015</v>
      </c>
      <c r="M1281" s="49" t="str">
        <f>VLOOKUP(L1281,year_status,2,FALSE)</f>
        <v>complete</v>
      </c>
    </row>
    <row r="1282" spans="1:13">
      <c r="A1282">
        <v>1331</v>
      </c>
      <c r="B1282" t="s">
        <v>459</v>
      </c>
      <c r="C1282" t="s">
        <v>14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15</v>
      </c>
      <c r="J1282" t="s">
        <v>25</v>
      </c>
      <c r="K1282" t="s">
        <v>37</v>
      </c>
      <c r="L1282" s="7">
        <f t="shared" si="18"/>
        <v>2013</v>
      </c>
      <c r="M1282" s="49" t="str">
        <f>VLOOKUP(L1282,year_status,2,FALSE)</f>
        <v>complete</v>
      </c>
    </row>
    <row r="1283" spans="1:13">
      <c r="A1283">
        <v>1332</v>
      </c>
      <c r="B1283" t="s">
        <v>459</v>
      </c>
      <c r="C1283" t="s">
        <v>18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15</v>
      </c>
      <c r="J1283" t="s">
        <v>25</v>
      </c>
      <c r="K1283" t="s">
        <v>37</v>
      </c>
      <c r="L1283" s="7">
        <f t="shared" ref="L1283:L1346" si="19">YEAR(D1283)</f>
        <v>2014</v>
      </c>
      <c r="M1283" s="49" t="str">
        <f>VLOOKUP(L1283,year_status,2,FALSE)</f>
        <v>complete</v>
      </c>
    </row>
    <row r="1284" spans="1:13">
      <c r="A1284">
        <v>1333</v>
      </c>
      <c r="B1284" t="s">
        <v>459</v>
      </c>
      <c r="C1284" t="s">
        <v>19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15</v>
      </c>
      <c r="J1284" t="s">
        <v>25</v>
      </c>
      <c r="K1284" t="s">
        <v>37</v>
      </c>
      <c r="L1284" s="7">
        <f t="shared" si="19"/>
        <v>2015</v>
      </c>
      <c r="M1284" s="49" t="str">
        <f>VLOOKUP(L1284,year_status,2,FALSE)</f>
        <v>complete</v>
      </c>
    </row>
    <row r="1285" spans="1:13">
      <c r="A1285">
        <v>1334</v>
      </c>
      <c r="B1285" t="s">
        <v>459</v>
      </c>
      <c r="C1285" t="s">
        <v>20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15</v>
      </c>
      <c r="J1285" t="s">
        <v>25</v>
      </c>
      <c r="K1285" t="s">
        <v>37</v>
      </c>
      <c r="L1285" s="7">
        <f t="shared" si="19"/>
        <v>2016</v>
      </c>
      <c r="M1285" s="49" t="str">
        <f>VLOOKUP(L1285,year_status,2,FALSE)</f>
        <v>complete</v>
      </c>
    </row>
    <row r="1286" spans="1:13">
      <c r="A1286">
        <v>1335</v>
      </c>
      <c r="B1286" t="s">
        <v>460</v>
      </c>
      <c r="C1286" t="s">
        <v>14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15</v>
      </c>
      <c r="J1286" t="s">
        <v>25</v>
      </c>
      <c r="K1286" t="s">
        <v>37</v>
      </c>
      <c r="L1286" s="7">
        <f t="shared" si="19"/>
        <v>2014</v>
      </c>
      <c r="M1286" s="49" t="str">
        <f>VLOOKUP(L1286,year_status,2,FALSE)</f>
        <v>complete</v>
      </c>
    </row>
    <row r="1287" spans="1:13">
      <c r="A1287">
        <v>1336</v>
      </c>
      <c r="B1287" t="s">
        <v>460</v>
      </c>
      <c r="C1287" t="s">
        <v>18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15</v>
      </c>
      <c r="J1287" t="s">
        <v>25</v>
      </c>
      <c r="K1287" t="s">
        <v>37</v>
      </c>
      <c r="L1287" s="7">
        <f t="shared" si="19"/>
        <v>2015</v>
      </c>
      <c r="M1287" s="49" t="str">
        <f>VLOOKUP(L1287,year_status,2,FALSE)</f>
        <v>complete</v>
      </c>
    </row>
    <row r="1288" spans="1:13">
      <c r="A1288">
        <v>1337</v>
      </c>
      <c r="B1288" t="s">
        <v>460</v>
      </c>
      <c r="C1288" t="s">
        <v>19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15</v>
      </c>
      <c r="J1288" t="s">
        <v>25</v>
      </c>
      <c r="K1288" t="s">
        <v>37</v>
      </c>
      <c r="L1288" s="7">
        <f t="shared" si="19"/>
        <v>2016</v>
      </c>
      <c r="M1288" s="49" t="str">
        <f>VLOOKUP(L1288,year_status,2,FALSE)</f>
        <v>complete</v>
      </c>
    </row>
    <row r="1289" spans="1:13">
      <c r="A1289">
        <v>1338</v>
      </c>
      <c r="B1289" t="s">
        <v>461</v>
      </c>
      <c r="C1289" t="s">
        <v>14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15</v>
      </c>
      <c r="I1289" t="s">
        <v>15</v>
      </c>
      <c r="J1289" t="s">
        <v>16</v>
      </c>
      <c r="K1289" t="s">
        <v>167</v>
      </c>
      <c r="L1289" s="7">
        <f t="shared" si="19"/>
        <v>2013</v>
      </c>
      <c r="M1289" s="49" t="str">
        <f>VLOOKUP(L1289,year_status,2,FALSE)</f>
        <v>complete</v>
      </c>
    </row>
    <row r="1290" spans="1:13">
      <c r="A1290">
        <v>1339</v>
      </c>
      <c r="B1290" t="s">
        <v>461</v>
      </c>
      <c r="C1290" t="s">
        <v>18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15</v>
      </c>
      <c r="I1290" t="s">
        <v>15</v>
      </c>
      <c r="J1290" t="s">
        <v>16</v>
      </c>
      <c r="K1290" t="s">
        <v>167</v>
      </c>
      <c r="L1290" s="7">
        <f t="shared" si="19"/>
        <v>2014</v>
      </c>
      <c r="M1290" s="49" t="str">
        <f>VLOOKUP(L1290,year_status,2,FALSE)</f>
        <v>complete</v>
      </c>
    </row>
    <row r="1291" spans="1:13">
      <c r="A1291">
        <v>1340</v>
      </c>
      <c r="B1291" t="s">
        <v>461</v>
      </c>
      <c r="C1291" t="s">
        <v>19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15</v>
      </c>
      <c r="I1291" t="s">
        <v>15</v>
      </c>
      <c r="J1291" t="s">
        <v>16</v>
      </c>
      <c r="K1291" t="s">
        <v>167</v>
      </c>
      <c r="L1291" s="7">
        <f t="shared" si="19"/>
        <v>2015</v>
      </c>
      <c r="M1291" s="49" t="str">
        <f>VLOOKUP(L1291,year_status,2,FALSE)</f>
        <v>complete</v>
      </c>
    </row>
    <row r="1292" spans="1:13">
      <c r="A1292">
        <v>1341</v>
      </c>
      <c r="B1292" t="s">
        <v>461</v>
      </c>
      <c r="C1292" t="s">
        <v>20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15</v>
      </c>
      <c r="I1292" t="s">
        <v>15</v>
      </c>
      <c r="J1292" t="s">
        <v>16</v>
      </c>
      <c r="K1292" t="s">
        <v>167</v>
      </c>
      <c r="L1292" s="7">
        <f t="shared" si="19"/>
        <v>2016</v>
      </c>
      <c r="M1292" s="49" t="str">
        <f>VLOOKUP(L1292,year_status,2,FALSE)</f>
        <v>complete</v>
      </c>
    </row>
    <row r="1293" spans="1:13">
      <c r="A1293">
        <v>1342</v>
      </c>
      <c r="B1293" t="s">
        <v>462</v>
      </c>
      <c r="C1293" t="s">
        <v>14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15</v>
      </c>
      <c r="I1293" s="2">
        <v>730493000</v>
      </c>
      <c r="J1293" t="s">
        <v>22</v>
      </c>
      <c r="K1293" t="s">
        <v>136</v>
      </c>
      <c r="L1293" s="7">
        <f t="shared" si="19"/>
        <v>2012</v>
      </c>
      <c r="M1293" s="49" t="str">
        <f>VLOOKUP(L1293,year_status,2,FALSE)</f>
        <v>complete</v>
      </c>
    </row>
    <row r="1294" spans="1:13">
      <c r="A1294">
        <v>1343</v>
      </c>
      <c r="B1294" t="s">
        <v>462</v>
      </c>
      <c r="C1294" t="s">
        <v>18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15</v>
      </c>
      <c r="I1294" s="2">
        <v>754711000</v>
      </c>
      <c r="J1294" t="s">
        <v>22</v>
      </c>
      <c r="K1294" t="s">
        <v>136</v>
      </c>
      <c r="L1294" s="7">
        <f t="shared" si="19"/>
        <v>2013</v>
      </c>
      <c r="M1294" s="49" t="str">
        <f>VLOOKUP(L1294,year_status,2,FALSE)</f>
        <v>complete</v>
      </c>
    </row>
    <row r="1295" spans="1:13">
      <c r="A1295">
        <v>1344</v>
      </c>
      <c r="B1295" t="s">
        <v>462</v>
      </c>
      <c r="C1295" t="s">
        <v>19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15</v>
      </c>
      <c r="I1295" s="2">
        <v>772445000</v>
      </c>
      <c r="J1295" t="s">
        <v>22</v>
      </c>
      <c r="K1295" t="s">
        <v>136</v>
      </c>
      <c r="L1295" s="7">
        <f t="shared" si="19"/>
        <v>2014</v>
      </c>
      <c r="M1295" s="49" t="str">
        <f>VLOOKUP(L1295,year_status,2,FALSE)</f>
        <v>complete</v>
      </c>
    </row>
    <row r="1296" spans="1:13">
      <c r="A1296">
        <v>1345</v>
      </c>
      <c r="B1296" t="s">
        <v>462</v>
      </c>
      <c r="C1296" t="s">
        <v>20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15</v>
      </c>
      <c r="I1296" s="2">
        <v>827008000</v>
      </c>
      <c r="J1296" t="s">
        <v>22</v>
      </c>
      <c r="K1296" t="s">
        <v>136</v>
      </c>
      <c r="L1296" s="7">
        <f t="shared" si="19"/>
        <v>2015</v>
      </c>
      <c r="M1296" s="49" t="str">
        <f>VLOOKUP(L1296,year_status,2,FALSE)</f>
        <v>complete</v>
      </c>
    </row>
    <row r="1297" spans="1:13">
      <c r="A1297">
        <v>1346</v>
      </c>
      <c r="B1297" t="s">
        <v>463</v>
      </c>
      <c r="C1297" t="s">
        <v>14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15</v>
      </c>
      <c r="J1297" t="s">
        <v>28</v>
      </c>
      <c r="K1297" t="s">
        <v>69</v>
      </c>
      <c r="L1297" s="7">
        <f t="shared" si="19"/>
        <v>2013</v>
      </c>
      <c r="M1297" s="49" t="str">
        <f>VLOOKUP(L1297,year_status,2,FALSE)</f>
        <v>complete</v>
      </c>
    </row>
    <row r="1298" spans="1:13">
      <c r="A1298">
        <v>1347</v>
      </c>
      <c r="B1298" t="s">
        <v>463</v>
      </c>
      <c r="C1298" t="s">
        <v>18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15</v>
      </c>
      <c r="J1298" t="s">
        <v>28</v>
      </c>
      <c r="K1298" t="s">
        <v>69</v>
      </c>
      <c r="L1298" s="7">
        <f t="shared" si="19"/>
        <v>2014</v>
      </c>
      <c r="M1298" s="49" t="str">
        <f>VLOOKUP(L1298,year_status,2,FALSE)</f>
        <v>complete</v>
      </c>
    </row>
    <row r="1299" spans="1:13">
      <c r="A1299">
        <v>1348</v>
      </c>
      <c r="B1299" t="s">
        <v>463</v>
      </c>
      <c r="C1299" t="s">
        <v>19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15</v>
      </c>
      <c r="J1299" t="s">
        <v>28</v>
      </c>
      <c r="K1299" t="s">
        <v>69</v>
      </c>
      <c r="L1299" s="7">
        <f t="shared" si="19"/>
        <v>2015</v>
      </c>
      <c r="M1299" s="49" t="str">
        <f>VLOOKUP(L1299,year_status,2,FALSE)</f>
        <v>complete</v>
      </c>
    </row>
    <row r="1300" spans="1:13">
      <c r="A1300">
        <v>1349</v>
      </c>
      <c r="B1300" t="s">
        <v>463</v>
      </c>
      <c r="C1300" t="s">
        <v>20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15</v>
      </c>
      <c r="J1300" t="s">
        <v>28</v>
      </c>
      <c r="K1300" t="s">
        <v>69</v>
      </c>
      <c r="L1300" s="7">
        <f t="shared" si="19"/>
        <v>2016</v>
      </c>
      <c r="M1300" s="49" t="str">
        <f>VLOOKUP(L1300,year_status,2,FALSE)</f>
        <v>complete</v>
      </c>
    </row>
    <row r="1301" spans="1:13">
      <c r="A1301">
        <v>1350</v>
      </c>
      <c r="B1301" t="s">
        <v>464</v>
      </c>
      <c r="C1301" t="s">
        <v>14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15</v>
      </c>
      <c r="I1301" s="2">
        <v>1700000</v>
      </c>
      <c r="J1301" t="s">
        <v>16</v>
      </c>
      <c r="K1301" t="s">
        <v>465</v>
      </c>
      <c r="L1301" s="7">
        <f t="shared" si="19"/>
        <v>2013</v>
      </c>
      <c r="M1301" s="49" t="str">
        <f>VLOOKUP(L1301,year_status,2,FALSE)</f>
        <v>complete</v>
      </c>
    </row>
    <row r="1302" spans="1:13">
      <c r="A1302">
        <v>1351</v>
      </c>
      <c r="B1302" t="s">
        <v>464</v>
      </c>
      <c r="C1302" t="s">
        <v>18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15</v>
      </c>
      <c r="I1302" s="2">
        <v>557000</v>
      </c>
      <c r="J1302" t="s">
        <v>16</v>
      </c>
      <c r="K1302" t="s">
        <v>465</v>
      </c>
      <c r="L1302" s="7">
        <f t="shared" si="19"/>
        <v>2014</v>
      </c>
      <c r="M1302" s="49" t="str">
        <f>VLOOKUP(L1302,year_status,2,FALSE)</f>
        <v>complete</v>
      </c>
    </row>
    <row r="1303" spans="1:13">
      <c r="A1303">
        <v>1352</v>
      </c>
      <c r="B1303" t="s">
        <v>464</v>
      </c>
      <c r="C1303" t="s">
        <v>19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15</v>
      </c>
      <c r="I1303" s="2">
        <v>192000</v>
      </c>
      <c r="J1303" t="s">
        <v>16</v>
      </c>
      <c r="K1303" t="s">
        <v>465</v>
      </c>
      <c r="L1303" s="7">
        <f t="shared" si="19"/>
        <v>2015</v>
      </c>
      <c r="M1303" s="49" t="str">
        <f>VLOOKUP(L1303,year_status,2,FALSE)</f>
        <v>complete</v>
      </c>
    </row>
    <row r="1304" spans="1:13">
      <c r="A1304">
        <v>1353</v>
      </c>
      <c r="B1304" t="s">
        <v>464</v>
      </c>
      <c r="C1304" t="s">
        <v>20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15</v>
      </c>
      <c r="I1304" s="2">
        <v>1237000</v>
      </c>
      <c r="J1304" t="s">
        <v>16</v>
      </c>
      <c r="K1304" t="s">
        <v>465</v>
      </c>
      <c r="L1304" s="7">
        <f t="shared" si="19"/>
        <v>2016</v>
      </c>
      <c r="M1304" s="49" t="str">
        <f>VLOOKUP(L1304,year_status,2,FALSE)</f>
        <v>complete</v>
      </c>
    </row>
    <row r="1305" spans="1:13">
      <c r="A1305">
        <v>1354</v>
      </c>
      <c r="B1305" t="s">
        <v>466</v>
      </c>
      <c r="C1305" t="s">
        <v>14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15</v>
      </c>
      <c r="J1305" t="s">
        <v>25</v>
      </c>
      <c r="K1305" t="s">
        <v>403</v>
      </c>
      <c r="L1305" s="7">
        <f t="shared" si="19"/>
        <v>2013</v>
      </c>
      <c r="M1305" s="49" t="str">
        <f>VLOOKUP(L1305,year_status,2,FALSE)</f>
        <v>complete</v>
      </c>
    </row>
    <row r="1306" spans="1:13">
      <c r="A1306">
        <v>1355</v>
      </c>
      <c r="B1306" t="s">
        <v>466</v>
      </c>
      <c r="C1306" t="s">
        <v>18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15</v>
      </c>
      <c r="J1306" t="s">
        <v>25</v>
      </c>
      <c r="K1306" t="s">
        <v>403</v>
      </c>
      <c r="L1306" s="7">
        <f t="shared" si="19"/>
        <v>2014</v>
      </c>
      <c r="M1306" s="49" t="str">
        <f>VLOOKUP(L1306,year_status,2,FALSE)</f>
        <v>complete</v>
      </c>
    </row>
    <row r="1307" spans="1:13">
      <c r="A1307">
        <v>1356</v>
      </c>
      <c r="B1307" t="s">
        <v>466</v>
      </c>
      <c r="C1307" t="s">
        <v>19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15</v>
      </c>
      <c r="J1307" t="s">
        <v>25</v>
      </c>
      <c r="K1307" t="s">
        <v>403</v>
      </c>
      <c r="L1307" s="7">
        <f t="shared" si="19"/>
        <v>2015</v>
      </c>
      <c r="M1307" s="49" t="str">
        <f>VLOOKUP(L1307,year_status,2,FALSE)</f>
        <v>complete</v>
      </c>
    </row>
    <row r="1308" spans="1:13">
      <c r="A1308">
        <v>1357</v>
      </c>
      <c r="B1308" t="s">
        <v>466</v>
      </c>
      <c r="C1308" t="s">
        <v>20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15</v>
      </c>
      <c r="J1308" t="s">
        <v>25</v>
      </c>
      <c r="K1308" t="s">
        <v>403</v>
      </c>
      <c r="L1308" s="7">
        <f t="shared" si="19"/>
        <v>2016</v>
      </c>
      <c r="M1308" s="49" t="str">
        <f>VLOOKUP(L1308,year_status,2,FALSE)</f>
        <v>complete</v>
      </c>
    </row>
    <row r="1309" spans="1:13">
      <c r="A1309">
        <v>1358</v>
      </c>
      <c r="B1309" t="s">
        <v>467</v>
      </c>
      <c r="C1309" t="s">
        <v>14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15</v>
      </c>
      <c r="I1309" s="2">
        <v>27000000</v>
      </c>
      <c r="J1309" t="s">
        <v>22</v>
      </c>
      <c r="K1309" t="s">
        <v>292</v>
      </c>
      <c r="L1309" s="7">
        <f t="shared" si="19"/>
        <v>2013</v>
      </c>
      <c r="M1309" s="49" t="str">
        <f>VLOOKUP(L1309,year_status,2,FALSE)</f>
        <v>complete</v>
      </c>
    </row>
    <row r="1310" spans="1:13">
      <c r="A1310">
        <v>1359</v>
      </c>
      <c r="B1310" t="s">
        <v>467</v>
      </c>
      <c r="C1310" t="s">
        <v>18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15</v>
      </c>
      <c r="I1310" s="2">
        <v>35000000</v>
      </c>
      <c r="J1310" t="s">
        <v>22</v>
      </c>
      <c r="K1310" t="s">
        <v>292</v>
      </c>
      <c r="L1310" s="7">
        <f t="shared" si="19"/>
        <v>2014</v>
      </c>
      <c r="M1310" s="49" t="str">
        <f>VLOOKUP(L1310,year_status,2,FALSE)</f>
        <v>complete</v>
      </c>
    </row>
    <row r="1311" spans="1:13">
      <c r="A1311">
        <v>1360</v>
      </c>
      <c r="B1311" t="s">
        <v>467</v>
      </c>
      <c r="C1311" t="s">
        <v>19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15</v>
      </c>
      <c r="I1311" s="2">
        <v>25000000</v>
      </c>
      <c r="J1311" t="s">
        <v>22</v>
      </c>
      <c r="K1311" t="s">
        <v>292</v>
      </c>
      <c r="L1311" s="7">
        <f t="shared" si="19"/>
        <v>2015</v>
      </c>
      <c r="M1311" s="49" t="str">
        <f>VLOOKUP(L1311,year_status,2,FALSE)</f>
        <v>complete</v>
      </c>
    </row>
    <row r="1312" spans="1:13">
      <c r="A1312">
        <v>1361</v>
      </c>
      <c r="B1312" t="s">
        <v>467</v>
      </c>
      <c r="C1312" t="s">
        <v>20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15</v>
      </c>
      <c r="I1312" s="2">
        <v>24000000</v>
      </c>
      <c r="J1312" t="s">
        <v>22</v>
      </c>
      <c r="K1312" t="s">
        <v>292</v>
      </c>
      <c r="L1312" s="7">
        <f t="shared" si="19"/>
        <v>2016</v>
      </c>
      <c r="M1312" s="49" t="str">
        <f>VLOOKUP(L1312,year_status,2,FALSE)</f>
        <v>complete</v>
      </c>
    </row>
    <row r="1313" spans="1:13">
      <c r="A1313">
        <v>1362</v>
      </c>
      <c r="B1313" t="s">
        <v>468</v>
      </c>
      <c r="C1313" t="s">
        <v>14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15</v>
      </c>
      <c r="I1313" t="s">
        <v>15</v>
      </c>
      <c r="J1313" t="s">
        <v>16</v>
      </c>
      <c r="K1313" t="s">
        <v>167</v>
      </c>
      <c r="L1313" s="7">
        <f t="shared" si="19"/>
        <v>2013</v>
      </c>
      <c r="M1313" s="49" t="str">
        <f>VLOOKUP(L1313,year_status,2,FALSE)</f>
        <v>complete</v>
      </c>
    </row>
    <row r="1314" spans="1:13">
      <c r="A1314">
        <v>1363</v>
      </c>
      <c r="B1314" t="s">
        <v>468</v>
      </c>
      <c r="C1314" t="s">
        <v>18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15</v>
      </c>
      <c r="I1314" t="s">
        <v>15</v>
      </c>
      <c r="J1314" t="s">
        <v>16</v>
      </c>
      <c r="K1314" t="s">
        <v>167</v>
      </c>
      <c r="L1314" s="7">
        <f t="shared" si="19"/>
        <v>2014</v>
      </c>
      <c r="M1314" s="49" t="str">
        <f>VLOOKUP(L1314,year_status,2,FALSE)</f>
        <v>complete</v>
      </c>
    </row>
    <row r="1315" spans="1:13">
      <c r="A1315">
        <v>1364</v>
      </c>
      <c r="B1315" t="s">
        <v>468</v>
      </c>
      <c r="C1315" t="s">
        <v>19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15</v>
      </c>
      <c r="I1315" t="s">
        <v>15</v>
      </c>
      <c r="J1315" t="s">
        <v>16</v>
      </c>
      <c r="K1315" t="s">
        <v>167</v>
      </c>
      <c r="L1315" s="7">
        <f t="shared" si="19"/>
        <v>2015</v>
      </c>
      <c r="M1315" s="49" t="str">
        <f>VLOOKUP(L1315,year_status,2,FALSE)</f>
        <v>complete</v>
      </c>
    </row>
    <row r="1316" spans="1:13">
      <c r="A1316">
        <v>1365</v>
      </c>
      <c r="B1316" t="s">
        <v>468</v>
      </c>
      <c r="C1316" t="s">
        <v>20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15</v>
      </c>
      <c r="I1316" t="s">
        <v>15</v>
      </c>
      <c r="J1316" t="s">
        <v>16</v>
      </c>
      <c r="K1316" t="s">
        <v>167</v>
      </c>
      <c r="L1316" s="7">
        <f t="shared" si="19"/>
        <v>2016</v>
      </c>
      <c r="M1316" s="49" t="str">
        <f>VLOOKUP(L1316,year_status,2,FALSE)</f>
        <v>complete</v>
      </c>
    </row>
    <row r="1317" spans="1:13">
      <c r="A1317">
        <v>1366</v>
      </c>
      <c r="B1317" t="s">
        <v>469</v>
      </c>
      <c r="C1317" t="s">
        <v>14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15</v>
      </c>
      <c r="I1317" t="s">
        <v>15</v>
      </c>
      <c r="J1317" t="s">
        <v>16</v>
      </c>
      <c r="K1317" t="s">
        <v>167</v>
      </c>
      <c r="L1317" s="7">
        <f t="shared" si="19"/>
        <v>2012</v>
      </c>
      <c r="M1317" s="49" t="str">
        <f>VLOOKUP(L1317,year_status,2,FALSE)</f>
        <v>complete</v>
      </c>
    </row>
    <row r="1318" spans="1:13">
      <c r="A1318">
        <v>1367</v>
      </c>
      <c r="B1318" t="s">
        <v>469</v>
      </c>
      <c r="C1318" t="s">
        <v>18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15</v>
      </c>
      <c r="I1318" t="s">
        <v>15</v>
      </c>
      <c r="J1318" t="s">
        <v>16</v>
      </c>
      <c r="K1318" t="s">
        <v>167</v>
      </c>
      <c r="L1318" s="7">
        <f t="shared" si="19"/>
        <v>2013</v>
      </c>
      <c r="M1318" s="49" t="str">
        <f>VLOOKUP(L1318,year_status,2,FALSE)</f>
        <v>complete</v>
      </c>
    </row>
    <row r="1319" spans="1:13">
      <c r="A1319">
        <v>1368</v>
      </c>
      <c r="B1319" t="s">
        <v>469</v>
      </c>
      <c r="C1319" t="s">
        <v>19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15</v>
      </c>
      <c r="I1319" t="s">
        <v>15</v>
      </c>
      <c r="J1319" t="s">
        <v>16</v>
      </c>
      <c r="K1319" t="s">
        <v>167</v>
      </c>
      <c r="L1319" s="7">
        <f t="shared" si="19"/>
        <v>2014</v>
      </c>
      <c r="M1319" s="49" t="str">
        <f>VLOOKUP(L1319,year_status,2,FALSE)</f>
        <v>complete</v>
      </c>
    </row>
    <row r="1320" spans="1:13">
      <c r="A1320">
        <v>1369</v>
      </c>
      <c r="B1320" t="s">
        <v>469</v>
      </c>
      <c r="C1320" t="s">
        <v>20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15</v>
      </c>
      <c r="I1320" t="s">
        <v>15</v>
      </c>
      <c r="J1320" t="s">
        <v>16</v>
      </c>
      <c r="K1320" t="s">
        <v>167</v>
      </c>
      <c r="L1320" s="7">
        <f t="shared" si="19"/>
        <v>2015</v>
      </c>
      <c r="M1320" s="49" t="str">
        <f>VLOOKUP(L1320,year_status,2,FALSE)</f>
        <v>complete</v>
      </c>
    </row>
    <row r="1321" spans="1:13">
      <c r="A1321">
        <v>1370</v>
      </c>
      <c r="B1321" t="s">
        <v>470</v>
      </c>
      <c r="C1321" t="s">
        <v>14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15</v>
      </c>
      <c r="I1321" t="s">
        <v>15</v>
      </c>
      <c r="J1321" t="s">
        <v>22</v>
      </c>
      <c r="K1321" t="s">
        <v>260</v>
      </c>
      <c r="L1321" s="7">
        <f t="shared" si="19"/>
        <v>2013</v>
      </c>
      <c r="M1321" s="49" t="str">
        <f>VLOOKUP(L1321,year_status,2,FALSE)</f>
        <v>complete</v>
      </c>
    </row>
    <row r="1322" spans="1:13">
      <c r="A1322">
        <v>1371</v>
      </c>
      <c r="B1322" t="s">
        <v>470</v>
      </c>
      <c r="C1322" t="s">
        <v>18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15</v>
      </c>
      <c r="I1322" t="s">
        <v>15</v>
      </c>
      <c r="J1322" t="s">
        <v>22</v>
      </c>
      <c r="K1322" t="s">
        <v>260</v>
      </c>
      <c r="L1322" s="7">
        <f t="shared" si="19"/>
        <v>2014</v>
      </c>
      <c r="M1322" s="49" t="str">
        <f>VLOOKUP(L1322,year_status,2,FALSE)</f>
        <v>complete</v>
      </c>
    </row>
    <row r="1323" spans="1:13">
      <c r="A1323">
        <v>1372</v>
      </c>
      <c r="B1323" t="s">
        <v>470</v>
      </c>
      <c r="C1323" t="s">
        <v>19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15</v>
      </c>
      <c r="I1323" t="s">
        <v>15</v>
      </c>
      <c r="J1323" t="s">
        <v>22</v>
      </c>
      <c r="K1323" t="s">
        <v>260</v>
      </c>
      <c r="L1323" s="7">
        <f t="shared" si="19"/>
        <v>2015</v>
      </c>
      <c r="M1323" s="49" t="str">
        <f>VLOOKUP(L1323,year_status,2,FALSE)</f>
        <v>complete</v>
      </c>
    </row>
    <row r="1324" spans="1:13">
      <c r="A1324">
        <v>1373</v>
      </c>
      <c r="B1324" t="s">
        <v>470</v>
      </c>
      <c r="C1324" t="s">
        <v>20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15</v>
      </c>
      <c r="I1324" t="s">
        <v>15</v>
      </c>
      <c r="J1324" t="s">
        <v>22</v>
      </c>
      <c r="K1324" t="s">
        <v>260</v>
      </c>
      <c r="L1324" s="7">
        <f t="shared" si="19"/>
        <v>2016</v>
      </c>
      <c r="M1324" s="49" t="str">
        <f>VLOOKUP(L1324,year_status,2,FALSE)</f>
        <v>complete</v>
      </c>
    </row>
    <row r="1325" spans="1:13">
      <c r="A1325">
        <v>1374</v>
      </c>
      <c r="B1325" t="s">
        <v>471</v>
      </c>
      <c r="C1325" t="s">
        <v>14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15</v>
      </c>
      <c r="I1325" s="2">
        <v>445228000</v>
      </c>
      <c r="J1325" t="s">
        <v>86</v>
      </c>
      <c r="K1325" t="s">
        <v>87</v>
      </c>
      <c r="L1325" s="7">
        <f t="shared" si="19"/>
        <v>2012</v>
      </c>
      <c r="M1325" s="49" t="str">
        <f>VLOOKUP(L1325,year_status,2,FALSE)</f>
        <v>complete</v>
      </c>
    </row>
    <row r="1326" spans="1:13">
      <c r="A1326">
        <v>1375</v>
      </c>
      <c r="B1326" t="s">
        <v>471</v>
      </c>
      <c r="C1326" t="s">
        <v>18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15</v>
      </c>
      <c r="I1326" s="2">
        <v>492397000</v>
      </c>
      <c r="J1326" t="s">
        <v>86</v>
      </c>
      <c r="K1326" t="s">
        <v>87</v>
      </c>
      <c r="L1326" s="7">
        <f t="shared" si="19"/>
        <v>2013</v>
      </c>
      <c r="M1326" s="49" t="str">
        <f>VLOOKUP(L1326,year_status,2,FALSE)</f>
        <v>complete</v>
      </c>
    </row>
    <row r="1327" spans="1:13">
      <c r="A1327">
        <v>1376</v>
      </c>
      <c r="B1327" t="s">
        <v>471</v>
      </c>
      <c r="C1327" t="s">
        <v>19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15</v>
      </c>
      <c r="I1327" s="2">
        <v>551032000</v>
      </c>
      <c r="J1327" t="s">
        <v>86</v>
      </c>
      <c r="K1327" t="s">
        <v>87</v>
      </c>
      <c r="L1327" s="7">
        <f t="shared" si="19"/>
        <v>2014</v>
      </c>
      <c r="M1327" s="49" t="str">
        <f>VLOOKUP(L1327,year_status,2,FALSE)</f>
        <v>complete</v>
      </c>
    </row>
    <row r="1328" spans="1:13">
      <c r="A1328">
        <v>1377</v>
      </c>
      <c r="B1328" t="s">
        <v>471</v>
      </c>
      <c r="C1328" t="s">
        <v>20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15</v>
      </c>
      <c r="I1328" s="2">
        <v>581155000</v>
      </c>
      <c r="J1328" t="s">
        <v>86</v>
      </c>
      <c r="K1328" t="s">
        <v>87</v>
      </c>
      <c r="L1328" s="7">
        <f t="shared" si="19"/>
        <v>2015</v>
      </c>
      <c r="M1328" s="49" t="str">
        <f>VLOOKUP(L1328,year_status,2,FALSE)</f>
        <v>complete</v>
      </c>
    </row>
    <row r="1329" spans="1:13">
      <c r="A1329">
        <v>1378</v>
      </c>
      <c r="B1329" t="s">
        <v>472</v>
      </c>
      <c r="C1329" t="s">
        <v>14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15</v>
      </c>
      <c r="I1329" s="2">
        <v>877400000</v>
      </c>
      <c r="J1329" t="s">
        <v>16</v>
      </c>
      <c r="K1329" t="s">
        <v>167</v>
      </c>
      <c r="L1329" s="7">
        <f t="shared" si="19"/>
        <v>2013</v>
      </c>
      <c r="M1329" s="49" t="str">
        <f>VLOOKUP(L1329,year_status,2,FALSE)</f>
        <v>complete</v>
      </c>
    </row>
    <row r="1330" spans="1:13">
      <c r="A1330">
        <v>1379</v>
      </c>
      <c r="B1330" t="s">
        <v>472</v>
      </c>
      <c r="C1330" t="s">
        <v>18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15</v>
      </c>
      <c r="I1330" s="2">
        <v>906900000</v>
      </c>
      <c r="J1330" t="s">
        <v>16</v>
      </c>
      <c r="K1330" t="s">
        <v>167</v>
      </c>
      <c r="L1330" s="7">
        <f t="shared" si="19"/>
        <v>2014</v>
      </c>
      <c r="M1330" s="49" t="str">
        <f>VLOOKUP(L1330,year_status,2,FALSE)</f>
        <v>complete</v>
      </c>
    </row>
    <row r="1331" spans="1:13">
      <c r="A1331">
        <v>1380</v>
      </c>
      <c r="B1331" t="s">
        <v>472</v>
      </c>
      <c r="C1331" t="s">
        <v>19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15</v>
      </c>
      <c r="I1331" s="2">
        <v>970600000</v>
      </c>
      <c r="J1331" t="s">
        <v>16</v>
      </c>
      <c r="K1331" t="s">
        <v>167</v>
      </c>
      <c r="L1331" s="7">
        <f t="shared" si="19"/>
        <v>2015</v>
      </c>
      <c r="M1331" s="49" t="str">
        <f>VLOOKUP(L1331,year_status,2,FALSE)</f>
        <v>complete</v>
      </c>
    </row>
    <row r="1332" spans="1:13">
      <c r="A1332">
        <v>1381</v>
      </c>
      <c r="B1332" t="s">
        <v>472</v>
      </c>
      <c r="C1332" t="s">
        <v>20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15</v>
      </c>
      <c r="I1332" s="2">
        <v>991100000</v>
      </c>
      <c r="J1332" t="s">
        <v>16</v>
      </c>
      <c r="K1332" t="s">
        <v>167</v>
      </c>
      <c r="L1332" s="7">
        <f t="shared" si="19"/>
        <v>2016</v>
      </c>
      <c r="M1332" s="49" t="str">
        <f>VLOOKUP(L1332,year_status,2,FALSE)</f>
        <v>complete</v>
      </c>
    </row>
    <row r="1333" spans="1:13">
      <c r="A1333">
        <v>1382</v>
      </c>
      <c r="B1333" t="s">
        <v>473</v>
      </c>
      <c r="C1333" t="s">
        <v>14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15</v>
      </c>
      <c r="I1333" s="2">
        <v>621400000</v>
      </c>
      <c r="J1333" t="s">
        <v>22</v>
      </c>
      <c r="K1333" t="s">
        <v>158</v>
      </c>
      <c r="L1333" s="7">
        <f t="shared" si="19"/>
        <v>2013</v>
      </c>
      <c r="M1333" s="49" t="str">
        <f>VLOOKUP(L1333,year_status,2,FALSE)</f>
        <v>complete</v>
      </c>
    </row>
    <row r="1334" spans="1:13">
      <c r="A1334">
        <v>1383</v>
      </c>
      <c r="B1334" t="s">
        <v>473</v>
      </c>
      <c r="C1334" t="s">
        <v>18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15</v>
      </c>
      <c r="I1334" s="2">
        <v>709600000</v>
      </c>
      <c r="J1334" t="s">
        <v>22</v>
      </c>
      <c r="K1334" t="s">
        <v>158</v>
      </c>
      <c r="L1334" s="7">
        <f t="shared" si="19"/>
        <v>2014</v>
      </c>
      <c r="M1334" s="49" t="str">
        <f>VLOOKUP(L1334,year_status,2,FALSE)</f>
        <v>complete</v>
      </c>
    </row>
    <row r="1335" spans="1:13">
      <c r="A1335">
        <v>1384</v>
      </c>
      <c r="B1335" t="s">
        <v>473</v>
      </c>
      <c r="C1335" t="s">
        <v>19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15</v>
      </c>
      <c r="I1335" s="2">
        <v>893900000</v>
      </c>
      <c r="J1335" t="s">
        <v>22</v>
      </c>
      <c r="K1335" t="s">
        <v>158</v>
      </c>
      <c r="L1335" s="7">
        <f t="shared" si="19"/>
        <v>2015</v>
      </c>
      <c r="M1335" s="49" t="str">
        <f>VLOOKUP(L1335,year_status,2,FALSE)</f>
        <v>complete</v>
      </c>
    </row>
    <row r="1336" spans="1:13">
      <c r="A1336">
        <v>1385</v>
      </c>
      <c r="B1336" t="s">
        <v>473</v>
      </c>
      <c r="C1336" t="s">
        <v>20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15</v>
      </c>
      <c r="I1336" s="2">
        <v>980800000</v>
      </c>
      <c r="J1336" t="s">
        <v>22</v>
      </c>
      <c r="K1336" t="s">
        <v>158</v>
      </c>
      <c r="L1336" s="7">
        <f t="shared" si="19"/>
        <v>2016</v>
      </c>
      <c r="M1336" s="49" t="str">
        <f>VLOOKUP(L1336,year_status,2,FALSE)</f>
        <v>complete</v>
      </c>
    </row>
    <row r="1337" spans="1:13">
      <c r="A1337">
        <v>1386</v>
      </c>
      <c r="B1337" t="s">
        <v>474</v>
      </c>
      <c r="C1337" t="s">
        <v>14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15</v>
      </c>
      <c r="I1337" s="2">
        <v>356000000</v>
      </c>
      <c r="J1337" t="s">
        <v>45</v>
      </c>
      <c r="K1337" t="s">
        <v>46</v>
      </c>
      <c r="L1337" s="7">
        <f t="shared" si="19"/>
        <v>2012</v>
      </c>
      <c r="M1337" s="49" t="str">
        <f>VLOOKUP(L1337,year_status,2,FALSE)</f>
        <v>complete</v>
      </c>
    </row>
    <row r="1338" spans="1:13">
      <c r="A1338">
        <v>1387</v>
      </c>
      <c r="B1338" t="s">
        <v>474</v>
      </c>
      <c r="C1338" t="s">
        <v>18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15</v>
      </c>
      <c r="I1338" s="2">
        <v>378000000</v>
      </c>
      <c r="J1338" t="s">
        <v>45</v>
      </c>
      <c r="K1338" t="s">
        <v>46</v>
      </c>
      <c r="L1338" s="7">
        <f t="shared" si="19"/>
        <v>2013</v>
      </c>
      <c r="M1338" s="49" t="str">
        <f>VLOOKUP(L1338,year_status,2,FALSE)</f>
        <v>complete</v>
      </c>
    </row>
    <row r="1339" spans="1:13">
      <c r="A1339">
        <v>1388</v>
      </c>
      <c r="B1339" t="s">
        <v>474</v>
      </c>
      <c r="C1339" t="s">
        <v>19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15</v>
      </c>
      <c r="I1339" s="2">
        <v>384000000</v>
      </c>
      <c r="J1339" t="s">
        <v>45</v>
      </c>
      <c r="K1339" t="s">
        <v>46</v>
      </c>
      <c r="L1339" s="7">
        <f t="shared" si="19"/>
        <v>2014</v>
      </c>
      <c r="M1339" s="49" t="str">
        <f>VLOOKUP(L1339,year_status,2,FALSE)</f>
        <v>complete</v>
      </c>
    </row>
    <row r="1340" spans="1:13">
      <c r="A1340">
        <v>1389</v>
      </c>
      <c r="B1340" t="s">
        <v>474</v>
      </c>
      <c r="C1340" t="s">
        <v>20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15</v>
      </c>
      <c r="I1340" s="2">
        <v>358000000</v>
      </c>
      <c r="J1340" t="s">
        <v>45</v>
      </c>
      <c r="K1340" t="s">
        <v>46</v>
      </c>
      <c r="L1340" s="7">
        <f t="shared" si="19"/>
        <v>2015</v>
      </c>
      <c r="M1340" s="49" t="str">
        <f>VLOOKUP(L1340,year_status,2,FALSE)</f>
        <v>complete</v>
      </c>
    </row>
    <row r="1341" spans="1:13">
      <c r="A1341">
        <v>1394</v>
      </c>
      <c r="B1341" t="s">
        <v>475</v>
      </c>
      <c r="C1341" t="s">
        <v>14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15</v>
      </c>
      <c r="I1341" s="2">
        <v>746000000</v>
      </c>
      <c r="J1341" t="s">
        <v>86</v>
      </c>
      <c r="K1341" t="s">
        <v>344</v>
      </c>
      <c r="L1341" s="7">
        <f t="shared" si="19"/>
        <v>2012</v>
      </c>
      <c r="M1341" s="49" t="str">
        <f>VLOOKUP(L1341,year_status,2,FALSE)</f>
        <v>complete</v>
      </c>
    </row>
    <row r="1342" spans="1:13">
      <c r="A1342">
        <v>1395</v>
      </c>
      <c r="B1342" t="s">
        <v>475</v>
      </c>
      <c r="C1342" t="s">
        <v>18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15</v>
      </c>
      <c r="I1342" s="2">
        <v>772000000</v>
      </c>
      <c r="J1342" t="s">
        <v>86</v>
      </c>
      <c r="K1342" t="s">
        <v>344</v>
      </c>
      <c r="L1342" s="7">
        <f t="shared" si="19"/>
        <v>2013</v>
      </c>
      <c r="M1342" s="49" t="str">
        <f>VLOOKUP(L1342,year_status,2,FALSE)</f>
        <v>complete</v>
      </c>
    </row>
    <row r="1343" spans="1:13">
      <c r="A1343">
        <v>1396</v>
      </c>
      <c r="B1343" t="s">
        <v>475</v>
      </c>
      <c r="C1343" t="s">
        <v>19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15</v>
      </c>
      <c r="I1343" s="2">
        <v>796000000</v>
      </c>
      <c r="J1343" t="s">
        <v>86</v>
      </c>
      <c r="K1343" t="s">
        <v>344</v>
      </c>
      <c r="L1343" s="7">
        <f t="shared" si="19"/>
        <v>2014</v>
      </c>
      <c r="M1343" s="49" t="str">
        <f>VLOOKUP(L1343,year_status,2,FALSE)</f>
        <v>complete</v>
      </c>
    </row>
    <row r="1344" spans="1:13">
      <c r="A1344">
        <v>1397</v>
      </c>
      <c r="B1344" t="s">
        <v>475</v>
      </c>
      <c r="C1344" t="s">
        <v>20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15</v>
      </c>
      <c r="I1344" s="2">
        <v>764000000</v>
      </c>
      <c r="J1344" t="s">
        <v>86</v>
      </c>
      <c r="K1344" t="s">
        <v>344</v>
      </c>
      <c r="L1344" s="7">
        <f t="shared" si="19"/>
        <v>2015</v>
      </c>
      <c r="M1344" s="49" t="str">
        <f>VLOOKUP(L1344,year_status,2,FALSE)</f>
        <v>complete</v>
      </c>
    </row>
    <row r="1345" spans="1:13">
      <c r="A1345">
        <v>1398</v>
      </c>
      <c r="B1345" t="s">
        <v>476</v>
      </c>
      <c r="C1345" t="s">
        <v>14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15</v>
      </c>
      <c r="I1345" s="2">
        <v>123200000</v>
      </c>
      <c r="J1345" t="s">
        <v>62</v>
      </c>
      <c r="K1345" t="s">
        <v>99</v>
      </c>
      <c r="L1345" s="7">
        <f t="shared" si="19"/>
        <v>2013</v>
      </c>
      <c r="M1345" s="49" t="str">
        <f>VLOOKUP(L1345,year_status,2,FALSE)</f>
        <v>complete</v>
      </c>
    </row>
    <row r="1346" spans="1:13">
      <c r="A1346">
        <v>1399</v>
      </c>
      <c r="B1346" t="s">
        <v>476</v>
      </c>
      <c r="C1346" t="s">
        <v>18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15</v>
      </c>
      <c r="I1346" s="2">
        <v>118900000</v>
      </c>
      <c r="J1346" t="s">
        <v>62</v>
      </c>
      <c r="K1346" t="s">
        <v>99</v>
      </c>
      <c r="L1346" s="7">
        <f t="shared" si="19"/>
        <v>2014</v>
      </c>
      <c r="M1346" s="49" t="str">
        <f>VLOOKUP(L1346,year_status,2,FALSE)</f>
        <v>complete</v>
      </c>
    </row>
    <row r="1347" spans="1:13">
      <c r="A1347">
        <v>1400</v>
      </c>
      <c r="B1347" t="s">
        <v>476</v>
      </c>
      <c r="C1347" t="s">
        <v>19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15</v>
      </c>
      <c r="I1347" s="2">
        <v>88700000</v>
      </c>
      <c r="J1347" t="s">
        <v>62</v>
      </c>
      <c r="K1347" t="s">
        <v>99</v>
      </c>
      <c r="L1347" s="7">
        <f t="shared" ref="L1347:L1410" si="20">YEAR(D1347)</f>
        <v>2015</v>
      </c>
      <c r="M1347" s="49" t="str">
        <f>VLOOKUP(L1347,year_status,2,FALSE)</f>
        <v>complete</v>
      </c>
    </row>
    <row r="1348" spans="1:13">
      <c r="A1348">
        <v>1401</v>
      </c>
      <c r="B1348" t="s">
        <v>476</v>
      </c>
      <c r="C1348" t="s">
        <v>20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15</v>
      </c>
      <c r="I1348" s="2">
        <v>94900000</v>
      </c>
      <c r="J1348" t="s">
        <v>62</v>
      </c>
      <c r="K1348" t="s">
        <v>99</v>
      </c>
      <c r="L1348" s="7">
        <f t="shared" si="20"/>
        <v>2016</v>
      </c>
      <c r="M1348" s="49" t="str">
        <f>VLOOKUP(L1348,year_status,2,FALSE)</f>
        <v>complete</v>
      </c>
    </row>
    <row r="1349" spans="1:13">
      <c r="A1349">
        <v>1402</v>
      </c>
      <c r="B1349" t="s">
        <v>477</v>
      </c>
      <c r="C1349" t="s">
        <v>14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15</v>
      </c>
      <c r="I1349" t="s">
        <v>15</v>
      </c>
      <c r="J1349" t="s">
        <v>62</v>
      </c>
      <c r="K1349" t="s">
        <v>63</v>
      </c>
      <c r="L1349" s="7">
        <f t="shared" si="20"/>
        <v>2012</v>
      </c>
      <c r="M1349" s="49" t="str">
        <f>VLOOKUP(L1349,year_status,2,FALSE)</f>
        <v>complete</v>
      </c>
    </row>
    <row r="1350" spans="1:13">
      <c r="A1350">
        <v>1403</v>
      </c>
      <c r="B1350" t="s">
        <v>477</v>
      </c>
      <c r="C1350" t="s">
        <v>18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15</v>
      </c>
      <c r="I1350" t="s">
        <v>15</v>
      </c>
      <c r="J1350" t="s">
        <v>62</v>
      </c>
      <c r="K1350" t="s">
        <v>63</v>
      </c>
      <c r="L1350" s="7">
        <f t="shared" si="20"/>
        <v>2013</v>
      </c>
      <c r="M1350" s="49" t="str">
        <f>VLOOKUP(L1350,year_status,2,FALSE)</f>
        <v>complete</v>
      </c>
    </row>
    <row r="1351" spans="1:13">
      <c r="A1351">
        <v>1404</v>
      </c>
      <c r="B1351" t="s">
        <v>477</v>
      </c>
      <c r="C1351" t="s">
        <v>19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15</v>
      </c>
      <c r="I1351" t="s">
        <v>15</v>
      </c>
      <c r="J1351" t="s">
        <v>62</v>
      </c>
      <c r="K1351" t="s">
        <v>63</v>
      </c>
      <c r="L1351" s="7">
        <f t="shared" si="20"/>
        <v>2014</v>
      </c>
      <c r="M1351" s="49" t="str">
        <f>VLOOKUP(L1351,year_status,2,FALSE)</f>
        <v>complete</v>
      </c>
    </row>
    <row r="1352" spans="1:13">
      <c r="A1352">
        <v>1405</v>
      </c>
      <c r="B1352" t="s">
        <v>477</v>
      </c>
      <c r="C1352" t="s">
        <v>20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15</v>
      </c>
      <c r="I1352" t="s">
        <v>15</v>
      </c>
      <c r="J1352" t="s">
        <v>62</v>
      </c>
      <c r="K1352" t="s">
        <v>63</v>
      </c>
      <c r="L1352" s="7">
        <f t="shared" si="20"/>
        <v>2015</v>
      </c>
      <c r="M1352" s="49" t="str">
        <f>VLOOKUP(L1352,year_status,2,FALSE)</f>
        <v>complete</v>
      </c>
    </row>
    <row r="1353" spans="1:13">
      <c r="A1353">
        <v>1406</v>
      </c>
      <c r="B1353" t="s">
        <v>478</v>
      </c>
      <c r="C1353" t="s">
        <v>14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15</v>
      </c>
      <c r="I1353" t="s">
        <v>15</v>
      </c>
      <c r="J1353" t="s">
        <v>22</v>
      </c>
      <c r="K1353" t="s">
        <v>82</v>
      </c>
      <c r="L1353" s="7">
        <f t="shared" si="20"/>
        <v>2013</v>
      </c>
      <c r="M1353" s="49" t="str">
        <f>VLOOKUP(L1353,year_status,2,FALSE)</f>
        <v>complete</v>
      </c>
    </row>
    <row r="1354" spans="1:13">
      <c r="A1354">
        <v>1407</v>
      </c>
      <c r="B1354" t="s">
        <v>478</v>
      </c>
      <c r="C1354" t="s">
        <v>18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15</v>
      </c>
      <c r="I1354" t="s">
        <v>15</v>
      </c>
      <c r="J1354" t="s">
        <v>22</v>
      </c>
      <c r="K1354" t="s">
        <v>82</v>
      </c>
      <c r="L1354" s="7">
        <f t="shared" si="20"/>
        <v>2014</v>
      </c>
      <c r="M1354" s="49" t="str">
        <f>VLOOKUP(L1354,year_status,2,FALSE)</f>
        <v>complete</v>
      </c>
    </row>
    <row r="1355" spans="1:13">
      <c r="A1355">
        <v>1408</v>
      </c>
      <c r="B1355" t="s">
        <v>478</v>
      </c>
      <c r="C1355" t="s">
        <v>19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15</v>
      </c>
      <c r="I1355" t="s">
        <v>15</v>
      </c>
      <c r="J1355" t="s">
        <v>22</v>
      </c>
      <c r="K1355" t="s">
        <v>82</v>
      </c>
      <c r="L1355" s="7">
        <f t="shared" si="20"/>
        <v>2015</v>
      </c>
      <c r="M1355" s="49" t="str">
        <f>VLOOKUP(L1355,year_status,2,FALSE)</f>
        <v>complete</v>
      </c>
    </row>
    <row r="1356" spans="1:13">
      <c r="A1356">
        <v>1409</v>
      </c>
      <c r="B1356" t="s">
        <v>478</v>
      </c>
      <c r="C1356" t="s">
        <v>20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15</v>
      </c>
      <c r="I1356" t="s">
        <v>15</v>
      </c>
      <c r="J1356" t="s">
        <v>22</v>
      </c>
      <c r="K1356" t="s">
        <v>82</v>
      </c>
      <c r="L1356" s="7">
        <f t="shared" si="20"/>
        <v>2016</v>
      </c>
      <c r="M1356" s="49" t="str">
        <f>VLOOKUP(L1356,year_status,2,FALSE)</f>
        <v>complete</v>
      </c>
    </row>
    <row r="1357" spans="1:13">
      <c r="A1357">
        <v>1410</v>
      </c>
      <c r="B1357" t="s">
        <v>479</v>
      </c>
      <c r="C1357" t="s">
        <v>14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15</v>
      </c>
      <c r="I1357" s="2">
        <v>96800000</v>
      </c>
      <c r="J1357" t="s">
        <v>39</v>
      </c>
      <c r="K1357" t="s">
        <v>127</v>
      </c>
      <c r="L1357" s="7">
        <f t="shared" si="20"/>
        <v>2013</v>
      </c>
      <c r="M1357" s="49" t="str">
        <f>VLOOKUP(L1357,year_status,2,FALSE)</f>
        <v>complete</v>
      </c>
    </row>
    <row r="1358" spans="1:13">
      <c r="A1358">
        <v>1411</v>
      </c>
      <c r="B1358" t="s">
        <v>479</v>
      </c>
      <c r="C1358" t="s">
        <v>18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15</v>
      </c>
      <c r="I1358" s="2">
        <v>98900000</v>
      </c>
      <c r="J1358" t="s">
        <v>39</v>
      </c>
      <c r="K1358" t="s">
        <v>127</v>
      </c>
      <c r="L1358" s="7">
        <f t="shared" si="20"/>
        <v>2014</v>
      </c>
      <c r="M1358" s="49" t="str">
        <f>VLOOKUP(L1358,year_status,2,FALSE)</f>
        <v>complete</v>
      </c>
    </row>
    <row r="1359" spans="1:13">
      <c r="A1359">
        <v>1412</v>
      </c>
      <c r="B1359" t="s">
        <v>479</v>
      </c>
      <c r="C1359" t="s">
        <v>19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15</v>
      </c>
      <c r="I1359" s="2">
        <v>110900000</v>
      </c>
      <c r="J1359" t="s">
        <v>39</v>
      </c>
      <c r="K1359" t="s">
        <v>127</v>
      </c>
      <c r="L1359" s="7">
        <f t="shared" si="20"/>
        <v>2015</v>
      </c>
      <c r="M1359" s="49" t="str">
        <f>VLOOKUP(L1359,year_status,2,FALSE)</f>
        <v>complete</v>
      </c>
    </row>
    <row r="1360" spans="1:13">
      <c r="A1360">
        <v>1413</v>
      </c>
      <c r="B1360" t="s">
        <v>479</v>
      </c>
      <c r="C1360" t="s">
        <v>20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15</v>
      </c>
      <c r="I1360" s="2">
        <v>208400000</v>
      </c>
      <c r="J1360" t="s">
        <v>39</v>
      </c>
      <c r="K1360" t="s">
        <v>127</v>
      </c>
      <c r="L1360" s="7">
        <f t="shared" si="20"/>
        <v>2016</v>
      </c>
      <c r="M1360" s="49" t="str">
        <f>VLOOKUP(L1360,year_status,2,FALSE)</f>
        <v>complete</v>
      </c>
    </row>
    <row r="1361" spans="1:13">
      <c r="A1361">
        <v>1414</v>
      </c>
      <c r="B1361" t="s">
        <v>480</v>
      </c>
      <c r="C1361" t="s">
        <v>14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15</v>
      </c>
      <c r="I1361" s="2">
        <v>330418000</v>
      </c>
      <c r="J1361" t="s">
        <v>55</v>
      </c>
      <c r="K1361" t="s">
        <v>481</v>
      </c>
      <c r="L1361" s="7">
        <f t="shared" si="20"/>
        <v>2012</v>
      </c>
      <c r="M1361" s="49" t="str">
        <f>VLOOKUP(L1361,year_status,2,FALSE)</f>
        <v>complete</v>
      </c>
    </row>
    <row r="1362" spans="1:13">
      <c r="A1362">
        <v>1415</v>
      </c>
      <c r="B1362" t="s">
        <v>480</v>
      </c>
      <c r="C1362" t="s">
        <v>18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15</v>
      </c>
      <c r="I1362" s="2">
        <v>340316000</v>
      </c>
      <c r="J1362" t="s">
        <v>55</v>
      </c>
      <c r="K1362" t="s">
        <v>481</v>
      </c>
      <c r="L1362" s="7">
        <f t="shared" si="20"/>
        <v>2013</v>
      </c>
      <c r="M1362" s="49" t="str">
        <f>VLOOKUP(L1362,year_status,2,FALSE)</f>
        <v>complete</v>
      </c>
    </row>
    <row r="1363" spans="1:13">
      <c r="A1363">
        <v>1416</v>
      </c>
      <c r="B1363" t="s">
        <v>480</v>
      </c>
      <c r="C1363" t="s">
        <v>19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15</v>
      </c>
      <c r="I1363" s="2">
        <v>393987000</v>
      </c>
      <c r="J1363" t="s">
        <v>55</v>
      </c>
      <c r="K1363" t="s">
        <v>481</v>
      </c>
      <c r="L1363" s="7">
        <f t="shared" si="20"/>
        <v>2014</v>
      </c>
      <c r="M1363" s="49" t="str">
        <f>VLOOKUP(L1363,year_status,2,FALSE)</f>
        <v>complete</v>
      </c>
    </row>
    <row r="1364" spans="1:13">
      <c r="A1364">
        <v>1417</v>
      </c>
      <c r="B1364" t="s">
        <v>480</v>
      </c>
      <c r="C1364" t="s">
        <v>20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15</v>
      </c>
      <c r="I1364" s="2">
        <v>588235000</v>
      </c>
      <c r="J1364" t="s">
        <v>55</v>
      </c>
      <c r="K1364" t="s">
        <v>481</v>
      </c>
      <c r="L1364" s="7">
        <f t="shared" si="20"/>
        <v>2015</v>
      </c>
      <c r="M1364" s="49" t="str">
        <f>VLOOKUP(L1364,year_status,2,FALSE)</f>
        <v>complete</v>
      </c>
    </row>
    <row r="1365" spans="1:13">
      <c r="A1365">
        <v>1418</v>
      </c>
      <c r="B1365" t="s">
        <v>482</v>
      </c>
      <c r="C1365" t="s">
        <v>14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15</v>
      </c>
      <c r="I1365" t="s">
        <v>15</v>
      </c>
      <c r="J1365" t="s">
        <v>22</v>
      </c>
      <c r="K1365" t="s">
        <v>483</v>
      </c>
      <c r="L1365" s="7">
        <f t="shared" si="20"/>
        <v>2013</v>
      </c>
      <c r="M1365" s="49" t="str">
        <f>VLOOKUP(L1365,year_status,2,FALSE)</f>
        <v>complete</v>
      </c>
    </row>
    <row r="1366" spans="1:13">
      <c r="A1366">
        <v>1419</v>
      </c>
      <c r="B1366" t="s">
        <v>482</v>
      </c>
      <c r="C1366" t="s">
        <v>18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15</v>
      </c>
      <c r="I1366" t="s">
        <v>15</v>
      </c>
      <c r="J1366" t="s">
        <v>22</v>
      </c>
      <c r="K1366" t="s">
        <v>483</v>
      </c>
      <c r="L1366" s="7">
        <f t="shared" si="20"/>
        <v>2015</v>
      </c>
      <c r="M1366" s="49" t="str">
        <f>VLOOKUP(L1366,year_status,2,FALSE)</f>
        <v>complete</v>
      </c>
    </row>
    <row r="1367" spans="1:13">
      <c r="A1367">
        <v>1420</v>
      </c>
      <c r="B1367" t="s">
        <v>482</v>
      </c>
      <c r="C1367" t="s">
        <v>19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15</v>
      </c>
      <c r="I1367" t="s">
        <v>15</v>
      </c>
      <c r="J1367" t="s">
        <v>22</v>
      </c>
      <c r="K1367" t="s">
        <v>483</v>
      </c>
      <c r="L1367" s="7">
        <f t="shared" si="20"/>
        <v>2016</v>
      </c>
      <c r="M1367" s="49" t="str">
        <f>VLOOKUP(L1367,year_status,2,FALSE)</f>
        <v>complete</v>
      </c>
    </row>
    <row r="1368" spans="1:13">
      <c r="A1368">
        <v>1421</v>
      </c>
      <c r="B1368" t="s">
        <v>482</v>
      </c>
      <c r="C1368" t="s">
        <v>20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15</v>
      </c>
      <c r="I1368" t="s">
        <v>15</v>
      </c>
      <c r="J1368" t="s">
        <v>22</v>
      </c>
      <c r="K1368" t="s">
        <v>483</v>
      </c>
      <c r="L1368" s="7">
        <f t="shared" si="20"/>
        <v>2016</v>
      </c>
      <c r="M1368" s="49" t="str">
        <f>VLOOKUP(L1368,year_status,2,FALSE)</f>
        <v>complete</v>
      </c>
    </row>
    <row r="1369" spans="1:13">
      <c r="A1369">
        <v>1422</v>
      </c>
      <c r="B1369" t="s">
        <v>484</v>
      </c>
      <c r="C1369" t="s">
        <v>14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15</v>
      </c>
      <c r="I1369" s="2">
        <v>107591000</v>
      </c>
      <c r="J1369" t="s">
        <v>22</v>
      </c>
      <c r="K1369" t="s">
        <v>207</v>
      </c>
      <c r="L1369" s="7">
        <f t="shared" si="20"/>
        <v>2012</v>
      </c>
      <c r="M1369" s="49" t="str">
        <f>VLOOKUP(L1369,year_status,2,FALSE)</f>
        <v>complete</v>
      </c>
    </row>
    <row r="1370" spans="1:13">
      <c r="A1370">
        <v>1423</v>
      </c>
      <c r="B1370" t="s">
        <v>484</v>
      </c>
      <c r="C1370" t="s">
        <v>18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15</v>
      </c>
      <c r="I1370" s="2">
        <v>117580000</v>
      </c>
      <c r="J1370" t="s">
        <v>22</v>
      </c>
      <c r="K1370" t="s">
        <v>207</v>
      </c>
      <c r="L1370" s="7">
        <f t="shared" si="20"/>
        <v>2013</v>
      </c>
      <c r="M1370" s="49" t="str">
        <f>VLOOKUP(L1370,year_status,2,FALSE)</f>
        <v>complete</v>
      </c>
    </row>
    <row r="1371" spans="1:13">
      <c r="A1371">
        <v>1424</v>
      </c>
      <c r="B1371" t="s">
        <v>484</v>
      </c>
      <c r="C1371" t="s">
        <v>19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15</v>
      </c>
      <c r="I1371" s="2">
        <v>128582000</v>
      </c>
      <c r="J1371" t="s">
        <v>22</v>
      </c>
      <c r="K1371" t="s">
        <v>207</v>
      </c>
      <c r="L1371" s="7">
        <f t="shared" si="20"/>
        <v>2014</v>
      </c>
      <c r="M1371" s="49" t="str">
        <f>VLOOKUP(L1371,year_status,2,FALSE)</f>
        <v>complete</v>
      </c>
    </row>
    <row r="1372" spans="1:13">
      <c r="A1372">
        <v>1425</v>
      </c>
      <c r="B1372" t="s">
        <v>484</v>
      </c>
      <c r="C1372" t="s">
        <v>20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15</v>
      </c>
      <c r="I1372" s="2">
        <v>137596000</v>
      </c>
      <c r="J1372" t="s">
        <v>22</v>
      </c>
      <c r="K1372" t="s">
        <v>207</v>
      </c>
      <c r="L1372" s="7">
        <f t="shared" si="20"/>
        <v>2015</v>
      </c>
      <c r="M1372" s="49" t="str">
        <f>VLOOKUP(L1372,year_status,2,FALSE)</f>
        <v>complete</v>
      </c>
    </row>
    <row r="1373" spans="1:13">
      <c r="A1373">
        <v>1426</v>
      </c>
      <c r="B1373" t="s">
        <v>485</v>
      </c>
      <c r="C1373" t="s">
        <v>14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15</v>
      </c>
      <c r="I1373" s="2">
        <v>1787000000</v>
      </c>
      <c r="J1373" t="s">
        <v>45</v>
      </c>
      <c r="K1373" t="s">
        <v>48</v>
      </c>
      <c r="L1373" s="7">
        <f t="shared" si="20"/>
        <v>2012</v>
      </c>
      <c r="M1373" s="49" t="str">
        <f>VLOOKUP(L1373,year_status,2,FALSE)</f>
        <v>complete</v>
      </c>
    </row>
    <row r="1374" spans="1:13">
      <c r="A1374">
        <v>1427</v>
      </c>
      <c r="B1374" t="s">
        <v>485</v>
      </c>
      <c r="C1374" t="s">
        <v>18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15</v>
      </c>
      <c r="I1374" s="2">
        <v>1901000000</v>
      </c>
      <c r="J1374" t="s">
        <v>45</v>
      </c>
      <c r="K1374" t="s">
        <v>48</v>
      </c>
      <c r="L1374" s="7">
        <f t="shared" si="20"/>
        <v>2013</v>
      </c>
      <c r="M1374" s="49" t="str">
        <f>VLOOKUP(L1374,year_status,2,FALSE)</f>
        <v>complete</v>
      </c>
    </row>
    <row r="1375" spans="1:13">
      <c r="A1375">
        <v>1428</v>
      </c>
      <c r="B1375" t="s">
        <v>485</v>
      </c>
      <c r="C1375" t="s">
        <v>19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15</v>
      </c>
      <c r="I1375" s="2">
        <v>1945000000</v>
      </c>
      <c r="J1375" t="s">
        <v>45</v>
      </c>
      <c r="K1375" t="s">
        <v>48</v>
      </c>
      <c r="L1375" s="7">
        <f t="shared" si="20"/>
        <v>2014</v>
      </c>
      <c r="M1375" s="49" t="str">
        <f>VLOOKUP(L1375,year_status,2,FALSE)</f>
        <v>complete</v>
      </c>
    </row>
    <row r="1376" spans="1:13">
      <c r="A1376">
        <v>1429</v>
      </c>
      <c r="B1376" t="s">
        <v>485</v>
      </c>
      <c r="C1376" t="s">
        <v>20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15</v>
      </c>
      <c r="I1376" s="2">
        <v>2034000000</v>
      </c>
      <c r="J1376" t="s">
        <v>45</v>
      </c>
      <c r="K1376" t="s">
        <v>48</v>
      </c>
      <c r="L1376" s="7">
        <f t="shared" si="20"/>
        <v>2015</v>
      </c>
      <c r="M1376" s="49" t="str">
        <f>VLOOKUP(L1376,year_status,2,FALSE)</f>
        <v>complete</v>
      </c>
    </row>
    <row r="1377" spans="1:13">
      <c r="A1377">
        <v>1430</v>
      </c>
      <c r="B1377" t="s">
        <v>486</v>
      </c>
      <c r="C1377" t="s">
        <v>14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15</v>
      </c>
      <c r="I1377" s="2">
        <v>1068382000</v>
      </c>
      <c r="J1377" t="s">
        <v>55</v>
      </c>
      <c r="K1377" t="s">
        <v>56</v>
      </c>
      <c r="L1377" s="7">
        <f t="shared" si="20"/>
        <v>2012</v>
      </c>
      <c r="M1377" s="49" t="str">
        <f>VLOOKUP(L1377,year_status,2,FALSE)</f>
        <v>complete</v>
      </c>
    </row>
    <row r="1378" spans="1:13">
      <c r="A1378">
        <v>1431</v>
      </c>
      <c r="B1378" t="s">
        <v>486</v>
      </c>
      <c r="C1378" t="s">
        <v>18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15</v>
      </c>
      <c r="I1378" s="2">
        <v>1107700000</v>
      </c>
      <c r="J1378" t="s">
        <v>55</v>
      </c>
      <c r="K1378" t="s">
        <v>56</v>
      </c>
      <c r="L1378" s="7">
        <f t="shared" si="20"/>
        <v>2013</v>
      </c>
      <c r="M1378" s="49" t="str">
        <f>VLOOKUP(L1378,year_status,2,FALSE)</f>
        <v>complete</v>
      </c>
    </row>
    <row r="1379" spans="1:13">
      <c r="A1379">
        <v>1432</v>
      </c>
      <c r="B1379" t="s">
        <v>486</v>
      </c>
      <c r="C1379" t="s">
        <v>19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15</v>
      </c>
      <c r="I1379" s="2">
        <v>1143827000</v>
      </c>
      <c r="J1379" t="s">
        <v>55</v>
      </c>
      <c r="K1379" t="s">
        <v>56</v>
      </c>
      <c r="L1379" s="7">
        <f t="shared" si="20"/>
        <v>2014</v>
      </c>
      <c r="M1379" s="49" t="str">
        <f>VLOOKUP(L1379,year_status,2,FALSE)</f>
        <v>complete</v>
      </c>
    </row>
    <row r="1380" spans="1:13">
      <c r="A1380">
        <v>1433</v>
      </c>
      <c r="B1380" t="s">
        <v>486</v>
      </c>
      <c r="C1380" t="s">
        <v>20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15</v>
      </c>
      <c r="I1380" s="2">
        <v>1177568000</v>
      </c>
      <c r="J1380" t="s">
        <v>55</v>
      </c>
      <c r="K1380" t="s">
        <v>56</v>
      </c>
      <c r="L1380" s="7">
        <f t="shared" si="20"/>
        <v>2015</v>
      </c>
      <c r="M1380" s="49" t="str">
        <f>VLOOKUP(L1380,year_status,2,FALSE)</f>
        <v>complete</v>
      </c>
    </row>
    <row r="1381" spans="1:13">
      <c r="A1381">
        <v>1438</v>
      </c>
      <c r="B1381" t="s">
        <v>487</v>
      </c>
      <c r="C1381" t="s">
        <v>14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15</v>
      </c>
      <c r="I1381" s="2">
        <v>78900000</v>
      </c>
      <c r="J1381" t="s">
        <v>22</v>
      </c>
      <c r="K1381" t="s">
        <v>82</v>
      </c>
      <c r="L1381" s="7">
        <f t="shared" si="20"/>
        <v>2013</v>
      </c>
      <c r="M1381" s="49" t="str">
        <f>VLOOKUP(L1381,year_status,2,FALSE)</f>
        <v>complete</v>
      </c>
    </row>
    <row r="1382" spans="1:13">
      <c r="A1382">
        <v>1439</v>
      </c>
      <c r="B1382" t="s">
        <v>487</v>
      </c>
      <c r="C1382" t="s">
        <v>18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15</v>
      </c>
      <c r="I1382" s="2">
        <v>55000000</v>
      </c>
      <c r="J1382" t="s">
        <v>22</v>
      </c>
      <c r="K1382" t="s">
        <v>82</v>
      </c>
      <c r="L1382" s="7">
        <f t="shared" si="20"/>
        <v>2014</v>
      </c>
      <c r="M1382" s="49" t="str">
        <f>VLOOKUP(L1382,year_status,2,FALSE)</f>
        <v>complete</v>
      </c>
    </row>
    <row r="1383" spans="1:13">
      <c r="A1383">
        <v>1440</v>
      </c>
      <c r="B1383" t="s">
        <v>487</v>
      </c>
      <c r="C1383" t="s">
        <v>19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15</v>
      </c>
      <c r="I1383" s="2">
        <v>62000000</v>
      </c>
      <c r="J1383" t="s">
        <v>22</v>
      </c>
      <c r="K1383" t="s">
        <v>82</v>
      </c>
      <c r="L1383" s="7">
        <f t="shared" si="20"/>
        <v>2015</v>
      </c>
      <c r="M1383" s="49" t="str">
        <f>VLOOKUP(L1383,year_status,2,FALSE)</f>
        <v>complete</v>
      </c>
    </row>
    <row r="1384" spans="1:13">
      <c r="A1384">
        <v>1441</v>
      </c>
      <c r="B1384" t="s">
        <v>487</v>
      </c>
      <c r="C1384" t="s">
        <v>20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15</v>
      </c>
      <c r="I1384" s="2">
        <v>67000000</v>
      </c>
      <c r="J1384" t="s">
        <v>22</v>
      </c>
      <c r="K1384" t="s">
        <v>82</v>
      </c>
      <c r="L1384" s="7">
        <f t="shared" si="20"/>
        <v>2016</v>
      </c>
      <c r="M1384" s="49" t="str">
        <f>VLOOKUP(L1384,year_status,2,FALSE)</f>
        <v>complete</v>
      </c>
    </row>
    <row r="1385" spans="1:13">
      <c r="A1385">
        <v>1442</v>
      </c>
      <c r="B1385" t="s">
        <v>488</v>
      </c>
      <c r="C1385" t="s">
        <v>14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15</v>
      </c>
      <c r="I1385" s="2">
        <v>31652000</v>
      </c>
      <c r="J1385" t="s">
        <v>16</v>
      </c>
      <c r="K1385" t="s">
        <v>167</v>
      </c>
      <c r="L1385" s="7">
        <f t="shared" si="20"/>
        <v>2012</v>
      </c>
      <c r="M1385" s="49" t="str">
        <f>VLOOKUP(L1385,year_status,2,FALSE)</f>
        <v>complete</v>
      </c>
    </row>
    <row r="1386" spans="1:13">
      <c r="A1386">
        <v>1443</v>
      </c>
      <c r="B1386" t="s">
        <v>488</v>
      </c>
      <c r="C1386" t="s">
        <v>18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15</v>
      </c>
      <c r="I1386" s="2">
        <v>38405000</v>
      </c>
      <c r="J1386" t="s">
        <v>16</v>
      </c>
      <c r="K1386" t="s">
        <v>167</v>
      </c>
      <c r="L1386" s="7">
        <f t="shared" si="20"/>
        <v>2013</v>
      </c>
      <c r="M1386" s="49" t="str">
        <f>VLOOKUP(L1386,year_status,2,FALSE)</f>
        <v>complete</v>
      </c>
    </row>
    <row r="1387" spans="1:13">
      <c r="A1387">
        <v>1444</v>
      </c>
      <c r="B1387" t="s">
        <v>488</v>
      </c>
      <c r="C1387" t="s">
        <v>19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15</v>
      </c>
      <c r="I1387" s="2">
        <v>48138000</v>
      </c>
      <c r="J1387" t="s">
        <v>16</v>
      </c>
      <c r="K1387" t="s">
        <v>167</v>
      </c>
      <c r="L1387" s="7">
        <f t="shared" si="20"/>
        <v>2014</v>
      </c>
      <c r="M1387" s="49" t="str">
        <f>VLOOKUP(L1387,year_status,2,FALSE)</f>
        <v>complete</v>
      </c>
    </row>
    <row r="1388" spans="1:13">
      <c r="A1388">
        <v>1445</v>
      </c>
      <c r="B1388" t="s">
        <v>488</v>
      </c>
      <c r="C1388" t="s">
        <v>20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15</v>
      </c>
      <c r="I1388" s="2">
        <v>65770000</v>
      </c>
      <c r="J1388" t="s">
        <v>16</v>
      </c>
      <c r="K1388" t="s">
        <v>167</v>
      </c>
      <c r="L1388" s="7">
        <f t="shared" si="20"/>
        <v>2015</v>
      </c>
      <c r="M1388" s="49" t="str">
        <f>VLOOKUP(L1388,year_status,2,FALSE)</f>
        <v>complete</v>
      </c>
    </row>
    <row r="1389" spans="1:13">
      <c r="A1389">
        <v>1446</v>
      </c>
      <c r="B1389" t="s">
        <v>489</v>
      </c>
      <c r="C1389" t="s">
        <v>14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15</v>
      </c>
      <c r="I1389" s="2">
        <v>1090000000</v>
      </c>
      <c r="J1389" t="s">
        <v>45</v>
      </c>
      <c r="K1389" t="s">
        <v>46</v>
      </c>
      <c r="L1389" s="7">
        <f t="shared" si="20"/>
        <v>2012</v>
      </c>
      <c r="M1389" s="49" t="str">
        <f>VLOOKUP(L1389,year_status,2,FALSE)</f>
        <v>complete</v>
      </c>
    </row>
    <row r="1390" spans="1:13">
      <c r="A1390">
        <v>1447</v>
      </c>
      <c r="B1390" t="s">
        <v>489</v>
      </c>
      <c r="C1390" t="s">
        <v>18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15</v>
      </c>
      <c r="I1390" s="2">
        <v>1113000000</v>
      </c>
      <c r="J1390" t="s">
        <v>45</v>
      </c>
      <c r="K1390" t="s">
        <v>46</v>
      </c>
      <c r="L1390" s="7">
        <f t="shared" si="20"/>
        <v>2013</v>
      </c>
      <c r="M1390" s="49" t="str">
        <f>VLOOKUP(L1390,year_status,2,FALSE)</f>
        <v>complete</v>
      </c>
    </row>
    <row r="1391" spans="1:13">
      <c r="A1391">
        <v>1448</v>
      </c>
      <c r="B1391" t="s">
        <v>489</v>
      </c>
      <c r="C1391" t="s">
        <v>19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15</v>
      </c>
      <c r="I1391" s="2">
        <v>1156000000</v>
      </c>
      <c r="J1391" t="s">
        <v>45</v>
      </c>
      <c r="K1391" t="s">
        <v>46</v>
      </c>
      <c r="L1391" s="7">
        <f t="shared" si="20"/>
        <v>2014</v>
      </c>
      <c r="M1391" s="49" t="str">
        <f>VLOOKUP(L1391,year_status,2,FALSE)</f>
        <v>complete</v>
      </c>
    </row>
    <row r="1392" spans="1:13">
      <c r="A1392">
        <v>1449</v>
      </c>
      <c r="B1392" t="s">
        <v>489</v>
      </c>
      <c r="C1392" t="s">
        <v>20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15</v>
      </c>
      <c r="I1392" s="2">
        <v>1250000000</v>
      </c>
      <c r="J1392" t="s">
        <v>45</v>
      </c>
      <c r="K1392" t="s">
        <v>46</v>
      </c>
      <c r="L1392" s="7">
        <f t="shared" si="20"/>
        <v>2015</v>
      </c>
      <c r="M1392" s="49" t="str">
        <f>VLOOKUP(L1392,year_status,2,FALSE)</f>
        <v>complete</v>
      </c>
    </row>
    <row r="1393" spans="1:13">
      <c r="A1393">
        <v>1450</v>
      </c>
      <c r="B1393" t="s">
        <v>490</v>
      </c>
      <c r="C1393" t="s">
        <v>14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15</v>
      </c>
      <c r="I1393" s="2">
        <v>1441000000</v>
      </c>
      <c r="J1393" t="s">
        <v>50</v>
      </c>
      <c r="K1393" t="s">
        <v>108</v>
      </c>
      <c r="L1393" s="7">
        <f t="shared" si="20"/>
        <v>2012</v>
      </c>
      <c r="M1393" s="49" t="str">
        <f>VLOOKUP(L1393,year_status,2,FALSE)</f>
        <v>complete</v>
      </c>
    </row>
    <row r="1394" spans="1:13">
      <c r="A1394">
        <v>1451</v>
      </c>
      <c r="B1394" t="s">
        <v>490</v>
      </c>
      <c r="C1394" t="s">
        <v>18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15</v>
      </c>
      <c r="I1394" s="2">
        <v>576000000</v>
      </c>
      <c r="J1394" t="s">
        <v>50</v>
      </c>
      <c r="K1394" t="s">
        <v>108</v>
      </c>
      <c r="L1394" s="7">
        <f t="shared" si="20"/>
        <v>2013</v>
      </c>
      <c r="M1394" s="49" t="str">
        <f>VLOOKUP(L1394,year_status,2,FALSE)</f>
        <v>complete</v>
      </c>
    </row>
    <row r="1395" spans="1:13">
      <c r="A1395">
        <v>1452</v>
      </c>
      <c r="B1395" t="s">
        <v>490</v>
      </c>
      <c r="C1395" t="s">
        <v>19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15</v>
      </c>
      <c r="I1395" s="2">
        <v>367000000</v>
      </c>
      <c r="J1395" t="s">
        <v>50</v>
      </c>
      <c r="K1395" t="s">
        <v>108</v>
      </c>
      <c r="L1395" s="7">
        <f t="shared" si="20"/>
        <v>2014</v>
      </c>
      <c r="M1395" s="49" t="str">
        <f>VLOOKUP(L1395,year_status,2,FALSE)</f>
        <v>complete</v>
      </c>
    </row>
    <row r="1396" spans="1:13">
      <c r="A1396">
        <v>1453</v>
      </c>
      <c r="B1396" t="s">
        <v>490</v>
      </c>
      <c r="C1396" t="s">
        <v>20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15</v>
      </c>
      <c r="I1396" s="2">
        <v>205000000</v>
      </c>
      <c r="J1396" t="s">
        <v>50</v>
      </c>
      <c r="K1396" t="s">
        <v>108</v>
      </c>
      <c r="L1396" s="7">
        <f t="shared" si="20"/>
        <v>2015</v>
      </c>
      <c r="M1396" s="49" t="str">
        <f>VLOOKUP(L1396,year_status,2,FALSE)</f>
        <v>complete</v>
      </c>
    </row>
    <row r="1397" spans="1:13">
      <c r="A1397">
        <v>1458</v>
      </c>
      <c r="B1397" t="s">
        <v>491</v>
      </c>
      <c r="C1397" t="s">
        <v>14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25</v>
      </c>
      <c r="K1397" t="s">
        <v>492</v>
      </c>
      <c r="L1397" s="7">
        <f t="shared" si="20"/>
        <v>2013</v>
      </c>
      <c r="M1397" s="49" t="str">
        <f>VLOOKUP(L1397,year_status,2,FALSE)</f>
        <v>complete</v>
      </c>
    </row>
    <row r="1398" spans="1:13">
      <c r="A1398">
        <v>1459</v>
      </c>
      <c r="B1398" t="s">
        <v>491</v>
      </c>
      <c r="C1398" t="s">
        <v>18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25</v>
      </c>
      <c r="K1398" t="s">
        <v>492</v>
      </c>
      <c r="L1398" s="7">
        <f t="shared" si="20"/>
        <v>2014</v>
      </c>
      <c r="M1398" s="49" t="str">
        <f>VLOOKUP(L1398,year_status,2,FALSE)</f>
        <v>complete</v>
      </c>
    </row>
    <row r="1399" spans="1:13">
      <c r="A1399">
        <v>1460</v>
      </c>
      <c r="B1399" t="s">
        <v>491</v>
      </c>
      <c r="C1399" t="s">
        <v>19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25</v>
      </c>
      <c r="K1399" t="s">
        <v>492</v>
      </c>
      <c r="L1399" s="7">
        <f t="shared" si="20"/>
        <v>2015</v>
      </c>
      <c r="M1399" s="49" t="str">
        <f>VLOOKUP(L1399,year_status,2,FALSE)</f>
        <v>complete</v>
      </c>
    </row>
    <row r="1400" spans="1:13">
      <c r="A1400">
        <v>1461</v>
      </c>
      <c r="B1400" t="s">
        <v>491</v>
      </c>
      <c r="C1400" t="s">
        <v>20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25</v>
      </c>
      <c r="K1400" t="s">
        <v>492</v>
      </c>
      <c r="L1400" s="7">
        <f t="shared" si="20"/>
        <v>2016</v>
      </c>
      <c r="M1400" s="49" t="str">
        <f>VLOOKUP(L1400,year_status,2,FALSE)</f>
        <v>complete</v>
      </c>
    </row>
    <row r="1401" spans="1:13">
      <c r="A1401">
        <v>1462</v>
      </c>
      <c r="B1401" t="s">
        <v>493</v>
      </c>
      <c r="C1401" t="s">
        <v>14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15</v>
      </c>
      <c r="I1401" t="s">
        <v>15</v>
      </c>
      <c r="J1401" t="s">
        <v>39</v>
      </c>
      <c r="K1401" t="s">
        <v>494</v>
      </c>
      <c r="L1401" s="7">
        <f t="shared" si="20"/>
        <v>2013</v>
      </c>
      <c r="M1401" s="49" t="str">
        <f>VLOOKUP(L1401,year_status,2,FALSE)</f>
        <v>complete</v>
      </c>
    </row>
    <row r="1402" spans="1:13">
      <c r="A1402">
        <v>1463</v>
      </c>
      <c r="B1402" t="s">
        <v>493</v>
      </c>
      <c r="C1402" t="s">
        <v>18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15</v>
      </c>
      <c r="I1402" t="s">
        <v>15</v>
      </c>
      <c r="J1402" t="s">
        <v>39</v>
      </c>
      <c r="K1402" t="s">
        <v>494</v>
      </c>
      <c r="L1402" s="7">
        <f t="shared" si="20"/>
        <v>2014</v>
      </c>
      <c r="M1402" s="49" t="str">
        <f>VLOOKUP(L1402,year_status,2,FALSE)</f>
        <v>complete</v>
      </c>
    </row>
    <row r="1403" spans="1:13">
      <c r="A1403">
        <v>1464</v>
      </c>
      <c r="B1403" t="s">
        <v>493</v>
      </c>
      <c r="C1403" t="s">
        <v>19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15</v>
      </c>
      <c r="I1403" t="s">
        <v>15</v>
      </c>
      <c r="J1403" t="s">
        <v>39</v>
      </c>
      <c r="K1403" t="s">
        <v>494</v>
      </c>
      <c r="L1403" s="7">
        <f t="shared" si="20"/>
        <v>2015</v>
      </c>
      <c r="M1403" s="49" t="str">
        <f>VLOOKUP(L1403,year_status,2,FALSE)</f>
        <v>complete</v>
      </c>
    </row>
    <row r="1404" spans="1:13">
      <c r="A1404">
        <v>1465</v>
      </c>
      <c r="B1404" t="s">
        <v>493</v>
      </c>
      <c r="C1404" t="s">
        <v>20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15</v>
      </c>
      <c r="I1404" t="s">
        <v>15</v>
      </c>
      <c r="J1404" t="s">
        <v>39</v>
      </c>
      <c r="K1404" t="s">
        <v>494</v>
      </c>
      <c r="L1404" s="7">
        <f t="shared" si="20"/>
        <v>2016</v>
      </c>
      <c r="M1404" s="49" t="str">
        <f>VLOOKUP(L1404,year_status,2,FALSE)</f>
        <v>complete</v>
      </c>
    </row>
    <row r="1405" spans="1:13">
      <c r="A1405">
        <v>1466</v>
      </c>
      <c r="B1405" t="s">
        <v>495</v>
      </c>
      <c r="C1405" t="s">
        <v>14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15</v>
      </c>
      <c r="I1405" t="s">
        <v>15</v>
      </c>
      <c r="J1405" t="s">
        <v>22</v>
      </c>
      <c r="K1405" t="s">
        <v>483</v>
      </c>
      <c r="L1405" s="7">
        <f t="shared" si="20"/>
        <v>2013</v>
      </c>
      <c r="M1405" s="49" t="str">
        <f>VLOOKUP(L1405,year_status,2,FALSE)</f>
        <v>complete</v>
      </c>
    </row>
    <row r="1406" spans="1:13">
      <c r="A1406">
        <v>1467</v>
      </c>
      <c r="B1406" t="s">
        <v>495</v>
      </c>
      <c r="C1406" t="s">
        <v>18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15</v>
      </c>
      <c r="I1406" t="s">
        <v>15</v>
      </c>
      <c r="J1406" t="s">
        <v>22</v>
      </c>
      <c r="K1406" t="s">
        <v>483</v>
      </c>
      <c r="L1406" s="7">
        <f t="shared" si="20"/>
        <v>2015</v>
      </c>
      <c r="M1406" s="49" t="str">
        <f>VLOOKUP(L1406,year_status,2,FALSE)</f>
        <v>complete</v>
      </c>
    </row>
    <row r="1407" spans="1:13">
      <c r="A1407">
        <v>1468</v>
      </c>
      <c r="B1407" t="s">
        <v>495</v>
      </c>
      <c r="C1407" t="s">
        <v>19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15</v>
      </c>
      <c r="I1407" t="s">
        <v>15</v>
      </c>
      <c r="J1407" t="s">
        <v>22</v>
      </c>
      <c r="K1407" t="s">
        <v>483</v>
      </c>
      <c r="L1407" s="7">
        <f t="shared" si="20"/>
        <v>2016</v>
      </c>
      <c r="M1407" s="49" t="str">
        <f>VLOOKUP(L1407,year_status,2,FALSE)</f>
        <v>complete</v>
      </c>
    </row>
    <row r="1408" spans="1:13">
      <c r="A1408">
        <v>1469</v>
      </c>
      <c r="B1408" t="s">
        <v>495</v>
      </c>
      <c r="C1408" t="s">
        <v>20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15</v>
      </c>
      <c r="I1408" t="s">
        <v>15</v>
      </c>
      <c r="J1408" t="s">
        <v>22</v>
      </c>
      <c r="K1408" t="s">
        <v>483</v>
      </c>
      <c r="L1408" s="7">
        <f t="shared" si="20"/>
        <v>2016</v>
      </c>
      <c r="M1408" s="49" t="str">
        <f>VLOOKUP(L1408,year_status,2,FALSE)</f>
        <v>complete</v>
      </c>
    </row>
    <row r="1409" spans="1:13">
      <c r="A1409">
        <v>1470</v>
      </c>
      <c r="B1409" t="s">
        <v>496</v>
      </c>
      <c r="C1409" t="s">
        <v>14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25</v>
      </c>
      <c r="K1409" t="s">
        <v>37</v>
      </c>
      <c r="L1409" s="7">
        <f t="shared" si="20"/>
        <v>2013</v>
      </c>
      <c r="M1409" s="49" t="str">
        <f>VLOOKUP(L1409,year_status,2,FALSE)</f>
        <v>complete</v>
      </c>
    </row>
    <row r="1410" spans="1:13">
      <c r="A1410">
        <v>1471</v>
      </c>
      <c r="B1410" t="s">
        <v>496</v>
      </c>
      <c r="C1410" t="s">
        <v>18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25</v>
      </c>
      <c r="K1410" t="s">
        <v>37</v>
      </c>
      <c r="L1410" s="7">
        <f t="shared" si="20"/>
        <v>2014</v>
      </c>
      <c r="M1410" s="49" t="str">
        <f>VLOOKUP(L1410,year_status,2,FALSE)</f>
        <v>complete</v>
      </c>
    </row>
    <row r="1411" spans="1:13">
      <c r="A1411">
        <v>1472</v>
      </c>
      <c r="B1411" t="s">
        <v>496</v>
      </c>
      <c r="C1411" t="s">
        <v>19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25</v>
      </c>
      <c r="K1411" t="s">
        <v>37</v>
      </c>
      <c r="L1411" s="7">
        <f t="shared" ref="L1411:L1474" si="21">YEAR(D1411)</f>
        <v>2015</v>
      </c>
      <c r="M1411" s="49" t="str">
        <f>VLOOKUP(L1411,year_status,2,FALSE)</f>
        <v>complete</v>
      </c>
    </row>
    <row r="1412" spans="1:13">
      <c r="A1412">
        <v>1473</v>
      </c>
      <c r="B1412" t="s">
        <v>496</v>
      </c>
      <c r="C1412" t="s">
        <v>20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25</v>
      </c>
      <c r="K1412" t="s">
        <v>37</v>
      </c>
      <c r="L1412" s="7">
        <f t="shared" si="21"/>
        <v>2016</v>
      </c>
      <c r="M1412" s="49" t="str">
        <f>VLOOKUP(L1412,year_status,2,FALSE)</f>
        <v>complete</v>
      </c>
    </row>
    <row r="1413" spans="1:13">
      <c r="A1413">
        <v>1474</v>
      </c>
      <c r="B1413" t="s">
        <v>497</v>
      </c>
      <c r="C1413" t="s">
        <v>14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15</v>
      </c>
      <c r="I1413" s="2">
        <v>811000000</v>
      </c>
      <c r="J1413" t="s">
        <v>86</v>
      </c>
      <c r="K1413" t="s">
        <v>87</v>
      </c>
      <c r="L1413" s="7">
        <f t="shared" si="21"/>
        <v>2012</v>
      </c>
      <c r="M1413" s="49" t="str">
        <f>VLOOKUP(L1413,year_status,2,FALSE)</f>
        <v>complete</v>
      </c>
    </row>
    <row r="1414" spans="1:13">
      <c r="A1414">
        <v>1475</v>
      </c>
      <c r="B1414" t="s">
        <v>497</v>
      </c>
      <c r="C1414" t="s">
        <v>18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15</v>
      </c>
      <c r="I1414" s="2">
        <v>787000000</v>
      </c>
      <c r="J1414" t="s">
        <v>86</v>
      </c>
      <c r="K1414" t="s">
        <v>87</v>
      </c>
      <c r="L1414" s="7">
        <f t="shared" si="21"/>
        <v>2013</v>
      </c>
      <c r="M1414" s="49" t="str">
        <f>VLOOKUP(L1414,year_status,2,FALSE)</f>
        <v>complete</v>
      </c>
    </row>
    <row r="1415" spans="1:13">
      <c r="A1415">
        <v>1476</v>
      </c>
      <c r="B1415" t="s">
        <v>497</v>
      </c>
      <c r="C1415" t="s">
        <v>19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15</v>
      </c>
      <c r="I1415" s="2">
        <v>942000000</v>
      </c>
      <c r="J1415" t="s">
        <v>86</v>
      </c>
      <c r="K1415" t="s">
        <v>87</v>
      </c>
      <c r="L1415" s="7">
        <f t="shared" si="21"/>
        <v>2014</v>
      </c>
      <c r="M1415" s="49" t="str">
        <f>VLOOKUP(L1415,year_status,2,FALSE)</f>
        <v>complete</v>
      </c>
    </row>
    <row r="1416" spans="1:13">
      <c r="A1416">
        <v>1477</v>
      </c>
      <c r="B1416" t="s">
        <v>497</v>
      </c>
      <c r="C1416" t="s">
        <v>20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15</v>
      </c>
      <c r="I1416" s="2">
        <v>1091000000</v>
      </c>
      <c r="J1416" t="s">
        <v>86</v>
      </c>
      <c r="K1416" t="s">
        <v>87</v>
      </c>
      <c r="L1416" s="7">
        <f t="shared" si="21"/>
        <v>2015</v>
      </c>
      <c r="M1416" s="49" t="str">
        <f>VLOOKUP(L1416,year_status,2,FALSE)</f>
        <v>complete</v>
      </c>
    </row>
    <row r="1417" spans="1:13">
      <c r="A1417">
        <v>1478</v>
      </c>
      <c r="B1417" t="s">
        <v>498</v>
      </c>
      <c r="C1417" t="s">
        <v>14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15</v>
      </c>
      <c r="I1417" s="2">
        <v>4549000000</v>
      </c>
      <c r="J1417" t="s">
        <v>50</v>
      </c>
      <c r="K1417" t="s">
        <v>103</v>
      </c>
      <c r="L1417" s="7">
        <f t="shared" si="21"/>
        <v>2012</v>
      </c>
      <c r="M1417" s="49" t="str">
        <f>VLOOKUP(L1417,year_status,2,FALSE)</f>
        <v>complete</v>
      </c>
    </row>
    <row r="1418" spans="1:13">
      <c r="A1418">
        <v>1479</v>
      </c>
      <c r="B1418" t="s">
        <v>498</v>
      </c>
      <c r="C1418" t="s">
        <v>18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15</v>
      </c>
      <c r="I1418" s="2">
        <v>5445000000</v>
      </c>
      <c r="J1418" t="s">
        <v>50</v>
      </c>
      <c r="K1418" t="s">
        <v>103</v>
      </c>
      <c r="L1418" s="7">
        <f t="shared" si="21"/>
        <v>2013</v>
      </c>
      <c r="M1418" s="49" t="str">
        <f>VLOOKUP(L1418,year_status,2,FALSE)</f>
        <v>complete</v>
      </c>
    </row>
    <row r="1419" spans="1:13">
      <c r="A1419">
        <v>1480</v>
      </c>
      <c r="B1419" t="s">
        <v>498</v>
      </c>
      <c r="C1419" t="s">
        <v>19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15</v>
      </c>
      <c r="I1419" s="2">
        <v>5492000000</v>
      </c>
      <c r="J1419" t="s">
        <v>50</v>
      </c>
      <c r="K1419" t="s">
        <v>103</v>
      </c>
      <c r="L1419" s="7">
        <f t="shared" si="21"/>
        <v>2014</v>
      </c>
      <c r="M1419" s="49" t="str">
        <f>VLOOKUP(L1419,year_status,2,FALSE)</f>
        <v>complete</v>
      </c>
    </row>
    <row r="1420" spans="1:13">
      <c r="A1420">
        <v>1481</v>
      </c>
      <c r="B1420" t="s">
        <v>498</v>
      </c>
      <c r="C1420" t="s">
        <v>20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15</v>
      </c>
      <c r="I1420" s="2">
        <v>5690000000</v>
      </c>
      <c r="J1420" t="s">
        <v>50</v>
      </c>
      <c r="K1420" t="s">
        <v>103</v>
      </c>
      <c r="L1420" s="7">
        <f t="shared" si="21"/>
        <v>2015</v>
      </c>
      <c r="M1420" s="49" t="str">
        <f>VLOOKUP(L1420,year_status,2,FALSE)</f>
        <v>complete</v>
      </c>
    </row>
    <row r="1421" spans="1:13">
      <c r="A1421">
        <v>1482</v>
      </c>
      <c r="B1421" t="s">
        <v>499</v>
      </c>
      <c r="C1421" t="s">
        <v>14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28</v>
      </c>
      <c r="K1421" t="s">
        <v>33</v>
      </c>
      <c r="L1421" s="7">
        <f t="shared" si="21"/>
        <v>2013</v>
      </c>
      <c r="M1421" s="49" t="str">
        <f>VLOOKUP(L1421,year_status,2,FALSE)</f>
        <v>complete</v>
      </c>
    </row>
    <row r="1422" spans="1:13">
      <c r="A1422">
        <v>1483</v>
      </c>
      <c r="B1422" t="s">
        <v>499</v>
      </c>
      <c r="C1422" t="s">
        <v>18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28</v>
      </c>
      <c r="K1422" t="s">
        <v>33</v>
      </c>
      <c r="L1422" s="7">
        <f t="shared" si="21"/>
        <v>2014</v>
      </c>
      <c r="M1422" s="49" t="str">
        <f>VLOOKUP(L1422,year_status,2,FALSE)</f>
        <v>complete</v>
      </c>
    </row>
    <row r="1423" spans="1:13">
      <c r="A1423">
        <v>1484</v>
      </c>
      <c r="B1423" t="s">
        <v>499</v>
      </c>
      <c r="C1423" t="s">
        <v>19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28</v>
      </c>
      <c r="K1423" t="s">
        <v>33</v>
      </c>
      <c r="L1423" s="7">
        <f t="shared" si="21"/>
        <v>2015</v>
      </c>
      <c r="M1423" s="49" t="str">
        <f>VLOOKUP(L1423,year_status,2,FALSE)</f>
        <v>complete</v>
      </c>
    </row>
    <row r="1424" spans="1:13">
      <c r="A1424">
        <v>1485</v>
      </c>
      <c r="B1424" t="s">
        <v>499</v>
      </c>
      <c r="C1424" t="s">
        <v>20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28</v>
      </c>
      <c r="K1424" t="s">
        <v>33</v>
      </c>
      <c r="L1424" s="7">
        <f t="shared" si="21"/>
        <v>2016</v>
      </c>
      <c r="M1424" s="49" t="str">
        <f>VLOOKUP(L1424,year_status,2,FALSE)</f>
        <v>complete</v>
      </c>
    </row>
    <row r="1425" spans="1:13">
      <c r="A1425">
        <v>1486</v>
      </c>
      <c r="B1425" t="s">
        <v>500</v>
      </c>
      <c r="C1425" t="s">
        <v>14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25</v>
      </c>
      <c r="K1425" t="s">
        <v>35</v>
      </c>
      <c r="L1425" s="7">
        <f t="shared" si="21"/>
        <v>2013</v>
      </c>
      <c r="M1425" s="49" t="str">
        <f>VLOOKUP(L1425,year_status,2,FALSE)</f>
        <v>complete</v>
      </c>
    </row>
    <row r="1426" spans="1:13">
      <c r="A1426">
        <v>1487</v>
      </c>
      <c r="B1426" t="s">
        <v>500</v>
      </c>
      <c r="C1426" t="s">
        <v>18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25</v>
      </c>
      <c r="K1426" t="s">
        <v>35</v>
      </c>
      <c r="L1426" s="7">
        <f t="shared" si="21"/>
        <v>2014</v>
      </c>
      <c r="M1426" s="49" t="str">
        <f>VLOOKUP(L1426,year_status,2,FALSE)</f>
        <v>complete</v>
      </c>
    </row>
    <row r="1427" spans="1:13">
      <c r="A1427">
        <v>1488</v>
      </c>
      <c r="B1427" t="s">
        <v>500</v>
      </c>
      <c r="C1427" t="s">
        <v>19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25</v>
      </c>
      <c r="K1427" t="s">
        <v>35</v>
      </c>
      <c r="L1427" s="7">
        <f t="shared" si="21"/>
        <v>2015</v>
      </c>
      <c r="M1427" s="49" t="str">
        <f>VLOOKUP(L1427,year_status,2,FALSE)</f>
        <v>complete</v>
      </c>
    </row>
    <row r="1428" spans="1:13">
      <c r="A1428">
        <v>1489</v>
      </c>
      <c r="B1428" t="s">
        <v>500</v>
      </c>
      <c r="C1428" t="s">
        <v>20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25</v>
      </c>
      <c r="K1428" t="s">
        <v>35</v>
      </c>
      <c r="L1428" s="7">
        <f t="shared" si="21"/>
        <v>2016</v>
      </c>
      <c r="M1428" s="49" t="str">
        <f>VLOOKUP(L1428,year_status,2,FALSE)</f>
        <v>complete</v>
      </c>
    </row>
    <row r="1429" spans="1:13">
      <c r="A1429">
        <v>1490</v>
      </c>
      <c r="B1429" t="s">
        <v>501</v>
      </c>
      <c r="C1429" t="s">
        <v>14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15</v>
      </c>
      <c r="I1429" t="s">
        <v>15</v>
      </c>
      <c r="J1429" t="s">
        <v>39</v>
      </c>
      <c r="K1429" t="s">
        <v>502</v>
      </c>
      <c r="L1429" s="7">
        <f t="shared" si="21"/>
        <v>2013</v>
      </c>
      <c r="M1429" s="49" t="str">
        <f>VLOOKUP(L1429,year_status,2,FALSE)</f>
        <v>complete</v>
      </c>
    </row>
    <row r="1430" spans="1:13">
      <c r="A1430">
        <v>1491</v>
      </c>
      <c r="B1430" t="s">
        <v>501</v>
      </c>
      <c r="C1430" t="s">
        <v>18</v>
      </c>
      <c r="D1430" s="1">
        <v>41818</v>
      </c>
      <c r="E1430" s="2">
        <v>46516712000</v>
      </c>
      <c r="F1430" s="2">
        <v>38335677000</v>
      </c>
      <c r="G1430" t="s">
        <v>15</v>
      </c>
      <c r="H1430" t="s">
        <v>15</v>
      </c>
      <c r="I1430" t="s">
        <v>15</v>
      </c>
      <c r="J1430" t="s">
        <v>39</v>
      </c>
      <c r="K1430" t="s">
        <v>502</v>
      </c>
      <c r="L1430" s="7">
        <f t="shared" si="21"/>
        <v>2014</v>
      </c>
      <c r="M1430" s="49" t="str">
        <f>VLOOKUP(L1430,year_status,2,FALSE)</f>
        <v>complete</v>
      </c>
    </row>
    <row r="1431" spans="1:13">
      <c r="A1431">
        <v>1492</v>
      </c>
      <c r="B1431" t="s">
        <v>501</v>
      </c>
      <c r="C1431" t="s">
        <v>19</v>
      </c>
      <c r="D1431" s="1">
        <v>42182</v>
      </c>
      <c r="E1431" s="2">
        <v>48680752000</v>
      </c>
      <c r="F1431" s="2">
        <v>40129236000</v>
      </c>
      <c r="G1431" t="s">
        <v>15</v>
      </c>
      <c r="H1431" t="s">
        <v>15</v>
      </c>
      <c r="I1431" t="s">
        <v>15</v>
      </c>
      <c r="J1431" t="s">
        <v>39</v>
      </c>
      <c r="K1431" t="s">
        <v>502</v>
      </c>
      <c r="L1431" s="7">
        <f t="shared" si="21"/>
        <v>2015</v>
      </c>
      <c r="M1431" s="49" t="str">
        <f>VLOOKUP(L1431,year_status,2,FALSE)</f>
        <v>complete</v>
      </c>
    </row>
    <row r="1432" spans="1:13">
      <c r="A1432">
        <v>1493</v>
      </c>
      <c r="B1432" t="s">
        <v>501</v>
      </c>
      <c r="C1432" t="s">
        <v>20</v>
      </c>
      <c r="D1432" s="1">
        <v>42553</v>
      </c>
      <c r="E1432" s="2">
        <v>50366919000</v>
      </c>
      <c r="F1432" s="2">
        <v>41326447000</v>
      </c>
      <c r="G1432" t="s">
        <v>15</v>
      </c>
      <c r="H1432" t="s">
        <v>15</v>
      </c>
      <c r="I1432" t="s">
        <v>15</v>
      </c>
      <c r="J1432" t="s">
        <v>39</v>
      </c>
      <c r="K1432" t="s">
        <v>502</v>
      </c>
      <c r="L1432" s="7">
        <f t="shared" si="21"/>
        <v>2016</v>
      </c>
      <c r="M1432" s="49" t="str">
        <f>VLOOKUP(L1432,year_status,2,FALSE)</f>
        <v>complete</v>
      </c>
    </row>
    <row r="1433" spans="1:13">
      <c r="A1433">
        <v>1494</v>
      </c>
      <c r="B1433" t="s">
        <v>503</v>
      </c>
      <c r="C1433" t="s">
        <v>14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15</v>
      </c>
      <c r="I1433" s="2">
        <v>18143000000</v>
      </c>
      <c r="J1433" t="s">
        <v>185</v>
      </c>
      <c r="K1433" t="s">
        <v>186</v>
      </c>
      <c r="L1433" s="7">
        <f t="shared" si="21"/>
        <v>2012</v>
      </c>
      <c r="M1433" s="49" t="str">
        <f>VLOOKUP(L1433,year_status,2,FALSE)</f>
        <v>complete</v>
      </c>
    </row>
    <row r="1434" spans="1:13">
      <c r="A1434">
        <v>1495</v>
      </c>
      <c r="B1434" t="s">
        <v>503</v>
      </c>
      <c r="C1434" t="s">
        <v>18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15</v>
      </c>
      <c r="I1434" s="2">
        <v>18395000000</v>
      </c>
      <c r="J1434" t="s">
        <v>185</v>
      </c>
      <c r="K1434" t="s">
        <v>186</v>
      </c>
      <c r="L1434" s="7">
        <f t="shared" si="21"/>
        <v>2013</v>
      </c>
      <c r="M1434" s="49" t="str">
        <f>VLOOKUP(L1434,year_status,2,FALSE)</f>
        <v>complete</v>
      </c>
    </row>
    <row r="1435" spans="1:13">
      <c r="A1435">
        <v>1496</v>
      </c>
      <c r="B1435" t="s">
        <v>503</v>
      </c>
      <c r="C1435" t="s">
        <v>19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15</v>
      </c>
      <c r="I1435" s="2">
        <v>18273000000</v>
      </c>
      <c r="J1435" t="s">
        <v>185</v>
      </c>
      <c r="K1435" t="s">
        <v>186</v>
      </c>
      <c r="L1435" s="7">
        <f t="shared" si="21"/>
        <v>2014</v>
      </c>
      <c r="M1435" s="49" t="str">
        <f>VLOOKUP(L1435,year_status,2,FALSE)</f>
        <v>complete</v>
      </c>
    </row>
    <row r="1436" spans="1:13">
      <c r="A1436">
        <v>1497</v>
      </c>
      <c r="B1436" t="s">
        <v>503</v>
      </c>
      <c r="C1436" t="s">
        <v>20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15</v>
      </c>
      <c r="I1436" s="2">
        <v>22016000000</v>
      </c>
      <c r="J1436" t="s">
        <v>185</v>
      </c>
      <c r="K1436" t="s">
        <v>186</v>
      </c>
      <c r="L1436" s="7">
        <f t="shared" si="21"/>
        <v>2015</v>
      </c>
      <c r="M1436" s="49" t="str">
        <f>VLOOKUP(L1436,year_status,2,FALSE)</f>
        <v>complete</v>
      </c>
    </row>
    <row r="1437" spans="1:13">
      <c r="A1437">
        <v>1498</v>
      </c>
      <c r="B1437" t="s">
        <v>504</v>
      </c>
      <c r="C1437" t="s">
        <v>14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15</v>
      </c>
      <c r="I1437" t="s">
        <v>15</v>
      </c>
      <c r="J1437" t="s">
        <v>39</v>
      </c>
      <c r="K1437" t="s">
        <v>505</v>
      </c>
      <c r="L1437" s="7">
        <f t="shared" si="21"/>
        <v>2013</v>
      </c>
      <c r="M1437" s="49" t="str">
        <f>VLOOKUP(L1437,year_status,2,FALSE)</f>
        <v>complete</v>
      </c>
    </row>
    <row r="1438" spans="1:13">
      <c r="A1438">
        <v>1499</v>
      </c>
      <c r="B1438" t="s">
        <v>504</v>
      </c>
      <c r="C1438" t="s">
        <v>18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15</v>
      </c>
      <c r="I1438" t="s">
        <v>15</v>
      </c>
      <c r="J1438" t="s">
        <v>39</v>
      </c>
      <c r="K1438" t="s">
        <v>505</v>
      </c>
      <c r="L1438" s="7">
        <f t="shared" si="21"/>
        <v>2014</v>
      </c>
      <c r="M1438" s="49" t="str">
        <f>VLOOKUP(L1438,year_status,2,FALSE)</f>
        <v>complete</v>
      </c>
    </row>
    <row r="1439" spans="1:13">
      <c r="A1439">
        <v>1500</v>
      </c>
      <c r="B1439" t="s">
        <v>504</v>
      </c>
      <c r="C1439" t="s">
        <v>19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15</v>
      </c>
      <c r="I1439" t="s">
        <v>15</v>
      </c>
      <c r="J1439" t="s">
        <v>39</v>
      </c>
      <c r="K1439" t="s">
        <v>505</v>
      </c>
      <c r="L1439" s="7">
        <f t="shared" si="21"/>
        <v>2015</v>
      </c>
      <c r="M1439" s="49" t="str">
        <f>VLOOKUP(L1439,year_status,2,FALSE)</f>
        <v>complete</v>
      </c>
    </row>
    <row r="1440" spans="1:13">
      <c r="A1440">
        <v>1501</v>
      </c>
      <c r="B1440" t="s">
        <v>504</v>
      </c>
      <c r="C1440" t="s">
        <v>20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15</v>
      </c>
      <c r="I1440" t="s">
        <v>15</v>
      </c>
      <c r="J1440" t="s">
        <v>39</v>
      </c>
      <c r="K1440" t="s">
        <v>505</v>
      </c>
      <c r="L1440" s="7">
        <f t="shared" si="21"/>
        <v>2016</v>
      </c>
      <c r="M1440" s="49" t="str">
        <f>VLOOKUP(L1440,year_status,2,FALSE)</f>
        <v>complete</v>
      </c>
    </row>
    <row r="1441" spans="1:13">
      <c r="A1441">
        <v>1502</v>
      </c>
      <c r="B1441" t="s">
        <v>506</v>
      </c>
      <c r="C1441" t="s">
        <v>14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15</v>
      </c>
      <c r="J1441" t="s">
        <v>25</v>
      </c>
      <c r="K1441" t="s">
        <v>35</v>
      </c>
      <c r="L1441" s="7">
        <f t="shared" si="21"/>
        <v>2012</v>
      </c>
      <c r="M1441" s="49" t="str">
        <f>VLOOKUP(L1441,year_status,2,FALSE)</f>
        <v>complete</v>
      </c>
    </row>
    <row r="1442" spans="1:13">
      <c r="A1442">
        <v>1503</v>
      </c>
      <c r="B1442" t="s">
        <v>506</v>
      </c>
      <c r="C1442" t="s">
        <v>18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15</v>
      </c>
      <c r="J1442" t="s">
        <v>25</v>
      </c>
      <c r="K1442" t="s">
        <v>35</v>
      </c>
      <c r="L1442" s="7">
        <f t="shared" si="21"/>
        <v>2013</v>
      </c>
      <c r="M1442" s="49" t="str">
        <f>VLOOKUP(L1442,year_status,2,FALSE)</f>
        <v>complete</v>
      </c>
    </row>
    <row r="1443" spans="1:13">
      <c r="A1443">
        <v>1504</v>
      </c>
      <c r="B1443" t="s">
        <v>506</v>
      </c>
      <c r="C1443" t="s">
        <v>19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15</v>
      </c>
      <c r="J1443" t="s">
        <v>25</v>
      </c>
      <c r="K1443" t="s">
        <v>35</v>
      </c>
      <c r="L1443" s="7">
        <f t="shared" si="21"/>
        <v>2014</v>
      </c>
      <c r="M1443" s="49" t="str">
        <f>VLOOKUP(L1443,year_status,2,FALSE)</f>
        <v>complete</v>
      </c>
    </row>
    <row r="1444" spans="1:13">
      <c r="A1444">
        <v>1505</v>
      </c>
      <c r="B1444" t="s">
        <v>506</v>
      </c>
      <c r="C1444" t="s">
        <v>20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15</v>
      </c>
      <c r="J1444" t="s">
        <v>25</v>
      </c>
      <c r="K1444" t="s">
        <v>35</v>
      </c>
      <c r="L1444" s="7">
        <f t="shared" si="21"/>
        <v>2015</v>
      </c>
      <c r="M1444" s="49" t="str">
        <f>VLOOKUP(L1444,year_status,2,FALSE)</f>
        <v>complete</v>
      </c>
    </row>
    <row r="1445" spans="1:13">
      <c r="A1445">
        <v>1506</v>
      </c>
      <c r="B1445" t="s">
        <v>507</v>
      </c>
      <c r="C1445" t="s">
        <v>14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15</v>
      </c>
      <c r="I1445" s="2">
        <v>45639000</v>
      </c>
      <c r="J1445" t="s">
        <v>16</v>
      </c>
      <c r="K1445" t="s">
        <v>94</v>
      </c>
      <c r="L1445" s="7">
        <f t="shared" si="21"/>
        <v>2013</v>
      </c>
      <c r="M1445" s="49" t="str">
        <f>VLOOKUP(L1445,year_status,2,FALSE)</f>
        <v>complete</v>
      </c>
    </row>
    <row r="1446" spans="1:13">
      <c r="A1446">
        <v>1507</v>
      </c>
      <c r="B1446" t="s">
        <v>507</v>
      </c>
      <c r="C1446" t="s">
        <v>18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15</v>
      </c>
      <c r="I1446" s="2">
        <v>63608000</v>
      </c>
      <c r="J1446" t="s">
        <v>16</v>
      </c>
      <c r="K1446" t="s">
        <v>94</v>
      </c>
      <c r="L1446" s="7">
        <f t="shared" si="21"/>
        <v>2014</v>
      </c>
      <c r="M1446" s="49" t="str">
        <f>VLOOKUP(L1446,year_status,2,FALSE)</f>
        <v>complete</v>
      </c>
    </row>
    <row r="1447" spans="1:13">
      <c r="A1447">
        <v>1508</v>
      </c>
      <c r="B1447" t="s">
        <v>507</v>
      </c>
      <c r="C1447" t="s">
        <v>19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15</v>
      </c>
      <c r="I1447" s="2">
        <v>54219000</v>
      </c>
      <c r="J1447" t="s">
        <v>16</v>
      </c>
      <c r="K1447" t="s">
        <v>94</v>
      </c>
      <c r="L1447" s="7">
        <f t="shared" si="21"/>
        <v>2015</v>
      </c>
      <c r="M1447" s="49" t="str">
        <f>VLOOKUP(L1447,year_status,2,FALSE)</f>
        <v>complete</v>
      </c>
    </row>
    <row r="1448" spans="1:13">
      <c r="A1448">
        <v>1509</v>
      </c>
      <c r="B1448" t="s">
        <v>507</v>
      </c>
      <c r="C1448" t="s">
        <v>20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15</v>
      </c>
      <c r="I1448" s="2">
        <v>77445000</v>
      </c>
      <c r="J1448" t="s">
        <v>16</v>
      </c>
      <c r="K1448" t="s">
        <v>94</v>
      </c>
      <c r="L1448" s="7">
        <f t="shared" si="21"/>
        <v>2016</v>
      </c>
      <c r="M1448" s="49" t="str">
        <f>VLOOKUP(L1448,year_status,2,FALSE)</f>
        <v>complete</v>
      </c>
    </row>
    <row r="1449" spans="1:13">
      <c r="A1449">
        <v>1510</v>
      </c>
      <c r="B1449" t="s">
        <v>508</v>
      </c>
      <c r="C1449" t="s">
        <v>14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15</v>
      </c>
      <c r="J1449" t="s">
        <v>25</v>
      </c>
      <c r="K1449" t="s">
        <v>509</v>
      </c>
      <c r="L1449" s="7">
        <f t="shared" si="21"/>
        <v>2013</v>
      </c>
      <c r="M1449" s="49" t="str">
        <f>VLOOKUP(L1449,year_status,2,FALSE)</f>
        <v>complete</v>
      </c>
    </row>
    <row r="1450" spans="1:13">
      <c r="A1450">
        <v>1511</v>
      </c>
      <c r="B1450" t="s">
        <v>508</v>
      </c>
      <c r="C1450" t="s">
        <v>18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15</v>
      </c>
      <c r="J1450" t="s">
        <v>25</v>
      </c>
      <c r="K1450" t="s">
        <v>509</v>
      </c>
      <c r="L1450" s="7">
        <f t="shared" si="21"/>
        <v>2014</v>
      </c>
      <c r="M1450" s="49" t="str">
        <f>VLOOKUP(L1450,year_status,2,FALSE)</f>
        <v>complete</v>
      </c>
    </row>
    <row r="1451" spans="1:13">
      <c r="A1451">
        <v>1512</v>
      </c>
      <c r="B1451" t="s">
        <v>508</v>
      </c>
      <c r="C1451" t="s">
        <v>19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15</v>
      </c>
      <c r="J1451" t="s">
        <v>25</v>
      </c>
      <c r="K1451" t="s">
        <v>509</v>
      </c>
      <c r="L1451" s="7">
        <f t="shared" si="21"/>
        <v>2015</v>
      </c>
      <c r="M1451" s="49" t="str">
        <f>VLOOKUP(L1451,year_status,2,FALSE)</f>
        <v>complete</v>
      </c>
    </row>
    <row r="1452" spans="1:13">
      <c r="A1452">
        <v>1513</v>
      </c>
      <c r="B1452" t="s">
        <v>508</v>
      </c>
      <c r="C1452" t="s">
        <v>20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15</v>
      </c>
      <c r="J1452" t="s">
        <v>25</v>
      </c>
      <c r="K1452" t="s">
        <v>509</v>
      </c>
      <c r="L1452" s="7">
        <f t="shared" si="21"/>
        <v>2016</v>
      </c>
      <c r="M1452" s="49" t="str">
        <f>VLOOKUP(L1452,year_status,2,FALSE)</f>
        <v>complete</v>
      </c>
    </row>
    <row r="1453" spans="1:13">
      <c r="A1453">
        <v>1514</v>
      </c>
      <c r="B1453" t="s">
        <v>510</v>
      </c>
      <c r="C1453" t="s">
        <v>14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15</v>
      </c>
      <c r="I1453" s="2">
        <v>194039000</v>
      </c>
      <c r="J1453" t="s">
        <v>22</v>
      </c>
      <c r="K1453" t="s">
        <v>511</v>
      </c>
      <c r="L1453" s="7">
        <f t="shared" si="21"/>
        <v>2012</v>
      </c>
      <c r="M1453" s="49" t="str">
        <f>VLOOKUP(L1453,year_status,2,FALSE)</f>
        <v>complete</v>
      </c>
    </row>
    <row r="1454" spans="1:13">
      <c r="A1454">
        <v>1515</v>
      </c>
      <c r="B1454" t="s">
        <v>510</v>
      </c>
      <c r="C1454" t="s">
        <v>18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15</v>
      </c>
      <c r="I1454" s="2">
        <v>74833000</v>
      </c>
      <c r="J1454" t="s">
        <v>22</v>
      </c>
      <c r="K1454" t="s">
        <v>511</v>
      </c>
      <c r="L1454" s="7">
        <f t="shared" si="21"/>
        <v>2013</v>
      </c>
      <c r="M1454" s="49" t="str">
        <f>VLOOKUP(L1454,year_status,2,FALSE)</f>
        <v>complete</v>
      </c>
    </row>
    <row r="1455" spans="1:13">
      <c r="A1455">
        <v>1516</v>
      </c>
      <c r="B1455" t="s">
        <v>510</v>
      </c>
      <c r="C1455" t="s">
        <v>19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15</v>
      </c>
      <c r="I1455" s="2">
        <v>151837000</v>
      </c>
      <c r="J1455" t="s">
        <v>22</v>
      </c>
      <c r="K1455" t="s">
        <v>511</v>
      </c>
      <c r="L1455" s="7">
        <f t="shared" si="21"/>
        <v>2014</v>
      </c>
      <c r="M1455" s="49" t="str">
        <f>VLOOKUP(L1455,year_status,2,FALSE)</f>
        <v>complete</v>
      </c>
    </row>
    <row r="1456" spans="1:13">
      <c r="A1456">
        <v>1517</v>
      </c>
      <c r="B1456" t="s">
        <v>510</v>
      </c>
      <c r="C1456" t="s">
        <v>20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15</v>
      </c>
      <c r="I1456" s="2">
        <v>205087000</v>
      </c>
      <c r="J1456" t="s">
        <v>22</v>
      </c>
      <c r="K1456" t="s">
        <v>511</v>
      </c>
      <c r="L1456" s="7">
        <f t="shared" si="21"/>
        <v>2015</v>
      </c>
      <c r="M1456" s="49" t="str">
        <f>VLOOKUP(L1456,year_status,2,FALSE)</f>
        <v>complete</v>
      </c>
    </row>
    <row r="1457" spans="1:13">
      <c r="A1457">
        <v>1518</v>
      </c>
      <c r="B1457" t="s">
        <v>512</v>
      </c>
      <c r="C1457" t="s">
        <v>14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15</v>
      </c>
      <c r="I1457" s="2">
        <v>2044000000</v>
      </c>
      <c r="J1457" t="s">
        <v>22</v>
      </c>
      <c r="K1457" t="s">
        <v>200</v>
      </c>
      <c r="L1457" s="7">
        <f t="shared" si="21"/>
        <v>2013</v>
      </c>
      <c r="M1457" s="49" t="str">
        <f>VLOOKUP(L1457,year_status,2,FALSE)</f>
        <v>complete</v>
      </c>
    </row>
    <row r="1458" spans="1:13">
      <c r="A1458">
        <v>1519</v>
      </c>
      <c r="B1458" t="s">
        <v>512</v>
      </c>
      <c r="C1458" t="s">
        <v>18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15</v>
      </c>
      <c r="I1458" s="2">
        <v>1996000000</v>
      </c>
      <c r="J1458" t="s">
        <v>22</v>
      </c>
      <c r="K1458" t="s">
        <v>200</v>
      </c>
      <c r="L1458" s="7">
        <f t="shared" si="21"/>
        <v>2014</v>
      </c>
      <c r="M1458" s="49" t="str">
        <f>VLOOKUP(L1458,year_status,2,FALSE)</f>
        <v>complete</v>
      </c>
    </row>
    <row r="1459" spans="1:13">
      <c r="A1459">
        <v>1520</v>
      </c>
      <c r="B1459" t="s">
        <v>512</v>
      </c>
      <c r="C1459" t="s">
        <v>19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15</v>
      </c>
      <c r="I1459" s="2">
        <v>2129000000</v>
      </c>
      <c r="J1459" t="s">
        <v>22</v>
      </c>
      <c r="K1459" t="s">
        <v>200</v>
      </c>
      <c r="L1459" s="7">
        <f t="shared" si="21"/>
        <v>2015</v>
      </c>
      <c r="M1459" s="49" t="str">
        <f>VLOOKUP(L1459,year_status,2,FALSE)</f>
        <v>complete</v>
      </c>
    </row>
    <row r="1460" spans="1:13">
      <c r="A1460">
        <v>1521</v>
      </c>
      <c r="B1460" t="s">
        <v>512</v>
      </c>
      <c r="C1460" t="s">
        <v>20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15</v>
      </c>
      <c r="I1460" s="2">
        <v>2213000000</v>
      </c>
      <c r="J1460" t="s">
        <v>22</v>
      </c>
      <c r="K1460" t="s">
        <v>200</v>
      </c>
      <c r="L1460" s="7">
        <f t="shared" si="21"/>
        <v>2016</v>
      </c>
      <c r="M1460" s="49" t="str">
        <f>VLOOKUP(L1460,year_status,2,FALSE)</f>
        <v>complete</v>
      </c>
    </row>
    <row r="1461" spans="1:13">
      <c r="A1461">
        <v>1522</v>
      </c>
      <c r="B1461" t="s">
        <v>513</v>
      </c>
      <c r="C1461" t="s">
        <v>14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15</v>
      </c>
      <c r="I1461" t="s">
        <v>15</v>
      </c>
      <c r="J1461" t="s">
        <v>22</v>
      </c>
      <c r="K1461" t="s">
        <v>292</v>
      </c>
      <c r="L1461" s="7">
        <f t="shared" si="21"/>
        <v>2013</v>
      </c>
      <c r="M1461" s="49" t="str">
        <f>VLOOKUP(L1461,year_status,2,FALSE)</f>
        <v>complete</v>
      </c>
    </row>
    <row r="1462" spans="1:13">
      <c r="A1462">
        <v>1523</v>
      </c>
      <c r="B1462" t="s">
        <v>513</v>
      </c>
      <c r="C1462" t="s">
        <v>18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15</v>
      </c>
      <c r="I1462" t="s">
        <v>15</v>
      </c>
      <c r="J1462" t="s">
        <v>22</v>
      </c>
      <c r="K1462" t="s">
        <v>292</v>
      </c>
      <c r="L1462" s="7">
        <f t="shared" si="21"/>
        <v>2014</v>
      </c>
      <c r="M1462" s="49" t="str">
        <f>VLOOKUP(L1462,year_status,2,FALSE)</f>
        <v>complete</v>
      </c>
    </row>
    <row r="1463" spans="1:13">
      <c r="A1463">
        <v>1524</v>
      </c>
      <c r="B1463" t="s">
        <v>513</v>
      </c>
      <c r="C1463" t="s">
        <v>19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15</v>
      </c>
      <c r="I1463" t="s">
        <v>15</v>
      </c>
      <c r="J1463" t="s">
        <v>22</v>
      </c>
      <c r="K1463" t="s">
        <v>292</v>
      </c>
      <c r="L1463" s="7">
        <f t="shared" si="21"/>
        <v>2015</v>
      </c>
      <c r="M1463" s="49" t="str">
        <f>VLOOKUP(L1463,year_status,2,FALSE)</f>
        <v>complete</v>
      </c>
    </row>
    <row r="1464" spans="1:13">
      <c r="A1464">
        <v>1525</v>
      </c>
      <c r="B1464" t="s">
        <v>513</v>
      </c>
      <c r="C1464" t="s">
        <v>20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15</v>
      </c>
      <c r="I1464" t="s">
        <v>15</v>
      </c>
      <c r="J1464" t="s">
        <v>22</v>
      </c>
      <c r="K1464" t="s">
        <v>292</v>
      </c>
      <c r="L1464" s="7">
        <f t="shared" si="21"/>
        <v>2016</v>
      </c>
      <c r="M1464" s="49" t="str">
        <f>VLOOKUP(L1464,year_status,2,FALSE)</f>
        <v>complete</v>
      </c>
    </row>
    <row r="1465" spans="1:13">
      <c r="A1465">
        <v>1526</v>
      </c>
      <c r="B1465" t="s">
        <v>514</v>
      </c>
      <c r="C1465" t="s">
        <v>14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15</v>
      </c>
      <c r="I1465" t="s">
        <v>15</v>
      </c>
      <c r="J1465" t="s">
        <v>22</v>
      </c>
      <c r="K1465" t="s">
        <v>260</v>
      </c>
      <c r="L1465" s="7">
        <f t="shared" si="21"/>
        <v>2013</v>
      </c>
      <c r="M1465" s="49" t="str">
        <f>VLOOKUP(L1465,year_status,2,FALSE)</f>
        <v>complete</v>
      </c>
    </row>
    <row r="1466" spans="1:13">
      <c r="A1466">
        <v>1527</v>
      </c>
      <c r="B1466" t="s">
        <v>514</v>
      </c>
      <c r="C1466" t="s">
        <v>18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15</v>
      </c>
      <c r="I1466" t="s">
        <v>15</v>
      </c>
      <c r="J1466" t="s">
        <v>22</v>
      </c>
      <c r="K1466" t="s">
        <v>260</v>
      </c>
      <c r="L1466" s="7">
        <f t="shared" si="21"/>
        <v>2014</v>
      </c>
      <c r="M1466" s="49" t="str">
        <f>VLOOKUP(L1466,year_status,2,FALSE)</f>
        <v>complete</v>
      </c>
    </row>
    <row r="1467" spans="1:13">
      <c r="A1467">
        <v>1528</v>
      </c>
      <c r="B1467" t="s">
        <v>514</v>
      </c>
      <c r="C1467" t="s">
        <v>19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15</v>
      </c>
      <c r="I1467" t="s">
        <v>15</v>
      </c>
      <c r="J1467" t="s">
        <v>22</v>
      </c>
      <c r="K1467" t="s">
        <v>260</v>
      </c>
      <c r="L1467" s="7">
        <f t="shared" si="21"/>
        <v>2015</v>
      </c>
      <c r="M1467" s="49" t="str">
        <f>VLOOKUP(L1467,year_status,2,FALSE)</f>
        <v>complete</v>
      </c>
    </row>
    <row r="1468" spans="1:13">
      <c r="A1468">
        <v>1529</v>
      </c>
      <c r="B1468" t="s">
        <v>514</v>
      </c>
      <c r="C1468" t="s">
        <v>20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15</v>
      </c>
      <c r="I1468" t="s">
        <v>15</v>
      </c>
      <c r="J1468" t="s">
        <v>22</v>
      </c>
      <c r="K1468" t="s">
        <v>260</v>
      </c>
      <c r="L1468" s="7">
        <f t="shared" si="21"/>
        <v>2016</v>
      </c>
      <c r="M1468" s="49" t="str">
        <f>VLOOKUP(L1468,year_status,2,FALSE)</f>
        <v>complete</v>
      </c>
    </row>
    <row r="1469" spans="1:13">
      <c r="A1469">
        <v>1530</v>
      </c>
      <c r="B1469" t="s">
        <v>515</v>
      </c>
      <c r="C1469" t="s">
        <v>14</v>
      </c>
      <c r="D1469" s="1">
        <v>41274</v>
      </c>
      <c r="E1469" s="2">
        <v>3589516000</v>
      </c>
      <c r="F1469" s="2">
        <v>1955682000</v>
      </c>
      <c r="G1469" t="s">
        <v>15</v>
      </c>
      <c r="H1469" t="s">
        <v>15</v>
      </c>
      <c r="I1469" s="2">
        <v>787329000</v>
      </c>
      <c r="J1469" t="s">
        <v>50</v>
      </c>
      <c r="K1469" t="s">
        <v>51</v>
      </c>
      <c r="L1469" s="7">
        <f t="shared" si="21"/>
        <v>2012</v>
      </c>
      <c r="M1469" s="49" t="str">
        <f>VLOOKUP(L1469,year_status,2,FALSE)</f>
        <v>complete</v>
      </c>
    </row>
    <row r="1470" spans="1:13">
      <c r="A1470">
        <v>1531</v>
      </c>
      <c r="B1470" t="s">
        <v>515</v>
      </c>
      <c r="C1470" t="s">
        <v>18</v>
      </c>
      <c r="D1470" s="1">
        <v>41639</v>
      </c>
      <c r="E1470" s="2">
        <v>3494253000</v>
      </c>
      <c r="F1470" s="2">
        <v>1838766000</v>
      </c>
      <c r="G1470" t="s">
        <v>15</v>
      </c>
      <c r="H1470" t="s">
        <v>15</v>
      </c>
      <c r="I1470" s="2">
        <v>819711000</v>
      </c>
      <c r="J1470" t="s">
        <v>50</v>
      </c>
      <c r="K1470" t="s">
        <v>51</v>
      </c>
      <c r="L1470" s="7">
        <f t="shared" si="21"/>
        <v>2013</v>
      </c>
      <c r="M1470" s="49" t="str">
        <f>VLOOKUP(L1470,year_status,2,FALSE)</f>
        <v>complete</v>
      </c>
    </row>
    <row r="1471" spans="1:13">
      <c r="A1471">
        <v>1532</v>
      </c>
      <c r="B1471" t="s">
        <v>515</v>
      </c>
      <c r="C1471" t="s">
        <v>19</v>
      </c>
      <c r="D1471" s="1">
        <v>42004</v>
      </c>
      <c r="E1471" s="2">
        <v>3620095000</v>
      </c>
      <c r="F1471" s="2">
        <v>1903384000</v>
      </c>
      <c r="G1471" t="s">
        <v>15</v>
      </c>
      <c r="H1471" t="s">
        <v>15</v>
      </c>
      <c r="I1471" s="2">
        <v>855908000</v>
      </c>
      <c r="J1471" t="s">
        <v>50</v>
      </c>
      <c r="K1471" t="s">
        <v>51</v>
      </c>
      <c r="L1471" s="7">
        <f t="shared" si="21"/>
        <v>2014</v>
      </c>
      <c r="M1471" s="49" t="str">
        <f>VLOOKUP(L1471,year_status,2,FALSE)</f>
        <v>complete</v>
      </c>
    </row>
    <row r="1472" spans="1:13">
      <c r="A1472">
        <v>1533</v>
      </c>
      <c r="B1472" t="s">
        <v>515</v>
      </c>
      <c r="C1472" t="s">
        <v>20</v>
      </c>
      <c r="D1472" s="1">
        <v>42369</v>
      </c>
      <c r="E1472" s="2">
        <v>3766065000</v>
      </c>
      <c r="F1472" s="2">
        <v>2016212000</v>
      </c>
      <c r="G1472" t="s">
        <v>15</v>
      </c>
      <c r="H1472" t="s">
        <v>15</v>
      </c>
      <c r="I1472" s="2">
        <v>907024000</v>
      </c>
      <c r="J1472" t="s">
        <v>50</v>
      </c>
      <c r="K1472" t="s">
        <v>51</v>
      </c>
      <c r="L1472" s="7">
        <f t="shared" si="21"/>
        <v>2015</v>
      </c>
      <c r="M1472" s="49" t="str">
        <f>VLOOKUP(L1472,year_status,2,FALSE)</f>
        <v>complete</v>
      </c>
    </row>
    <row r="1473" spans="1:13">
      <c r="A1473">
        <v>1534</v>
      </c>
      <c r="B1473" t="s">
        <v>516</v>
      </c>
      <c r="C1473" t="s">
        <v>14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15</v>
      </c>
      <c r="J1473" t="s">
        <v>28</v>
      </c>
      <c r="K1473" t="s">
        <v>33</v>
      </c>
      <c r="L1473" s="7">
        <f t="shared" si="21"/>
        <v>2012</v>
      </c>
      <c r="M1473" s="49" t="str">
        <f>VLOOKUP(L1473,year_status,2,FALSE)</f>
        <v>complete</v>
      </c>
    </row>
    <row r="1474" spans="1:13">
      <c r="A1474">
        <v>1535</v>
      </c>
      <c r="B1474" t="s">
        <v>516</v>
      </c>
      <c r="C1474" t="s">
        <v>18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15</v>
      </c>
      <c r="J1474" t="s">
        <v>28</v>
      </c>
      <c r="K1474" t="s">
        <v>33</v>
      </c>
      <c r="L1474" s="7">
        <f t="shared" si="21"/>
        <v>2013</v>
      </c>
      <c r="M1474" s="49" t="str">
        <f>VLOOKUP(L1474,year_status,2,FALSE)</f>
        <v>complete</v>
      </c>
    </row>
    <row r="1475" spans="1:13">
      <c r="A1475">
        <v>1536</v>
      </c>
      <c r="B1475" t="s">
        <v>516</v>
      </c>
      <c r="C1475" t="s">
        <v>19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15</v>
      </c>
      <c r="J1475" t="s">
        <v>28</v>
      </c>
      <c r="K1475" t="s">
        <v>33</v>
      </c>
      <c r="L1475" s="7">
        <f t="shared" ref="L1475:L1538" si="22">YEAR(D1475)</f>
        <v>2014</v>
      </c>
      <c r="M1475" s="49" t="str">
        <f>VLOOKUP(L1475,year_status,2,FALSE)</f>
        <v>complete</v>
      </c>
    </row>
    <row r="1476" spans="1:13">
      <c r="A1476">
        <v>1537</v>
      </c>
      <c r="B1476" t="s">
        <v>516</v>
      </c>
      <c r="C1476" t="s">
        <v>20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15</v>
      </c>
      <c r="J1476" t="s">
        <v>28</v>
      </c>
      <c r="K1476" t="s">
        <v>33</v>
      </c>
      <c r="L1476" s="7">
        <f t="shared" si="22"/>
        <v>2015</v>
      </c>
      <c r="M1476" s="49" t="str">
        <f>VLOOKUP(L1476,year_status,2,FALSE)</f>
        <v>complete</v>
      </c>
    </row>
    <row r="1477" spans="1:13">
      <c r="A1477">
        <v>1538</v>
      </c>
      <c r="B1477" t="s">
        <v>517</v>
      </c>
      <c r="C1477" t="s">
        <v>14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15</v>
      </c>
      <c r="I1477" s="2">
        <v>26000000</v>
      </c>
      <c r="J1477" t="s">
        <v>22</v>
      </c>
      <c r="K1477" t="s">
        <v>80</v>
      </c>
      <c r="L1477" s="7">
        <f t="shared" si="22"/>
        <v>2012</v>
      </c>
      <c r="M1477" s="49" t="str">
        <f>VLOOKUP(L1477,year_status,2,FALSE)</f>
        <v>complete</v>
      </c>
    </row>
    <row r="1478" spans="1:13">
      <c r="A1478">
        <v>1539</v>
      </c>
      <c r="B1478" t="s">
        <v>517</v>
      </c>
      <c r="C1478" t="s">
        <v>18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15</v>
      </c>
      <c r="I1478" s="2">
        <v>36000000</v>
      </c>
      <c r="J1478" t="s">
        <v>22</v>
      </c>
      <c r="K1478" t="s">
        <v>80</v>
      </c>
      <c r="L1478" s="7">
        <f t="shared" si="22"/>
        <v>2013</v>
      </c>
      <c r="M1478" s="49" t="str">
        <f>VLOOKUP(L1478,year_status,2,FALSE)</f>
        <v>complete</v>
      </c>
    </row>
    <row r="1479" spans="1:13">
      <c r="A1479">
        <v>1540</v>
      </c>
      <c r="B1479" t="s">
        <v>517</v>
      </c>
      <c r="C1479" t="s">
        <v>19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15</v>
      </c>
      <c r="I1479" s="2">
        <v>65000000</v>
      </c>
      <c r="J1479" t="s">
        <v>22</v>
      </c>
      <c r="K1479" t="s">
        <v>80</v>
      </c>
      <c r="L1479" s="7">
        <f t="shared" si="22"/>
        <v>2014</v>
      </c>
      <c r="M1479" s="49" t="str">
        <f>VLOOKUP(L1479,year_status,2,FALSE)</f>
        <v>complete</v>
      </c>
    </row>
    <row r="1480" spans="1:13">
      <c r="A1480">
        <v>1541</v>
      </c>
      <c r="B1480" t="s">
        <v>517</v>
      </c>
      <c r="C1480" t="s">
        <v>20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15</v>
      </c>
      <c r="I1480" s="2">
        <v>93000000</v>
      </c>
      <c r="J1480" t="s">
        <v>22</v>
      </c>
      <c r="K1480" t="s">
        <v>80</v>
      </c>
      <c r="L1480" s="7">
        <f t="shared" si="22"/>
        <v>2015</v>
      </c>
      <c r="M1480" s="49" t="str">
        <f>VLOOKUP(L1480,year_status,2,FALSE)</f>
        <v>complete</v>
      </c>
    </row>
    <row r="1481" spans="1:13">
      <c r="A1481">
        <v>1542</v>
      </c>
      <c r="B1481" t="s">
        <v>518</v>
      </c>
      <c r="C1481" t="s">
        <v>14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15</v>
      </c>
      <c r="I1481" s="2">
        <v>3821000000</v>
      </c>
      <c r="J1481" t="s">
        <v>50</v>
      </c>
      <c r="K1481" t="s">
        <v>53</v>
      </c>
      <c r="L1481" s="7">
        <f t="shared" si="22"/>
        <v>2013</v>
      </c>
      <c r="M1481" s="49" t="str">
        <f>VLOOKUP(L1481,year_status,2,FALSE)</f>
        <v>complete</v>
      </c>
    </row>
    <row r="1482" spans="1:13">
      <c r="A1482">
        <v>1543</v>
      </c>
      <c r="B1482" t="s">
        <v>518</v>
      </c>
      <c r="C1482" t="s">
        <v>18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15</v>
      </c>
      <c r="I1482" s="2">
        <v>3882000000</v>
      </c>
      <c r="J1482" t="s">
        <v>50</v>
      </c>
      <c r="K1482" t="s">
        <v>53</v>
      </c>
      <c r="L1482" s="7">
        <f t="shared" si="22"/>
        <v>2014</v>
      </c>
      <c r="M1482" s="49" t="str">
        <f>VLOOKUP(L1482,year_status,2,FALSE)</f>
        <v>complete</v>
      </c>
    </row>
    <row r="1483" spans="1:13">
      <c r="A1483">
        <v>1544</v>
      </c>
      <c r="B1483" t="s">
        <v>518</v>
      </c>
      <c r="C1483" t="s">
        <v>19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15</v>
      </c>
      <c r="I1483" s="2">
        <v>3885000000</v>
      </c>
      <c r="J1483" t="s">
        <v>50</v>
      </c>
      <c r="K1483" t="s">
        <v>53</v>
      </c>
      <c r="L1483" s="7">
        <f t="shared" si="22"/>
        <v>2015</v>
      </c>
      <c r="M1483" s="49" t="str">
        <f>VLOOKUP(L1483,year_status,2,FALSE)</f>
        <v>complete</v>
      </c>
    </row>
    <row r="1484" spans="1:13">
      <c r="A1484">
        <v>1545</v>
      </c>
      <c r="B1484" t="s">
        <v>518</v>
      </c>
      <c r="C1484" t="s">
        <v>20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15</v>
      </c>
      <c r="I1484" s="2">
        <v>3985000000</v>
      </c>
      <c r="J1484" t="s">
        <v>50</v>
      </c>
      <c r="K1484" t="s">
        <v>53</v>
      </c>
      <c r="L1484" s="7">
        <f t="shared" si="22"/>
        <v>2016</v>
      </c>
      <c r="M1484" s="49" t="str">
        <f>VLOOKUP(L1484,year_status,2,FALSE)</f>
        <v>complete</v>
      </c>
    </row>
    <row r="1485" spans="1:13">
      <c r="A1485">
        <v>1546</v>
      </c>
      <c r="B1485" t="s">
        <v>519</v>
      </c>
      <c r="C1485" t="s">
        <v>14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15</v>
      </c>
      <c r="I1485" s="2">
        <v>88975000</v>
      </c>
      <c r="J1485" t="s">
        <v>22</v>
      </c>
      <c r="K1485" t="s">
        <v>520</v>
      </c>
      <c r="L1485" s="7">
        <f t="shared" si="22"/>
        <v>2012</v>
      </c>
      <c r="M1485" s="49" t="str">
        <f>VLOOKUP(L1485,year_status,2,FALSE)</f>
        <v>complete</v>
      </c>
    </row>
    <row r="1486" spans="1:13">
      <c r="A1486">
        <v>1547</v>
      </c>
      <c r="B1486" t="s">
        <v>519</v>
      </c>
      <c r="C1486" t="s">
        <v>18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15</v>
      </c>
      <c r="I1486" s="2">
        <v>100025000</v>
      </c>
      <c r="J1486" t="s">
        <v>22</v>
      </c>
      <c r="K1486" t="s">
        <v>520</v>
      </c>
      <c r="L1486" s="7">
        <f t="shared" si="22"/>
        <v>2013</v>
      </c>
      <c r="M1486" s="49" t="str">
        <f>VLOOKUP(L1486,year_status,2,FALSE)</f>
        <v>complete</v>
      </c>
    </row>
    <row r="1487" spans="1:13">
      <c r="A1487">
        <v>1548</v>
      </c>
      <c r="B1487" t="s">
        <v>519</v>
      </c>
      <c r="C1487" t="s">
        <v>19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15</v>
      </c>
      <c r="I1487" s="2">
        <v>114635000</v>
      </c>
      <c r="J1487" t="s">
        <v>22</v>
      </c>
      <c r="K1487" t="s">
        <v>520</v>
      </c>
      <c r="L1487" s="7">
        <f t="shared" si="22"/>
        <v>2014</v>
      </c>
      <c r="M1487" s="49" t="str">
        <f>VLOOKUP(L1487,year_status,2,FALSE)</f>
        <v>complete</v>
      </c>
    </row>
    <row r="1488" spans="1:13">
      <c r="A1488">
        <v>1549</v>
      </c>
      <c r="B1488" t="s">
        <v>519</v>
      </c>
      <c r="C1488" t="s">
        <v>20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15</v>
      </c>
      <c r="I1488" s="2">
        <v>123569000</v>
      </c>
      <c r="J1488" t="s">
        <v>22</v>
      </c>
      <c r="K1488" t="s">
        <v>520</v>
      </c>
      <c r="L1488" s="7">
        <f t="shared" si="22"/>
        <v>2015</v>
      </c>
      <c r="M1488" s="49" t="str">
        <f>VLOOKUP(L1488,year_status,2,FALSE)</f>
        <v>complete</v>
      </c>
    </row>
    <row r="1489" spans="1:13">
      <c r="A1489">
        <v>1550</v>
      </c>
      <c r="B1489" t="s">
        <v>521</v>
      </c>
      <c r="C1489" t="s">
        <v>14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15</v>
      </c>
      <c r="I1489" t="s">
        <v>15</v>
      </c>
      <c r="J1489" t="s">
        <v>39</v>
      </c>
      <c r="K1489" t="s">
        <v>127</v>
      </c>
      <c r="L1489" s="7">
        <f t="shared" si="22"/>
        <v>2013</v>
      </c>
      <c r="M1489" s="49" t="str">
        <f>VLOOKUP(L1489,year_status,2,FALSE)</f>
        <v>complete</v>
      </c>
    </row>
    <row r="1490" spans="1:13">
      <c r="A1490">
        <v>1551</v>
      </c>
      <c r="B1490" t="s">
        <v>521</v>
      </c>
      <c r="C1490" t="s">
        <v>18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15</v>
      </c>
      <c r="I1490" t="s">
        <v>15</v>
      </c>
      <c r="J1490" t="s">
        <v>39</v>
      </c>
      <c r="K1490" t="s">
        <v>127</v>
      </c>
      <c r="L1490" s="7">
        <f t="shared" si="22"/>
        <v>2014</v>
      </c>
      <c r="M1490" s="49" t="str">
        <f>VLOOKUP(L1490,year_status,2,FALSE)</f>
        <v>complete</v>
      </c>
    </row>
    <row r="1491" spans="1:13">
      <c r="A1491">
        <v>1552</v>
      </c>
      <c r="B1491" t="s">
        <v>521</v>
      </c>
      <c r="C1491" t="s">
        <v>19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15</v>
      </c>
      <c r="I1491" t="s">
        <v>15</v>
      </c>
      <c r="J1491" t="s">
        <v>39</v>
      </c>
      <c r="K1491" t="s">
        <v>127</v>
      </c>
      <c r="L1491" s="7">
        <f t="shared" si="22"/>
        <v>2015</v>
      </c>
      <c r="M1491" s="49" t="str">
        <f>VLOOKUP(L1491,year_status,2,FALSE)</f>
        <v>complete</v>
      </c>
    </row>
    <row r="1492" spans="1:13">
      <c r="A1492">
        <v>1553</v>
      </c>
      <c r="B1492" t="s">
        <v>521</v>
      </c>
      <c r="C1492" t="s">
        <v>20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15</v>
      </c>
      <c r="I1492" t="s">
        <v>15</v>
      </c>
      <c r="J1492" t="s">
        <v>39</v>
      </c>
      <c r="K1492" t="s">
        <v>127</v>
      </c>
      <c r="L1492" s="7">
        <f t="shared" si="22"/>
        <v>2016</v>
      </c>
      <c r="M1492" s="49" t="str">
        <f>VLOOKUP(L1492,year_status,2,FALSE)</f>
        <v>complete</v>
      </c>
    </row>
    <row r="1493" spans="1:13">
      <c r="A1493">
        <v>1554</v>
      </c>
      <c r="B1493" t="s">
        <v>522</v>
      </c>
      <c r="C1493" t="s">
        <v>14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15</v>
      </c>
      <c r="I1493" s="2">
        <v>418000000</v>
      </c>
      <c r="J1493" t="s">
        <v>86</v>
      </c>
      <c r="K1493" t="s">
        <v>344</v>
      </c>
      <c r="L1493" s="7">
        <f t="shared" si="22"/>
        <v>2012</v>
      </c>
      <c r="M1493" s="49" t="str">
        <f>VLOOKUP(L1493,year_status,2,FALSE)</f>
        <v>complete</v>
      </c>
    </row>
    <row r="1494" spans="1:13">
      <c r="A1494">
        <v>1555</v>
      </c>
      <c r="B1494" t="s">
        <v>522</v>
      </c>
      <c r="C1494" t="s">
        <v>18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15</v>
      </c>
      <c r="I1494" s="2">
        <v>489000000</v>
      </c>
      <c r="J1494" t="s">
        <v>86</v>
      </c>
      <c r="K1494" t="s">
        <v>344</v>
      </c>
      <c r="L1494" s="7">
        <f t="shared" si="22"/>
        <v>2013</v>
      </c>
      <c r="M1494" s="49" t="str">
        <f>VLOOKUP(L1494,year_status,2,FALSE)</f>
        <v>complete</v>
      </c>
    </row>
    <row r="1495" spans="1:13">
      <c r="A1495">
        <v>1556</v>
      </c>
      <c r="B1495" t="s">
        <v>522</v>
      </c>
      <c r="C1495" t="s">
        <v>19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15</v>
      </c>
      <c r="I1495" s="2">
        <v>562000000</v>
      </c>
      <c r="J1495" t="s">
        <v>86</v>
      </c>
      <c r="K1495" t="s">
        <v>344</v>
      </c>
      <c r="L1495" s="7">
        <f t="shared" si="22"/>
        <v>2014</v>
      </c>
      <c r="M1495" s="49" t="str">
        <f>VLOOKUP(L1495,year_status,2,FALSE)</f>
        <v>complete</v>
      </c>
    </row>
    <row r="1496" spans="1:13">
      <c r="A1496">
        <v>1557</v>
      </c>
      <c r="B1496" t="s">
        <v>522</v>
      </c>
      <c r="C1496" t="s">
        <v>20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15</v>
      </c>
      <c r="I1496" s="2">
        <v>756000000</v>
      </c>
      <c r="J1496" t="s">
        <v>86</v>
      </c>
      <c r="K1496" t="s">
        <v>344</v>
      </c>
      <c r="L1496" s="7">
        <f t="shared" si="22"/>
        <v>2015</v>
      </c>
      <c r="M1496" s="49" t="str">
        <f>VLOOKUP(L1496,year_status,2,FALSE)</f>
        <v>complete</v>
      </c>
    </row>
    <row r="1497" spans="1:13">
      <c r="A1497">
        <v>1558</v>
      </c>
      <c r="B1497" t="s">
        <v>523</v>
      </c>
      <c r="C1497" t="s">
        <v>14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15</v>
      </c>
      <c r="I1497" t="s">
        <v>15</v>
      </c>
      <c r="J1497" t="s">
        <v>25</v>
      </c>
      <c r="K1497" t="s">
        <v>60</v>
      </c>
      <c r="L1497" s="7">
        <f t="shared" si="22"/>
        <v>2012</v>
      </c>
      <c r="M1497" s="49" t="str">
        <f>VLOOKUP(L1497,year_status,2,FALSE)</f>
        <v>complete</v>
      </c>
    </row>
    <row r="1498" spans="1:13">
      <c r="A1498">
        <v>1559</v>
      </c>
      <c r="B1498" t="s">
        <v>523</v>
      </c>
      <c r="C1498" t="s">
        <v>18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15</v>
      </c>
      <c r="I1498" t="s">
        <v>15</v>
      </c>
      <c r="J1498" t="s">
        <v>25</v>
      </c>
      <c r="K1498" t="s">
        <v>60</v>
      </c>
      <c r="L1498" s="7">
        <f t="shared" si="22"/>
        <v>2013</v>
      </c>
      <c r="M1498" s="49" t="str">
        <f>VLOOKUP(L1498,year_status,2,FALSE)</f>
        <v>complete</v>
      </c>
    </row>
    <row r="1499" spans="1:13">
      <c r="A1499">
        <v>1560</v>
      </c>
      <c r="B1499" t="s">
        <v>523</v>
      </c>
      <c r="C1499" t="s">
        <v>19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15</v>
      </c>
      <c r="I1499" t="s">
        <v>15</v>
      </c>
      <c r="J1499" t="s">
        <v>25</v>
      </c>
      <c r="K1499" t="s">
        <v>60</v>
      </c>
      <c r="L1499" s="7">
        <f t="shared" si="22"/>
        <v>2014</v>
      </c>
      <c r="M1499" s="49" t="str">
        <f>VLOOKUP(L1499,year_status,2,FALSE)</f>
        <v>complete</v>
      </c>
    </row>
    <row r="1500" spans="1:13">
      <c r="A1500">
        <v>1561</v>
      </c>
      <c r="B1500" t="s">
        <v>523</v>
      </c>
      <c r="C1500" t="s">
        <v>20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15</v>
      </c>
      <c r="I1500" t="s">
        <v>15</v>
      </c>
      <c r="J1500" t="s">
        <v>25</v>
      </c>
      <c r="K1500" t="s">
        <v>60</v>
      </c>
      <c r="L1500" s="7">
        <f t="shared" si="22"/>
        <v>2015</v>
      </c>
      <c r="M1500" s="49" t="str">
        <f>VLOOKUP(L1500,year_status,2,FALSE)</f>
        <v>complete</v>
      </c>
    </row>
    <row r="1501" spans="1:13">
      <c r="A1501">
        <v>1562</v>
      </c>
      <c r="B1501" t="s">
        <v>524</v>
      </c>
      <c r="C1501" t="s">
        <v>14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15</v>
      </c>
      <c r="J1501" t="s">
        <v>25</v>
      </c>
      <c r="K1501" t="s">
        <v>37</v>
      </c>
      <c r="L1501" s="7">
        <f t="shared" si="22"/>
        <v>2012</v>
      </c>
      <c r="M1501" s="49" t="str">
        <f>VLOOKUP(L1501,year_status,2,FALSE)</f>
        <v>complete</v>
      </c>
    </row>
    <row r="1502" spans="1:13">
      <c r="A1502">
        <v>1563</v>
      </c>
      <c r="B1502" t="s">
        <v>524</v>
      </c>
      <c r="C1502" t="s">
        <v>18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15</v>
      </c>
      <c r="J1502" t="s">
        <v>25</v>
      </c>
      <c r="K1502" t="s">
        <v>37</v>
      </c>
      <c r="L1502" s="7">
        <f t="shared" si="22"/>
        <v>2013</v>
      </c>
      <c r="M1502" s="49" t="str">
        <f>VLOOKUP(L1502,year_status,2,FALSE)</f>
        <v>complete</v>
      </c>
    </row>
    <row r="1503" spans="1:13">
      <c r="A1503">
        <v>1564</v>
      </c>
      <c r="B1503" t="s">
        <v>524</v>
      </c>
      <c r="C1503" t="s">
        <v>19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15</v>
      </c>
      <c r="J1503" t="s">
        <v>25</v>
      </c>
      <c r="K1503" t="s">
        <v>37</v>
      </c>
      <c r="L1503" s="7">
        <f t="shared" si="22"/>
        <v>2014</v>
      </c>
      <c r="M1503" s="49" t="str">
        <f>VLOOKUP(L1503,year_status,2,FALSE)</f>
        <v>complete</v>
      </c>
    </row>
    <row r="1504" spans="1:13">
      <c r="A1504">
        <v>1565</v>
      </c>
      <c r="B1504" t="s">
        <v>524</v>
      </c>
      <c r="C1504" t="s">
        <v>20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15</v>
      </c>
      <c r="J1504" t="s">
        <v>25</v>
      </c>
      <c r="K1504" t="s">
        <v>37</v>
      </c>
      <c r="L1504" s="7">
        <f t="shared" si="22"/>
        <v>2015</v>
      </c>
      <c r="M1504" s="49" t="str">
        <f>VLOOKUP(L1504,year_status,2,FALSE)</f>
        <v>complete</v>
      </c>
    </row>
    <row r="1505" spans="1:13">
      <c r="A1505">
        <v>1566</v>
      </c>
      <c r="B1505" t="s">
        <v>525</v>
      </c>
      <c r="C1505" t="s">
        <v>14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15</v>
      </c>
      <c r="I1505" t="s">
        <v>15</v>
      </c>
      <c r="J1505" t="s">
        <v>16</v>
      </c>
      <c r="K1505" t="s">
        <v>167</v>
      </c>
      <c r="L1505" s="7">
        <f t="shared" si="22"/>
        <v>2012</v>
      </c>
      <c r="M1505" s="49" t="str">
        <f>VLOOKUP(L1505,year_status,2,FALSE)</f>
        <v>complete</v>
      </c>
    </row>
    <row r="1506" spans="1:13">
      <c r="A1506">
        <v>1567</v>
      </c>
      <c r="B1506" t="s">
        <v>525</v>
      </c>
      <c r="C1506" t="s">
        <v>18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15</v>
      </c>
      <c r="I1506" t="s">
        <v>15</v>
      </c>
      <c r="J1506" t="s">
        <v>16</v>
      </c>
      <c r="K1506" t="s">
        <v>167</v>
      </c>
      <c r="L1506" s="7">
        <f t="shared" si="22"/>
        <v>2013</v>
      </c>
      <c r="M1506" s="49" t="str">
        <f>VLOOKUP(L1506,year_status,2,FALSE)</f>
        <v>complete</v>
      </c>
    </row>
    <row r="1507" spans="1:13">
      <c r="A1507">
        <v>1568</v>
      </c>
      <c r="B1507" t="s">
        <v>525</v>
      </c>
      <c r="C1507" t="s">
        <v>19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15</v>
      </c>
      <c r="I1507" t="s">
        <v>15</v>
      </c>
      <c r="J1507" t="s">
        <v>16</v>
      </c>
      <c r="K1507" t="s">
        <v>167</v>
      </c>
      <c r="L1507" s="7">
        <f t="shared" si="22"/>
        <v>2015</v>
      </c>
      <c r="M1507" s="49" t="str">
        <f>VLOOKUP(L1507,year_status,2,FALSE)</f>
        <v>complete</v>
      </c>
    </row>
    <row r="1508" spans="1:13">
      <c r="A1508">
        <v>1569</v>
      </c>
      <c r="B1508" t="s">
        <v>525</v>
      </c>
      <c r="C1508" t="s">
        <v>20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15</v>
      </c>
      <c r="I1508" t="s">
        <v>15</v>
      </c>
      <c r="J1508" t="s">
        <v>16</v>
      </c>
      <c r="K1508" t="s">
        <v>167</v>
      </c>
      <c r="L1508" s="7">
        <f t="shared" si="22"/>
        <v>2016</v>
      </c>
      <c r="M1508" s="49" t="str">
        <f>VLOOKUP(L1508,year_status,2,FALSE)</f>
        <v>complete</v>
      </c>
    </row>
    <row r="1509" spans="1:13">
      <c r="A1509">
        <v>1570</v>
      </c>
      <c r="B1509" t="s">
        <v>526</v>
      </c>
      <c r="C1509" t="s">
        <v>14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15</v>
      </c>
      <c r="I1509" t="s">
        <v>15</v>
      </c>
      <c r="J1509" t="s">
        <v>22</v>
      </c>
      <c r="K1509" t="s">
        <v>292</v>
      </c>
      <c r="L1509" s="7">
        <f t="shared" si="22"/>
        <v>2012</v>
      </c>
      <c r="M1509" s="49" t="str">
        <f>VLOOKUP(L1509,year_status,2,FALSE)</f>
        <v>complete</v>
      </c>
    </row>
    <row r="1510" spans="1:13">
      <c r="A1510">
        <v>1571</v>
      </c>
      <c r="B1510" t="s">
        <v>526</v>
      </c>
      <c r="C1510" t="s">
        <v>18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15</v>
      </c>
      <c r="I1510" t="s">
        <v>15</v>
      </c>
      <c r="J1510" t="s">
        <v>22</v>
      </c>
      <c r="K1510" t="s">
        <v>292</v>
      </c>
      <c r="L1510" s="7">
        <f t="shared" si="22"/>
        <v>2013</v>
      </c>
      <c r="M1510" s="49" t="str">
        <f>VLOOKUP(L1510,year_status,2,FALSE)</f>
        <v>complete</v>
      </c>
    </row>
    <row r="1511" spans="1:13">
      <c r="A1511">
        <v>1572</v>
      </c>
      <c r="B1511" t="s">
        <v>526</v>
      </c>
      <c r="C1511" t="s">
        <v>19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15</v>
      </c>
      <c r="I1511" t="s">
        <v>15</v>
      </c>
      <c r="J1511" t="s">
        <v>22</v>
      </c>
      <c r="K1511" t="s">
        <v>292</v>
      </c>
      <c r="L1511" s="7">
        <f t="shared" si="22"/>
        <v>2014</v>
      </c>
      <c r="M1511" s="49" t="str">
        <f>VLOOKUP(L1511,year_status,2,FALSE)</f>
        <v>complete</v>
      </c>
    </row>
    <row r="1512" spans="1:13">
      <c r="A1512">
        <v>1573</v>
      </c>
      <c r="B1512" t="s">
        <v>526</v>
      </c>
      <c r="C1512" t="s">
        <v>20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15</v>
      </c>
      <c r="I1512" t="s">
        <v>15</v>
      </c>
      <c r="J1512" t="s">
        <v>22</v>
      </c>
      <c r="K1512" t="s">
        <v>292</v>
      </c>
      <c r="L1512" s="7">
        <f t="shared" si="22"/>
        <v>2015</v>
      </c>
      <c r="M1512" s="49" t="str">
        <f>VLOOKUP(L1512,year_status,2,FALSE)</f>
        <v>complete</v>
      </c>
    </row>
    <row r="1513" spans="1:13">
      <c r="A1513">
        <v>1574</v>
      </c>
      <c r="B1513" t="s">
        <v>527</v>
      </c>
      <c r="C1513" t="s">
        <v>14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15</v>
      </c>
      <c r="I1513" t="s">
        <v>15</v>
      </c>
      <c r="J1513" t="s">
        <v>22</v>
      </c>
      <c r="K1513" t="s">
        <v>292</v>
      </c>
      <c r="L1513" s="7">
        <f t="shared" si="22"/>
        <v>2012</v>
      </c>
      <c r="M1513" s="49" t="str">
        <f>VLOOKUP(L1513,year_status,2,FALSE)</f>
        <v>complete</v>
      </c>
    </row>
    <row r="1514" spans="1:13">
      <c r="A1514">
        <v>1575</v>
      </c>
      <c r="B1514" t="s">
        <v>527</v>
      </c>
      <c r="C1514" t="s">
        <v>18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15</v>
      </c>
      <c r="I1514" t="s">
        <v>15</v>
      </c>
      <c r="J1514" t="s">
        <v>22</v>
      </c>
      <c r="K1514" t="s">
        <v>292</v>
      </c>
      <c r="L1514" s="7">
        <f t="shared" si="22"/>
        <v>2013</v>
      </c>
      <c r="M1514" s="49" t="str">
        <f>VLOOKUP(L1514,year_status,2,FALSE)</f>
        <v>complete</v>
      </c>
    </row>
    <row r="1515" spans="1:13">
      <c r="A1515">
        <v>1576</v>
      </c>
      <c r="B1515" t="s">
        <v>527</v>
      </c>
      <c r="C1515" t="s">
        <v>19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15</v>
      </c>
      <c r="I1515" t="s">
        <v>15</v>
      </c>
      <c r="J1515" t="s">
        <v>22</v>
      </c>
      <c r="K1515" t="s">
        <v>292</v>
      </c>
      <c r="L1515" s="7">
        <f t="shared" si="22"/>
        <v>2014</v>
      </c>
      <c r="M1515" s="49" t="str">
        <f>VLOOKUP(L1515,year_status,2,FALSE)</f>
        <v>complete</v>
      </c>
    </row>
    <row r="1516" spans="1:13">
      <c r="A1516">
        <v>1577</v>
      </c>
      <c r="B1516" t="s">
        <v>527</v>
      </c>
      <c r="C1516" t="s">
        <v>20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15</v>
      </c>
      <c r="I1516" t="s">
        <v>15</v>
      </c>
      <c r="J1516" t="s">
        <v>22</v>
      </c>
      <c r="K1516" t="s">
        <v>292</v>
      </c>
      <c r="L1516" s="7">
        <f t="shared" si="22"/>
        <v>2015</v>
      </c>
      <c r="M1516" s="49" t="str">
        <f>VLOOKUP(L1516,year_status,2,FALSE)</f>
        <v>complete</v>
      </c>
    </row>
    <row r="1517" spans="1:13">
      <c r="A1517">
        <v>1578</v>
      </c>
      <c r="B1517" t="s">
        <v>528</v>
      </c>
      <c r="C1517" t="s">
        <v>14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15</v>
      </c>
      <c r="I1517" s="2">
        <v>1522000000</v>
      </c>
      <c r="J1517" t="s">
        <v>16</v>
      </c>
      <c r="K1517" t="s">
        <v>17</v>
      </c>
      <c r="L1517" s="7">
        <f t="shared" si="22"/>
        <v>2012</v>
      </c>
      <c r="M1517" s="49" t="str">
        <f>VLOOKUP(L1517,year_status,2,FALSE)</f>
        <v>complete</v>
      </c>
    </row>
    <row r="1518" spans="1:13">
      <c r="A1518">
        <v>1579</v>
      </c>
      <c r="B1518" t="s">
        <v>528</v>
      </c>
      <c r="C1518" t="s">
        <v>18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15</v>
      </c>
      <c r="I1518" s="2">
        <v>1689000000</v>
      </c>
      <c r="J1518" t="s">
        <v>16</v>
      </c>
      <c r="K1518" t="s">
        <v>17</v>
      </c>
      <c r="L1518" s="7">
        <f t="shared" si="22"/>
        <v>2013</v>
      </c>
      <c r="M1518" s="49" t="str">
        <f>VLOOKUP(L1518,year_status,2,FALSE)</f>
        <v>complete</v>
      </c>
    </row>
    <row r="1519" spans="1:13">
      <c r="A1519">
        <v>1580</v>
      </c>
      <c r="B1519" t="s">
        <v>528</v>
      </c>
      <c r="C1519" t="s">
        <v>19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15</v>
      </c>
      <c r="I1519" s="2">
        <v>1679000000</v>
      </c>
      <c r="J1519" t="s">
        <v>16</v>
      </c>
      <c r="K1519" t="s">
        <v>17</v>
      </c>
      <c r="L1519" s="7">
        <f t="shared" si="22"/>
        <v>2014</v>
      </c>
      <c r="M1519" s="49" t="str">
        <f>VLOOKUP(L1519,year_status,2,FALSE)</f>
        <v>complete</v>
      </c>
    </row>
    <row r="1520" spans="1:13">
      <c r="A1520">
        <v>1581</v>
      </c>
      <c r="B1520" t="s">
        <v>528</v>
      </c>
      <c r="C1520" t="s">
        <v>20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15</v>
      </c>
      <c r="I1520" s="2">
        <v>1819000000</v>
      </c>
      <c r="J1520" t="s">
        <v>16</v>
      </c>
      <c r="K1520" t="s">
        <v>17</v>
      </c>
      <c r="L1520" s="7">
        <f t="shared" si="22"/>
        <v>2015</v>
      </c>
      <c r="M1520" s="49" t="str">
        <f>VLOOKUP(L1520,year_status,2,FALSE)</f>
        <v>complete</v>
      </c>
    </row>
    <row r="1521" spans="1:13">
      <c r="A1521">
        <v>1582</v>
      </c>
      <c r="B1521" t="s">
        <v>529</v>
      </c>
      <c r="C1521" t="s">
        <v>14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15</v>
      </c>
      <c r="I1521" s="2">
        <v>346031000</v>
      </c>
      <c r="J1521" t="s">
        <v>55</v>
      </c>
      <c r="K1521" t="s">
        <v>237</v>
      </c>
      <c r="L1521" s="7">
        <f t="shared" si="22"/>
        <v>2012</v>
      </c>
      <c r="M1521" s="49" t="str">
        <f>VLOOKUP(L1521,year_status,2,FALSE)</f>
        <v>complete</v>
      </c>
    </row>
    <row r="1522" spans="1:13">
      <c r="A1522">
        <v>1583</v>
      </c>
      <c r="B1522" t="s">
        <v>529</v>
      </c>
      <c r="C1522" t="s">
        <v>18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15</v>
      </c>
      <c r="I1522" s="2">
        <v>346273000</v>
      </c>
      <c r="J1522" t="s">
        <v>55</v>
      </c>
      <c r="K1522" t="s">
        <v>237</v>
      </c>
      <c r="L1522" s="7">
        <f t="shared" si="22"/>
        <v>2013</v>
      </c>
      <c r="M1522" s="49" t="str">
        <f>VLOOKUP(L1522,year_status,2,FALSE)</f>
        <v>complete</v>
      </c>
    </row>
    <row r="1523" spans="1:13">
      <c r="A1523">
        <v>1584</v>
      </c>
      <c r="B1523" t="s">
        <v>529</v>
      </c>
      <c r="C1523" t="s">
        <v>19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15</v>
      </c>
      <c r="I1523" s="2">
        <v>363929000</v>
      </c>
      <c r="J1523" t="s">
        <v>55</v>
      </c>
      <c r="K1523" t="s">
        <v>237</v>
      </c>
      <c r="L1523" s="7">
        <f t="shared" si="22"/>
        <v>2014</v>
      </c>
      <c r="M1523" s="49" t="str">
        <f>VLOOKUP(L1523,year_status,2,FALSE)</f>
        <v>complete</v>
      </c>
    </row>
    <row r="1524" spans="1:13">
      <c r="A1524">
        <v>1585</v>
      </c>
      <c r="B1524" t="s">
        <v>529</v>
      </c>
      <c r="C1524" t="s">
        <v>20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15</v>
      </c>
      <c r="I1524" s="2">
        <v>381277000</v>
      </c>
      <c r="J1524" t="s">
        <v>55</v>
      </c>
      <c r="K1524" t="s">
        <v>237</v>
      </c>
      <c r="L1524" s="7">
        <f t="shared" si="22"/>
        <v>2015</v>
      </c>
      <c r="M1524" s="49" t="str">
        <f>VLOOKUP(L1524,year_status,2,FALSE)</f>
        <v>complete</v>
      </c>
    </row>
    <row r="1525" spans="1:13">
      <c r="A1525">
        <v>1590</v>
      </c>
      <c r="B1525" t="s">
        <v>530</v>
      </c>
      <c r="C1525" t="s">
        <v>14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15</v>
      </c>
      <c r="I1525" t="s">
        <v>15</v>
      </c>
      <c r="J1525" t="s">
        <v>22</v>
      </c>
      <c r="K1525" t="s">
        <v>82</v>
      </c>
      <c r="L1525" s="7">
        <f t="shared" si="22"/>
        <v>2013</v>
      </c>
      <c r="M1525" s="49" t="str">
        <f>VLOOKUP(L1525,year_status,2,FALSE)</f>
        <v>complete</v>
      </c>
    </row>
    <row r="1526" spans="1:13">
      <c r="A1526">
        <v>1591</v>
      </c>
      <c r="B1526" t="s">
        <v>530</v>
      </c>
      <c r="C1526" t="s">
        <v>18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15</v>
      </c>
      <c r="I1526" t="s">
        <v>15</v>
      </c>
      <c r="J1526" t="s">
        <v>22</v>
      </c>
      <c r="K1526" t="s">
        <v>82</v>
      </c>
      <c r="L1526" s="7">
        <f t="shared" si="22"/>
        <v>2014</v>
      </c>
      <c r="M1526" s="49" t="str">
        <f>VLOOKUP(L1526,year_status,2,FALSE)</f>
        <v>complete</v>
      </c>
    </row>
    <row r="1527" spans="1:13">
      <c r="A1527">
        <v>1592</v>
      </c>
      <c r="B1527" t="s">
        <v>530</v>
      </c>
      <c r="C1527" t="s">
        <v>19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15</v>
      </c>
      <c r="I1527" t="s">
        <v>15</v>
      </c>
      <c r="J1527" t="s">
        <v>22</v>
      </c>
      <c r="K1527" t="s">
        <v>82</v>
      </c>
      <c r="L1527" s="7">
        <f t="shared" si="22"/>
        <v>2015</v>
      </c>
      <c r="M1527" s="49" t="str">
        <f>VLOOKUP(L1527,year_status,2,FALSE)</f>
        <v>complete</v>
      </c>
    </row>
    <row r="1528" spans="1:13">
      <c r="A1528">
        <v>1593</v>
      </c>
      <c r="B1528" t="s">
        <v>530</v>
      </c>
      <c r="C1528" t="s">
        <v>20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15</v>
      </c>
      <c r="I1528" t="s">
        <v>15</v>
      </c>
      <c r="J1528" t="s">
        <v>22</v>
      </c>
      <c r="K1528" t="s">
        <v>82</v>
      </c>
      <c r="L1528" s="7">
        <f t="shared" si="22"/>
        <v>2016</v>
      </c>
      <c r="M1528" s="49" t="str">
        <f>VLOOKUP(L1528,year_status,2,FALSE)</f>
        <v>complete</v>
      </c>
    </row>
    <row r="1529" spans="1:13">
      <c r="A1529">
        <v>1594</v>
      </c>
      <c r="B1529" t="s">
        <v>531</v>
      </c>
      <c r="C1529" t="s">
        <v>14</v>
      </c>
      <c r="D1529" s="1">
        <v>41639</v>
      </c>
      <c r="E1529" s="2">
        <v>122489000000</v>
      </c>
      <c r="F1529" s="2">
        <v>89659000000</v>
      </c>
      <c r="G1529" t="s">
        <v>15</v>
      </c>
      <c r="H1529" t="s">
        <v>15</v>
      </c>
      <c r="I1529" s="2">
        <v>23207000000</v>
      </c>
      <c r="J1529" t="s">
        <v>28</v>
      </c>
      <c r="K1529" t="s">
        <v>84</v>
      </c>
      <c r="L1529" s="7">
        <f t="shared" si="22"/>
        <v>2013</v>
      </c>
      <c r="M1529" s="49" t="str">
        <f>VLOOKUP(L1529,year_status,2,FALSE)</f>
        <v>complete</v>
      </c>
    </row>
    <row r="1530" spans="1:13">
      <c r="A1530">
        <v>1595</v>
      </c>
      <c r="B1530" t="s">
        <v>531</v>
      </c>
      <c r="C1530" t="s">
        <v>18</v>
      </c>
      <c r="D1530" s="1">
        <v>42004</v>
      </c>
      <c r="E1530" s="2">
        <v>130474000000</v>
      </c>
      <c r="F1530" s="2">
        <v>93633000000</v>
      </c>
      <c r="G1530" t="s">
        <v>15</v>
      </c>
      <c r="H1530" t="s">
        <v>15</v>
      </c>
      <c r="I1530" s="2">
        <v>26567000000</v>
      </c>
      <c r="J1530" t="s">
        <v>28</v>
      </c>
      <c r="K1530" t="s">
        <v>84</v>
      </c>
      <c r="L1530" s="7">
        <f t="shared" si="22"/>
        <v>2014</v>
      </c>
      <c r="M1530" s="49" t="str">
        <f>VLOOKUP(L1530,year_status,2,FALSE)</f>
        <v>complete</v>
      </c>
    </row>
    <row r="1531" spans="1:13">
      <c r="A1531">
        <v>1596</v>
      </c>
      <c r="B1531" t="s">
        <v>531</v>
      </c>
      <c r="C1531" t="s">
        <v>19</v>
      </c>
      <c r="D1531" s="1">
        <v>42369</v>
      </c>
      <c r="E1531" s="2">
        <v>157107000000</v>
      </c>
      <c r="F1531" s="2">
        <v>103875000000</v>
      </c>
      <c r="G1531" t="s">
        <v>15</v>
      </c>
      <c r="H1531" t="s">
        <v>15</v>
      </c>
      <c r="I1531" s="2">
        <v>42211000000</v>
      </c>
      <c r="J1531" t="s">
        <v>28</v>
      </c>
      <c r="K1531" t="s">
        <v>84</v>
      </c>
      <c r="L1531" s="7">
        <f t="shared" si="22"/>
        <v>2015</v>
      </c>
      <c r="M1531" s="49" t="str">
        <f>VLOOKUP(L1531,year_status,2,FALSE)</f>
        <v>complete</v>
      </c>
    </row>
    <row r="1532" spans="1:13">
      <c r="A1532">
        <v>1597</v>
      </c>
      <c r="B1532" t="s">
        <v>531</v>
      </c>
      <c r="C1532" t="s">
        <v>20</v>
      </c>
      <c r="D1532" s="1">
        <v>42735</v>
      </c>
      <c r="E1532" s="2">
        <v>184840000000</v>
      </c>
      <c r="F1532" s="2">
        <v>117038000000</v>
      </c>
      <c r="G1532" t="s">
        <v>15</v>
      </c>
      <c r="H1532" t="s">
        <v>15</v>
      </c>
      <c r="I1532" s="2">
        <v>54872000000</v>
      </c>
      <c r="J1532" t="s">
        <v>28</v>
      </c>
      <c r="K1532" t="s">
        <v>84</v>
      </c>
      <c r="L1532" s="7">
        <f t="shared" si="22"/>
        <v>2016</v>
      </c>
      <c r="M1532" s="49" t="str">
        <f>VLOOKUP(L1532,year_status,2,FALSE)</f>
        <v>complete</v>
      </c>
    </row>
    <row r="1533" spans="1:13">
      <c r="A1533">
        <v>1598</v>
      </c>
      <c r="B1533" t="s">
        <v>532</v>
      </c>
      <c r="C1533" t="s">
        <v>14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15</v>
      </c>
      <c r="I1533" s="2">
        <v>1161600000</v>
      </c>
      <c r="J1533" t="s">
        <v>50</v>
      </c>
      <c r="K1533" t="s">
        <v>382</v>
      </c>
      <c r="L1533" s="7">
        <f t="shared" si="22"/>
        <v>2012</v>
      </c>
      <c r="M1533" s="49" t="str">
        <f>VLOOKUP(L1533,year_status,2,FALSE)</f>
        <v>complete</v>
      </c>
    </row>
    <row r="1534" spans="1:13">
      <c r="A1534">
        <v>1599</v>
      </c>
      <c r="B1534" t="s">
        <v>532</v>
      </c>
      <c r="C1534" t="s">
        <v>18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15</v>
      </c>
      <c r="I1534" s="2">
        <v>1170400000</v>
      </c>
      <c r="J1534" t="s">
        <v>50</v>
      </c>
      <c r="K1534" t="s">
        <v>382</v>
      </c>
      <c r="L1534" s="7">
        <f t="shared" si="22"/>
        <v>2013</v>
      </c>
      <c r="M1534" s="49" t="str">
        <f>VLOOKUP(L1534,year_status,2,FALSE)</f>
        <v>complete</v>
      </c>
    </row>
    <row r="1535" spans="1:13">
      <c r="A1535">
        <v>1600</v>
      </c>
      <c r="B1535" t="s">
        <v>532</v>
      </c>
      <c r="C1535" t="s">
        <v>19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15</v>
      </c>
      <c r="I1535" s="2">
        <v>1272000000</v>
      </c>
      <c r="J1535" t="s">
        <v>50</v>
      </c>
      <c r="K1535" t="s">
        <v>382</v>
      </c>
      <c r="L1535" s="7">
        <f t="shared" si="22"/>
        <v>2014</v>
      </c>
      <c r="M1535" s="49" t="str">
        <f>VLOOKUP(L1535,year_status,2,FALSE)</f>
        <v>complete</v>
      </c>
    </row>
    <row r="1536" spans="1:13">
      <c r="A1536">
        <v>1601</v>
      </c>
      <c r="B1536" t="s">
        <v>532</v>
      </c>
      <c r="C1536" t="s">
        <v>20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15</v>
      </c>
      <c r="I1536" s="2">
        <v>1295700000</v>
      </c>
      <c r="J1536" t="s">
        <v>50</v>
      </c>
      <c r="K1536" t="s">
        <v>382</v>
      </c>
      <c r="L1536" s="7">
        <f t="shared" si="22"/>
        <v>2015</v>
      </c>
      <c r="M1536" s="49" t="str">
        <f>VLOOKUP(L1536,year_status,2,FALSE)</f>
        <v>complete</v>
      </c>
    </row>
    <row r="1537" spans="1:13">
      <c r="A1537">
        <v>1602</v>
      </c>
      <c r="B1537" t="s">
        <v>533</v>
      </c>
      <c r="C1537" t="s">
        <v>14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15</v>
      </c>
      <c r="I1537" s="2">
        <v>1777000000</v>
      </c>
      <c r="J1537" t="s">
        <v>16</v>
      </c>
      <c r="K1537" t="s">
        <v>181</v>
      </c>
      <c r="L1537" s="7">
        <f t="shared" si="22"/>
        <v>2013</v>
      </c>
      <c r="M1537" s="49" t="str">
        <f>VLOOKUP(L1537,year_status,2,FALSE)</f>
        <v>complete</v>
      </c>
    </row>
    <row r="1538" spans="1:13">
      <c r="A1538">
        <v>1603</v>
      </c>
      <c r="B1538" t="s">
        <v>533</v>
      </c>
      <c r="C1538" t="s">
        <v>18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15</v>
      </c>
      <c r="I1538" s="2">
        <v>1904000000</v>
      </c>
      <c r="J1538" t="s">
        <v>16</v>
      </c>
      <c r="K1538" t="s">
        <v>181</v>
      </c>
      <c r="L1538" s="7">
        <f t="shared" si="22"/>
        <v>2014</v>
      </c>
      <c r="M1538" s="49" t="str">
        <f>VLOOKUP(L1538,year_status,2,FALSE)</f>
        <v>complete</v>
      </c>
    </row>
    <row r="1539" spans="1:13">
      <c r="A1539">
        <v>1604</v>
      </c>
      <c r="B1539" t="s">
        <v>533</v>
      </c>
      <c r="C1539" t="s">
        <v>19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15</v>
      </c>
      <c r="I1539" s="2">
        <v>2012000000</v>
      </c>
      <c r="J1539" t="s">
        <v>16</v>
      </c>
      <c r="K1539" t="s">
        <v>181</v>
      </c>
      <c r="L1539" s="7">
        <f t="shared" ref="L1539:L1602" si="23">YEAR(D1539)</f>
        <v>2015</v>
      </c>
      <c r="M1539" s="49" t="str">
        <f>VLOOKUP(L1539,year_status,2,FALSE)</f>
        <v>complete</v>
      </c>
    </row>
    <row r="1540" spans="1:13">
      <c r="A1540">
        <v>1605</v>
      </c>
      <c r="B1540" t="s">
        <v>533</v>
      </c>
      <c r="C1540" t="s">
        <v>20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15</v>
      </c>
      <c r="I1540" s="2">
        <v>2038000000</v>
      </c>
      <c r="J1540" t="s">
        <v>16</v>
      </c>
      <c r="K1540" t="s">
        <v>181</v>
      </c>
      <c r="L1540" s="7">
        <f t="shared" si="23"/>
        <v>2016</v>
      </c>
      <c r="M1540" s="49" t="str">
        <f>VLOOKUP(L1540,year_status,2,FALSE)</f>
        <v>complete</v>
      </c>
    </row>
    <row r="1541" spans="1:13">
      <c r="A1541">
        <v>1606</v>
      </c>
      <c r="B1541" t="s">
        <v>534</v>
      </c>
      <c r="C1541" t="s">
        <v>14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15</v>
      </c>
      <c r="I1541" s="2">
        <v>1858000000</v>
      </c>
      <c r="J1541" t="s">
        <v>16</v>
      </c>
      <c r="K1541" t="s">
        <v>149</v>
      </c>
      <c r="L1541" s="7">
        <f t="shared" si="23"/>
        <v>2012</v>
      </c>
      <c r="M1541" s="49" t="str">
        <f>VLOOKUP(L1541,year_status,2,FALSE)</f>
        <v>complete</v>
      </c>
    </row>
    <row r="1542" spans="1:13">
      <c r="A1542">
        <v>1607</v>
      </c>
      <c r="B1542" t="s">
        <v>534</v>
      </c>
      <c r="C1542" t="s">
        <v>18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15</v>
      </c>
      <c r="I1542" s="2">
        <v>1867000000</v>
      </c>
      <c r="J1542" t="s">
        <v>16</v>
      </c>
      <c r="K1542" t="s">
        <v>149</v>
      </c>
      <c r="L1542" s="7">
        <f t="shared" si="23"/>
        <v>2013</v>
      </c>
      <c r="M1542" s="49" t="str">
        <f>VLOOKUP(L1542,year_status,2,FALSE)</f>
        <v>complete</v>
      </c>
    </row>
    <row r="1543" spans="1:13">
      <c r="A1543">
        <v>1608</v>
      </c>
      <c r="B1543" t="s">
        <v>534</v>
      </c>
      <c r="C1543" t="s">
        <v>19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15</v>
      </c>
      <c r="I1543" s="2">
        <v>1923000000</v>
      </c>
      <c r="J1543" t="s">
        <v>16</v>
      </c>
      <c r="K1543" t="s">
        <v>149</v>
      </c>
      <c r="L1543" s="7">
        <f t="shared" si="23"/>
        <v>2014</v>
      </c>
      <c r="M1543" s="49" t="str">
        <f>VLOOKUP(L1543,year_status,2,FALSE)</f>
        <v>complete</v>
      </c>
    </row>
    <row r="1544" spans="1:13">
      <c r="A1544">
        <v>1609</v>
      </c>
      <c r="B1544" t="s">
        <v>534</v>
      </c>
      <c r="C1544" t="s">
        <v>20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15</v>
      </c>
      <c r="I1544" s="2">
        <v>2084000000</v>
      </c>
      <c r="J1544" t="s">
        <v>16</v>
      </c>
      <c r="K1544" t="s">
        <v>149</v>
      </c>
      <c r="L1544" s="7">
        <f t="shared" si="23"/>
        <v>2015</v>
      </c>
      <c r="M1544" s="49" t="str">
        <f>VLOOKUP(L1544,year_status,2,FALSE)</f>
        <v>complete</v>
      </c>
    </row>
    <row r="1545" spans="1:13">
      <c r="A1545">
        <v>1610</v>
      </c>
      <c r="B1545" t="s">
        <v>535</v>
      </c>
      <c r="C1545" t="s">
        <v>14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15</v>
      </c>
      <c r="I1545" t="s">
        <v>15</v>
      </c>
      <c r="J1545" t="s">
        <v>22</v>
      </c>
      <c r="K1545" t="s">
        <v>260</v>
      </c>
      <c r="L1545" s="7">
        <f t="shared" si="23"/>
        <v>2013</v>
      </c>
      <c r="M1545" s="49" t="str">
        <f>VLOOKUP(L1545,year_status,2,FALSE)</f>
        <v>complete</v>
      </c>
    </row>
    <row r="1546" spans="1:13">
      <c r="A1546">
        <v>1611</v>
      </c>
      <c r="B1546" t="s">
        <v>535</v>
      </c>
      <c r="C1546" t="s">
        <v>18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15</v>
      </c>
      <c r="I1546" t="s">
        <v>15</v>
      </c>
      <c r="J1546" t="s">
        <v>22</v>
      </c>
      <c r="K1546" t="s">
        <v>260</v>
      </c>
      <c r="L1546" s="7">
        <f t="shared" si="23"/>
        <v>2014</v>
      </c>
      <c r="M1546" s="49" t="str">
        <f>VLOOKUP(L1546,year_status,2,FALSE)</f>
        <v>complete</v>
      </c>
    </row>
    <row r="1547" spans="1:13">
      <c r="A1547">
        <v>1612</v>
      </c>
      <c r="B1547" t="s">
        <v>535</v>
      </c>
      <c r="C1547" t="s">
        <v>19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15</v>
      </c>
      <c r="I1547" t="s">
        <v>15</v>
      </c>
      <c r="J1547" t="s">
        <v>22</v>
      </c>
      <c r="K1547" t="s">
        <v>260</v>
      </c>
      <c r="L1547" s="7">
        <f t="shared" si="23"/>
        <v>2015</v>
      </c>
      <c r="M1547" s="49" t="str">
        <f>VLOOKUP(L1547,year_status,2,FALSE)</f>
        <v>complete</v>
      </c>
    </row>
    <row r="1548" spans="1:13">
      <c r="A1548">
        <v>1613</v>
      </c>
      <c r="B1548" t="s">
        <v>535</v>
      </c>
      <c r="C1548" t="s">
        <v>20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15</v>
      </c>
      <c r="I1548" t="s">
        <v>15</v>
      </c>
      <c r="J1548" t="s">
        <v>22</v>
      </c>
      <c r="K1548" t="s">
        <v>260</v>
      </c>
      <c r="L1548" s="7">
        <f t="shared" si="23"/>
        <v>2016</v>
      </c>
      <c r="M1548" s="49" t="str">
        <f>VLOOKUP(L1548,year_status,2,FALSE)</f>
        <v>complete</v>
      </c>
    </row>
    <row r="1549" spans="1:13">
      <c r="A1549">
        <v>1614</v>
      </c>
      <c r="B1549" t="s">
        <v>536</v>
      </c>
      <c r="C1549" t="s">
        <v>14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15</v>
      </c>
      <c r="J1549" t="s">
        <v>50</v>
      </c>
      <c r="K1549" t="s">
        <v>108</v>
      </c>
      <c r="L1549" s="7">
        <f t="shared" si="23"/>
        <v>2013</v>
      </c>
      <c r="M1549" s="49" t="str">
        <f>VLOOKUP(L1549,year_status,2,FALSE)</f>
        <v>complete</v>
      </c>
    </row>
    <row r="1550" spans="1:13">
      <c r="A1550">
        <v>1615</v>
      </c>
      <c r="B1550" t="s">
        <v>536</v>
      </c>
      <c r="C1550" t="s">
        <v>18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15</v>
      </c>
      <c r="J1550" t="s">
        <v>50</v>
      </c>
      <c r="K1550" t="s">
        <v>108</v>
      </c>
      <c r="L1550" s="7">
        <f t="shared" si="23"/>
        <v>2014</v>
      </c>
      <c r="M1550" s="49" t="str">
        <f>VLOOKUP(L1550,year_status,2,FALSE)</f>
        <v>complete</v>
      </c>
    </row>
    <row r="1551" spans="1:13">
      <c r="A1551">
        <v>1616</v>
      </c>
      <c r="B1551" t="s">
        <v>536</v>
      </c>
      <c r="C1551" t="s">
        <v>19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15</v>
      </c>
      <c r="J1551" t="s">
        <v>50</v>
      </c>
      <c r="K1551" t="s">
        <v>108</v>
      </c>
      <c r="L1551" s="7">
        <f t="shared" si="23"/>
        <v>2015</v>
      </c>
      <c r="M1551" s="49" t="str">
        <f>VLOOKUP(L1551,year_status,2,FALSE)</f>
        <v>complete</v>
      </c>
    </row>
    <row r="1552" spans="1:13">
      <c r="A1552">
        <v>1617</v>
      </c>
      <c r="B1552" t="s">
        <v>536</v>
      </c>
      <c r="C1552" t="s">
        <v>20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15</v>
      </c>
      <c r="J1552" t="s">
        <v>50</v>
      </c>
      <c r="K1552" t="s">
        <v>108</v>
      </c>
      <c r="L1552" s="7">
        <f t="shared" si="23"/>
        <v>2016</v>
      </c>
      <c r="M1552" s="49" t="str">
        <f>VLOOKUP(L1552,year_status,2,FALSE)</f>
        <v>complete</v>
      </c>
    </row>
    <row r="1553" spans="1:13">
      <c r="A1553">
        <v>1618</v>
      </c>
      <c r="B1553" t="s">
        <v>537</v>
      </c>
      <c r="C1553" t="s">
        <v>14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15</v>
      </c>
      <c r="J1553" t="s">
        <v>16</v>
      </c>
      <c r="K1553" t="s">
        <v>167</v>
      </c>
      <c r="L1553" s="7">
        <f t="shared" si="23"/>
        <v>2013</v>
      </c>
      <c r="M1553" s="49" t="str">
        <f>VLOOKUP(L1553,year_status,2,FALSE)</f>
        <v>complete</v>
      </c>
    </row>
    <row r="1554" spans="1:13">
      <c r="A1554">
        <v>1619</v>
      </c>
      <c r="B1554" t="s">
        <v>537</v>
      </c>
      <c r="C1554" t="s">
        <v>18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15</v>
      </c>
      <c r="J1554" t="s">
        <v>16</v>
      </c>
      <c r="K1554" t="s">
        <v>167</v>
      </c>
      <c r="L1554" s="7">
        <f t="shared" si="23"/>
        <v>2014</v>
      </c>
      <c r="M1554" s="49" t="str">
        <f>VLOOKUP(L1554,year_status,2,FALSE)</f>
        <v>complete</v>
      </c>
    </row>
    <row r="1555" spans="1:13">
      <c r="A1555">
        <v>1620</v>
      </c>
      <c r="B1555" t="s">
        <v>537</v>
      </c>
      <c r="C1555" t="s">
        <v>19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15</v>
      </c>
      <c r="J1555" t="s">
        <v>16</v>
      </c>
      <c r="K1555" t="s">
        <v>167</v>
      </c>
      <c r="L1555" s="7">
        <f t="shared" si="23"/>
        <v>2015</v>
      </c>
      <c r="M1555" s="49" t="str">
        <f>VLOOKUP(L1555,year_status,2,FALSE)</f>
        <v>complete</v>
      </c>
    </row>
    <row r="1556" spans="1:13">
      <c r="A1556">
        <v>1621</v>
      </c>
      <c r="B1556" t="s">
        <v>537</v>
      </c>
      <c r="C1556" t="s">
        <v>20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15</v>
      </c>
      <c r="J1556" t="s">
        <v>16</v>
      </c>
      <c r="K1556" t="s">
        <v>167</v>
      </c>
      <c r="L1556" s="7">
        <f t="shared" si="23"/>
        <v>2016</v>
      </c>
      <c r="M1556" s="49" t="str">
        <f>VLOOKUP(L1556,year_status,2,FALSE)</f>
        <v>complete</v>
      </c>
    </row>
    <row r="1557" spans="1:13">
      <c r="A1557">
        <v>1622</v>
      </c>
      <c r="B1557" t="s">
        <v>538</v>
      </c>
      <c r="C1557" t="s">
        <v>14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15</v>
      </c>
      <c r="I1557" s="2">
        <v>397000000</v>
      </c>
      <c r="J1557" t="s">
        <v>25</v>
      </c>
      <c r="K1557" t="s">
        <v>60</v>
      </c>
      <c r="L1557" s="7">
        <f t="shared" si="23"/>
        <v>2013</v>
      </c>
      <c r="M1557" s="49" t="str">
        <f>VLOOKUP(L1557,year_status,2,FALSE)</f>
        <v>complete</v>
      </c>
    </row>
    <row r="1558" spans="1:13">
      <c r="A1558">
        <v>1623</v>
      </c>
      <c r="B1558" t="s">
        <v>538</v>
      </c>
      <c r="C1558" t="s">
        <v>18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15</v>
      </c>
      <c r="I1558" s="2">
        <v>435000000</v>
      </c>
      <c r="J1558" t="s">
        <v>25</v>
      </c>
      <c r="K1558" t="s">
        <v>60</v>
      </c>
      <c r="L1558" s="7">
        <f t="shared" si="23"/>
        <v>2014</v>
      </c>
      <c r="M1558" s="49" t="str">
        <f>VLOOKUP(L1558,year_status,2,FALSE)</f>
        <v>complete</v>
      </c>
    </row>
    <row r="1559" spans="1:13">
      <c r="A1559">
        <v>1624</v>
      </c>
      <c r="B1559" t="s">
        <v>538</v>
      </c>
      <c r="C1559" t="s">
        <v>19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15</v>
      </c>
      <c r="I1559" s="2">
        <v>494000000</v>
      </c>
      <c r="J1559" t="s">
        <v>25</v>
      </c>
      <c r="K1559" t="s">
        <v>60</v>
      </c>
      <c r="L1559" s="7">
        <f t="shared" si="23"/>
        <v>2015</v>
      </c>
      <c r="M1559" s="49" t="str">
        <f>VLOOKUP(L1559,year_status,2,FALSE)</f>
        <v>complete</v>
      </c>
    </row>
    <row r="1560" spans="1:13">
      <c r="A1560">
        <v>1625</v>
      </c>
      <c r="B1560" t="s">
        <v>538</v>
      </c>
      <c r="C1560" t="s">
        <v>20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15</v>
      </c>
      <c r="I1560" s="2">
        <v>502000000</v>
      </c>
      <c r="J1560" t="s">
        <v>25</v>
      </c>
      <c r="K1560" t="s">
        <v>60</v>
      </c>
      <c r="L1560" s="7">
        <f t="shared" si="23"/>
        <v>2016</v>
      </c>
      <c r="M1560" s="49" t="str">
        <f>VLOOKUP(L1560,year_status,2,FALSE)</f>
        <v>complete</v>
      </c>
    </row>
    <row r="1561" spans="1:13">
      <c r="A1561">
        <v>1626</v>
      </c>
      <c r="B1561" t="s">
        <v>539</v>
      </c>
      <c r="C1561" t="s">
        <v>14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15</v>
      </c>
      <c r="J1561" t="s">
        <v>28</v>
      </c>
      <c r="K1561" t="s">
        <v>33</v>
      </c>
      <c r="L1561" s="7">
        <f t="shared" si="23"/>
        <v>2013</v>
      </c>
      <c r="M1561" s="49" t="str">
        <f>VLOOKUP(L1561,year_status,2,FALSE)</f>
        <v>complete</v>
      </c>
    </row>
    <row r="1562" spans="1:13">
      <c r="A1562">
        <v>1627</v>
      </c>
      <c r="B1562" t="s">
        <v>539</v>
      </c>
      <c r="C1562" t="s">
        <v>18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15</v>
      </c>
      <c r="J1562" t="s">
        <v>28</v>
      </c>
      <c r="K1562" t="s">
        <v>33</v>
      </c>
      <c r="L1562" s="7">
        <f t="shared" si="23"/>
        <v>2014</v>
      </c>
      <c r="M1562" s="49" t="str">
        <f>VLOOKUP(L1562,year_status,2,FALSE)</f>
        <v>complete</v>
      </c>
    </row>
    <row r="1563" spans="1:13">
      <c r="A1563">
        <v>1628</v>
      </c>
      <c r="B1563" t="s">
        <v>539</v>
      </c>
      <c r="C1563" t="s">
        <v>19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15</v>
      </c>
      <c r="J1563" t="s">
        <v>28</v>
      </c>
      <c r="K1563" t="s">
        <v>33</v>
      </c>
      <c r="L1563" s="7">
        <f t="shared" si="23"/>
        <v>2015</v>
      </c>
      <c r="M1563" s="49" t="str">
        <f>VLOOKUP(L1563,year_status,2,FALSE)</f>
        <v>complete</v>
      </c>
    </row>
    <row r="1564" spans="1:13">
      <c r="A1564">
        <v>1629</v>
      </c>
      <c r="B1564" t="s">
        <v>539</v>
      </c>
      <c r="C1564" t="s">
        <v>20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15</v>
      </c>
      <c r="J1564" t="s">
        <v>28</v>
      </c>
      <c r="K1564" t="s">
        <v>33</v>
      </c>
      <c r="L1564" s="7">
        <f t="shared" si="23"/>
        <v>2016</v>
      </c>
      <c r="M1564" s="49" t="str">
        <f>VLOOKUP(L1564,year_status,2,FALSE)</f>
        <v>complete</v>
      </c>
    </row>
    <row r="1565" spans="1:13">
      <c r="A1565">
        <v>1630</v>
      </c>
      <c r="B1565" t="s">
        <v>540</v>
      </c>
      <c r="C1565" t="s">
        <v>14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15</v>
      </c>
      <c r="I1565" t="s">
        <v>15</v>
      </c>
      <c r="J1565" t="s">
        <v>22</v>
      </c>
      <c r="K1565" t="s">
        <v>292</v>
      </c>
      <c r="L1565" s="7">
        <f t="shared" si="23"/>
        <v>2012</v>
      </c>
      <c r="M1565" s="49" t="str">
        <f>VLOOKUP(L1565,year_status,2,FALSE)</f>
        <v>complete</v>
      </c>
    </row>
    <row r="1566" spans="1:13">
      <c r="A1566">
        <v>1631</v>
      </c>
      <c r="B1566" t="s">
        <v>540</v>
      </c>
      <c r="C1566" t="s">
        <v>18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15</v>
      </c>
      <c r="I1566" t="s">
        <v>15</v>
      </c>
      <c r="J1566" t="s">
        <v>22</v>
      </c>
      <c r="K1566" t="s">
        <v>292</v>
      </c>
      <c r="L1566" s="7">
        <f t="shared" si="23"/>
        <v>2013</v>
      </c>
      <c r="M1566" s="49" t="str">
        <f>VLOOKUP(L1566,year_status,2,FALSE)</f>
        <v>complete</v>
      </c>
    </row>
    <row r="1567" spans="1:13">
      <c r="A1567">
        <v>1632</v>
      </c>
      <c r="B1567" t="s">
        <v>540</v>
      </c>
      <c r="C1567" t="s">
        <v>19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15</v>
      </c>
      <c r="I1567" t="s">
        <v>15</v>
      </c>
      <c r="J1567" t="s">
        <v>22</v>
      </c>
      <c r="K1567" t="s">
        <v>292</v>
      </c>
      <c r="L1567" s="7">
        <f t="shared" si="23"/>
        <v>2015</v>
      </c>
      <c r="M1567" s="49" t="str">
        <f>VLOOKUP(L1567,year_status,2,FALSE)</f>
        <v>complete</v>
      </c>
    </row>
    <row r="1568" spans="1:13">
      <c r="A1568">
        <v>1633</v>
      </c>
      <c r="B1568" t="s">
        <v>540</v>
      </c>
      <c r="C1568" t="s">
        <v>20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15</v>
      </c>
      <c r="I1568" t="s">
        <v>15</v>
      </c>
      <c r="J1568" t="s">
        <v>22</v>
      </c>
      <c r="K1568" t="s">
        <v>292</v>
      </c>
      <c r="L1568" s="7">
        <f t="shared" si="23"/>
        <v>2016</v>
      </c>
      <c r="M1568" s="49" t="str">
        <f>VLOOKUP(L1568,year_status,2,FALSE)</f>
        <v>complete</v>
      </c>
    </row>
    <row r="1569" spans="1:13">
      <c r="A1569">
        <v>1634</v>
      </c>
      <c r="B1569" t="s">
        <v>541</v>
      </c>
      <c r="C1569" t="s">
        <v>14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15</v>
      </c>
      <c r="I1569" s="2">
        <v>237000000</v>
      </c>
      <c r="J1569" t="s">
        <v>22</v>
      </c>
      <c r="K1569" t="s">
        <v>207</v>
      </c>
      <c r="L1569" s="7">
        <f t="shared" si="23"/>
        <v>2013</v>
      </c>
      <c r="M1569" s="49" t="str">
        <f>VLOOKUP(L1569,year_status,2,FALSE)</f>
        <v>complete</v>
      </c>
    </row>
    <row r="1570" spans="1:13">
      <c r="A1570">
        <v>1635</v>
      </c>
      <c r="B1570" t="s">
        <v>541</v>
      </c>
      <c r="C1570" t="s">
        <v>18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15</v>
      </c>
      <c r="I1570" s="2">
        <v>217000000</v>
      </c>
      <c r="J1570" t="s">
        <v>22</v>
      </c>
      <c r="K1570" t="s">
        <v>207</v>
      </c>
      <c r="L1570" s="7">
        <f t="shared" si="23"/>
        <v>2014</v>
      </c>
      <c r="M1570" s="49" t="str">
        <f>VLOOKUP(L1570,year_status,2,FALSE)</f>
        <v>complete</v>
      </c>
    </row>
    <row r="1571" spans="1:13">
      <c r="A1571">
        <v>1636</v>
      </c>
      <c r="B1571" t="s">
        <v>541</v>
      </c>
      <c r="C1571" t="s">
        <v>19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15</v>
      </c>
      <c r="I1571" s="2">
        <v>222000000</v>
      </c>
      <c r="J1571" t="s">
        <v>22</v>
      </c>
      <c r="K1571" t="s">
        <v>207</v>
      </c>
      <c r="L1571" s="7">
        <f t="shared" si="23"/>
        <v>2015</v>
      </c>
      <c r="M1571" s="49" t="str">
        <f>VLOOKUP(L1571,year_status,2,FALSE)</f>
        <v>complete</v>
      </c>
    </row>
    <row r="1572" spans="1:13">
      <c r="A1572">
        <v>1637</v>
      </c>
      <c r="B1572" t="s">
        <v>541</v>
      </c>
      <c r="C1572" t="s">
        <v>20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15</v>
      </c>
      <c r="I1572" s="2">
        <v>221000000</v>
      </c>
      <c r="J1572" t="s">
        <v>22</v>
      </c>
      <c r="K1572" t="s">
        <v>207</v>
      </c>
      <c r="L1572" s="7">
        <f t="shared" si="23"/>
        <v>2016</v>
      </c>
      <c r="M1572" s="49" t="str">
        <f>VLOOKUP(L1572,year_status,2,FALSE)</f>
        <v>complete</v>
      </c>
    </row>
    <row r="1573" spans="1:13">
      <c r="A1573">
        <v>1638</v>
      </c>
      <c r="B1573" t="s">
        <v>542</v>
      </c>
      <c r="C1573" t="s">
        <v>14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15</v>
      </c>
      <c r="I1573" s="2">
        <v>1549000000</v>
      </c>
      <c r="J1573" t="s">
        <v>86</v>
      </c>
      <c r="K1573" t="s">
        <v>344</v>
      </c>
      <c r="L1573" s="7">
        <f t="shared" si="23"/>
        <v>2012</v>
      </c>
      <c r="M1573" s="49" t="str">
        <f>VLOOKUP(L1573,year_status,2,FALSE)</f>
        <v>complete</v>
      </c>
    </row>
    <row r="1574" spans="1:13">
      <c r="A1574">
        <v>1639</v>
      </c>
      <c r="B1574" t="s">
        <v>542</v>
      </c>
      <c r="C1574" t="s">
        <v>18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15</v>
      </c>
      <c r="I1574" s="2">
        <v>1720000000</v>
      </c>
      <c r="J1574" t="s">
        <v>86</v>
      </c>
      <c r="K1574" t="s">
        <v>344</v>
      </c>
      <c r="L1574" s="7">
        <f t="shared" si="23"/>
        <v>2013</v>
      </c>
      <c r="M1574" s="49" t="str">
        <f>VLOOKUP(L1574,year_status,2,FALSE)</f>
        <v>complete</v>
      </c>
    </row>
    <row r="1575" spans="1:13">
      <c r="A1575">
        <v>1640</v>
      </c>
      <c r="B1575" t="s">
        <v>542</v>
      </c>
      <c r="C1575" t="s">
        <v>19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15</v>
      </c>
      <c r="I1575" s="2">
        <v>1690000000</v>
      </c>
      <c r="J1575" t="s">
        <v>86</v>
      </c>
      <c r="K1575" t="s">
        <v>344</v>
      </c>
      <c r="L1575" s="7">
        <f t="shared" si="23"/>
        <v>2014</v>
      </c>
      <c r="M1575" s="49" t="str">
        <f>VLOOKUP(L1575,year_status,2,FALSE)</f>
        <v>complete</v>
      </c>
    </row>
    <row r="1576" spans="1:13">
      <c r="A1576">
        <v>1641</v>
      </c>
      <c r="B1576" t="s">
        <v>542</v>
      </c>
      <c r="C1576" t="s">
        <v>20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15</v>
      </c>
      <c r="I1576" s="2">
        <v>1842000000</v>
      </c>
      <c r="J1576" t="s">
        <v>86</v>
      </c>
      <c r="K1576" t="s">
        <v>344</v>
      </c>
      <c r="L1576" s="7">
        <f t="shared" si="23"/>
        <v>2015</v>
      </c>
      <c r="M1576" s="49" t="str">
        <f>VLOOKUP(L1576,year_status,2,FALSE)</f>
        <v>complete</v>
      </c>
    </row>
    <row r="1577" spans="1:13">
      <c r="A1577">
        <v>1642</v>
      </c>
      <c r="B1577" t="s">
        <v>543</v>
      </c>
      <c r="C1577" t="s">
        <v>14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15</v>
      </c>
      <c r="I1577" t="s">
        <v>15</v>
      </c>
      <c r="J1577" t="s">
        <v>62</v>
      </c>
      <c r="K1577" t="s">
        <v>390</v>
      </c>
      <c r="L1577" s="7">
        <f t="shared" si="23"/>
        <v>2012</v>
      </c>
      <c r="M1577" s="49" t="str">
        <f>VLOOKUP(L1577,year_status,2,FALSE)</f>
        <v>complete</v>
      </c>
    </row>
    <row r="1578" spans="1:13">
      <c r="A1578">
        <v>1643</v>
      </c>
      <c r="B1578" t="s">
        <v>543</v>
      </c>
      <c r="C1578" t="s">
        <v>18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15</v>
      </c>
      <c r="I1578" t="s">
        <v>15</v>
      </c>
      <c r="J1578" t="s">
        <v>62</v>
      </c>
      <c r="K1578" t="s">
        <v>390</v>
      </c>
      <c r="L1578" s="7">
        <f t="shared" si="23"/>
        <v>2013</v>
      </c>
      <c r="M1578" s="49" t="str">
        <f>VLOOKUP(L1578,year_status,2,FALSE)</f>
        <v>complete</v>
      </c>
    </row>
    <row r="1579" spans="1:13">
      <c r="A1579">
        <v>1644</v>
      </c>
      <c r="B1579" t="s">
        <v>543</v>
      </c>
      <c r="C1579" t="s">
        <v>19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15</v>
      </c>
      <c r="I1579" t="s">
        <v>15</v>
      </c>
      <c r="J1579" t="s">
        <v>62</v>
      </c>
      <c r="K1579" t="s">
        <v>390</v>
      </c>
      <c r="L1579" s="7">
        <f t="shared" si="23"/>
        <v>2014</v>
      </c>
      <c r="M1579" s="49" t="str">
        <f>VLOOKUP(L1579,year_status,2,FALSE)</f>
        <v>complete</v>
      </c>
    </row>
    <row r="1580" spans="1:13">
      <c r="A1580">
        <v>1645</v>
      </c>
      <c r="B1580" t="s">
        <v>543</v>
      </c>
      <c r="C1580" t="s">
        <v>20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15</v>
      </c>
      <c r="I1580" t="s">
        <v>15</v>
      </c>
      <c r="J1580" t="s">
        <v>62</v>
      </c>
      <c r="K1580" t="s">
        <v>390</v>
      </c>
      <c r="L1580" s="7">
        <f t="shared" si="23"/>
        <v>2015</v>
      </c>
      <c r="M1580" s="49" t="str">
        <f>VLOOKUP(L1580,year_status,2,FALSE)</f>
        <v>complete</v>
      </c>
    </row>
    <row r="1581" spans="1:13">
      <c r="A1581">
        <v>1646</v>
      </c>
      <c r="B1581" t="s">
        <v>544</v>
      </c>
      <c r="C1581" t="s">
        <v>14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55</v>
      </c>
      <c r="K1581" t="s">
        <v>56</v>
      </c>
      <c r="L1581" s="7">
        <f t="shared" si="23"/>
        <v>2013</v>
      </c>
      <c r="M1581" s="49" t="str">
        <f>VLOOKUP(L1581,year_status,2,FALSE)</f>
        <v>complete</v>
      </c>
    </row>
    <row r="1582" spans="1:13">
      <c r="A1582">
        <v>1647</v>
      </c>
      <c r="B1582" t="s">
        <v>544</v>
      </c>
      <c r="C1582" t="s">
        <v>18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15</v>
      </c>
      <c r="I1582" s="2">
        <v>481303000</v>
      </c>
      <c r="J1582" t="s">
        <v>55</v>
      </c>
      <c r="K1582" t="s">
        <v>56</v>
      </c>
      <c r="L1582" s="7">
        <f t="shared" si="23"/>
        <v>2014</v>
      </c>
      <c r="M1582" s="49" t="str">
        <f>VLOOKUP(L1582,year_status,2,FALSE)</f>
        <v>complete</v>
      </c>
    </row>
    <row r="1583" spans="1:13">
      <c r="A1583">
        <v>1648</v>
      </c>
      <c r="B1583" t="s">
        <v>544</v>
      </c>
      <c r="C1583" t="s">
        <v>19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15</v>
      </c>
      <c r="I1583" s="2">
        <v>542952000</v>
      </c>
      <c r="J1583" t="s">
        <v>55</v>
      </c>
      <c r="K1583" t="s">
        <v>56</v>
      </c>
      <c r="L1583" s="7">
        <f t="shared" si="23"/>
        <v>2015</v>
      </c>
      <c r="M1583" s="49" t="str">
        <f>VLOOKUP(L1583,year_status,2,FALSE)</f>
        <v>complete</v>
      </c>
    </row>
    <row r="1584" spans="1:13">
      <c r="A1584">
        <v>1649</v>
      </c>
      <c r="B1584" t="s">
        <v>544</v>
      </c>
      <c r="C1584" t="s">
        <v>20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15</v>
      </c>
      <c r="I1584" s="2">
        <v>565059000</v>
      </c>
      <c r="J1584" t="s">
        <v>55</v>
      </c>
      <c r="K1584" t="s">
        <v>56</v>
      </c>
      <c r="L1584" s="7">
        <f t="shared" si="23"/>
        <v>2016</v>
      </c>
      <c r="M1584" s="49" t="str">
        <f>VLOOKUP(L1584,year_status,2,FALSE)</f>
        <v>complete</v>
      </c>
    </row>
    <row r="1585" spans="1:13">
      <c r="A1585">
        <v>1650</v>
      </c>
      <c r="B1585" t="s">
        <v>545</v>
      </c>
      <c r="C1585" t="s">
        <v>14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15</v>
      </c>
      <c r="I1585" s="2">
        <v>98844000</v>
      </c>
      <c r="J1585" t="s">
        <v>16</v>
      </c>
      <c r="K1585" t="s">
        <v>214</v>
      </c>
      <c r="L1585" s="7">
        <f t="shared" si="23"/>
        <v>2012</v>
      </c>
      <c r="M1585" s="49" t="str">
        <f>VLOOKUP(L1585,year_status,2,FALSE)</f>
        <v>complete</v>
      </c>
    </row>
    <row r="1586" spans="1:13">
      <c r="A1586">
        <v>1651</v>
      </c>
      <c r="B1586" t="s">
        <v>545</v>
      </c>
      <c r="C1586" t="s">
        <v>18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15</v>
      </c>
      <c r="I1586" s="2">
        <v>129931000</v>
      </c>
      <c r="J1586" t="s">
        <v>16</v>
      </c>
      <c r="K1586" t="s">
        <v>214</v>
      </c>
      <c r="L1586" s="7">
        <f t="shared" si="23"/>
        <v>2013</v>
      </c>
      <c r="M1586" s="49" t="str">
        <f>VLOOKUP(L1586,year_status,2,FALSE)</f>
        <v>complete</v>
      </c>
    </row>
    <row r="1587" spans="1:13">
      <c r="A1587">
        <v>1652</v>
      </c>
      <c r="B1587" t="s">
        <v>545</v>
      </c>
      <c r="C1587" t="s">
        <v>19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15</v>
      </c>
      <c r="I1587" s="2">
        <v>142376000</v>
      </c>
      <c r="J1587" t="s">
        <v>16</v>
      </c>
      <c r="K1587" t="s">
        <v>214</v>
      </c>
      <c r="L1587" s="7">
        <f t="shared" si="23"/>
        <v>2014</v>
      </c>
      <c r="M1587" s="49" t="str">
        <f>VLOOKUP(L1587,year_status,2,FALSE)</f>
        <v>complete</v>
      </c>
    </row>
    <row r="1588" spans="1:13">
      <c r="A1588">
        <v>1653</v>
      </c>
      <c r="B1588" t="s">
        <v>545</v>
      </c>
      <c r="C1588" t="s">
        <v>20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15</v>
      </c>
      <c r="I1588" s="2">
        <v>215484000</v>
      </c>
      <c r="J1588" t="s">
        <v>16</v>
      </c>
      <c r="K1588" t="s">
        <v>214</v>
      </c>
      <c r="L1588" s="7">
        <f t="shared" si="23"/>
        <v>2015</v>
      </c>
      <c r="M1588" s="49" t="str">
        <f>VLOOKUP(L1588,year_status,2,FALSE)</f>
        <v>complete</v>
      </c>
    </row>
    <row r="1589" spans="1:13">
      <c r="A1589">
        <v>1654</v>
      </c>
      <c r="B1589" t="s">
        <v>546</v>
      </c>
      <c r="C1589" t="s">
        <v>14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15</v>
      </c>
      <c r="J1589" t="s">
        <v>25</v>
      </c>
      <c r="K1589" t="s">
        <v>60</v>
      </c>
      <c r="L1589" s="7">
        <f t="shared" si="23"/>
        <v>2012</v>
      </c>
      <c r="M1589" s="49" t="str">
        <f>VLOOKUP(L1589,year_status,2,FALSE)</f>
        <v>complete</v>
      </c>
    </row>
    <row r="1590" spans="1:13">
      <c r="A1590">
        <v>1655</v>
      </c>
      <c r="B1590" t="s">
        <v>546</v>
      </c>
      <c r="C1590" t="s">
        <v>18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15</v>
      </c>
      <c r="J1590" t="s">
        <v>25</v>
      </c>
      <c r="K1590" t="s">
        <v>60</v>
      </c>
      <c r="L1590" s="7">
        <f t="shared" si="23"/>
        <v>2013</v>
      </c>
      <c r="M1590" s="49" t="str">
        <f>VLOOKUP(L1590,year_status,2,FALSE)</f>
        <v>complete</v>
      </c>
    </row>
    <row r="1591" spans="1:13">
      <c r="A1591">
        <v>1656</v>
      </c>
      <c r="B1591" t="s">
        <v>546</v>
      </c>
      <c r="C1591" t="s">
        <v>19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15</v>
      </c>
      <c r="J1591" t="s">
        <v>25</v>
      </c>
      <c r="K1591" t="s">
        <v>60</v>
      </c>
      <c r="L1591" s="7">
        <f t="shared" si="23"/>
        <v>2014</v>
      </c>
      <c r="M1591" s="49" t="str">
        <f>VLOOKUP(L1591,year_status,2,FALSE)</f>
        <v>complete</v>
      </c>
    </row>
    <row r="1592" spans="1:13">
      <c r="A1592">
        <v>1657</v>
      </c>
      <c r="B1592" t="s">
        <v>546</v>
      </c>
      <c r="C1592" t="s">
        <v>20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15</v>
      </c>
      <c r="J1592" t="s">
        <v>25</v>
      </c>
      <c r="K1592" t="s">
        <v>60</v>
      </c>
      <c r="L1592" s="7">
        <f t="shared" si="23"/>
        <v>2015</v>
      </c>
      <c r="M1592" s="49" t="str">
        <f>VLOOKUP(L1592,year_status,2,FALSE)</f>
        <v>complete</v>
      </c>
    </row>
    <row r="1593" spans="1:13">
      <c r="A1593">
        <v>1658</v>
      </c>
      <c r="B1593" t="s">
        <v>547</v>
      </c>
      <c r="C1593" t="s">
        <v>14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15</v>
      </c>
      <c r="J1593" t="s">
        <v>28</v>
      </c>
      <c r="K1593" t="s">
        <v>69</v>
      </c>
      <c r="L1593" s="7">
        <f t="shared" si="23"/>
        <v>2012</v>
      </c>
      <c r="M1593" s="49" t="str">
        <f>VLOOKUP(L1593,year_status,2,FALSE)</f>
        <v>complete</v>
      </c>
    </row>
    <row r="1594" spans="1:13">
      <c r="A1594">
        <v>1659</v>
      </c>
      <c r="B1594" t="s">
        <v>547</v>
      </c>
      <c r="C1594" t="s">
        <v>18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15</v>
      </c>
      <c r="J1594" t="s">
        <v>28</v>
      </c>
      <c r="K1594" t="s">
        <v>69</v>
      </c>
      <c r="L1594" s="7">
        <f t="shared" si="23"/>
        <v>2013</v>
      </c>
      <c r="M1594" s="49" t="str">
        <f>VLOOKUP(L1594,year_status,2,FALSE)</f>
        <v>complete</v>
      </c>
    </row>
    <row r="1595" spans="1:13">
      <c r="A1595">
        <v>1660</v>
      </c>
      <c r="B1595" t="s">
        <v>547</v>
      </c>
      <c r="C1595" t="s">
        <v>19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15</v>
      </c>
      <c r="J1595" t="s">
        <v>28</v>
      </c>
      <c r="K1595" t="s">
        <v>69</v>
      </c>
      <c r="L1595" s="7">
        <f t="shared" si="23"/>
        <v>2014</v>
      </c>
      <c r="M1595" s="49" t="str">
        <f>VLOOKUP(L1595,year_status,2,FALSE)</f>
        <v>complete</v>
      </c>
    </row>
    <row r="1596" spans="1:13">
      <c r="A1596">
        <v>1661</v>
      </c>
      <c r="B1596" t="s">
        <v>547</v>
      </c>
      <c r="C1596" t="s">
        <v>20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15</v>
      </c>
      <c r="J1596" t="s">
        <v>28</v>
      </c>
      <c r="K1596" t="s">
        <v>69</v>
      </c>
      <c r="L1596" s="7">
        <f t="shared" si="23"/>
        <v>2015</v>
      </c>
      <c r="M1596" s="49" t="str">
        <f>VLOOKUP(L1596,year_status,2,FALSE)</f>
        <v>complete</v>
      </c>
    </row>
    <row r="1597" spans="1:13">
      <c r="A1597">
        <v>1662</v>
      </c>
      <c r="B1597" t="s">
        <v>548</v>
      </c>
      <c r="C1597" t="s">
        <v>14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15</v>
      </c>
      <c r="I1597" s="2">
        <v>629908000</v>
      </c>
      <c r="J1597" t="s">
        <v>55</v>
      </c>
      <c r="K1597" t="s">
        <v>56</v>
      </c>
      <c r="L1597" s="7">
        <f t="shared" si="23"/>
        <v>2013</v>
      </c>
      <c r="M1597" s="49" t="str">
        <f>VLOOKUP(L1597,year_status,2,FALSE)</f>
        <v>complete</v>
      </c>
    </row>
    <row r="1598" spans="1:13">
      <c r="A1598">
        <v>1663</v>
      </c>
      <c r="B1598" t="s">
        <v>548</v>
      </c>
      <c r="C1598" t="s">
        <v>18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15</v>
      </c>
      <c r="I1598" s="2">
        <v>725216000</v>
      </c>
      <c r="J1598" t="s">
        <v>55</v>
      </c>
      <c r="K1598" t="s">
        <v>56</v>
      </c>
      <c r="L1598" s="7">
        <f t="shared" si="23"/>
        <v>2014</v>
      </c>
      <c r="M1598" s="49" t="str">
        <f>VLOOKUP(L1598,year_status,2,FALSE)</f>
        <v>complete</v>
      </c>
    </row>
    <row r="1599" spans="1:13">
      <c r="A1599">
        <v>1664</v>
      </c>
      <c r="B1599" t="s">
        <v>548</v>
      </c>
      <c r="C1599" t="s">
        <v>19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15</v>
      </c>
      <c r="I1599" s="2">
        <v>894057000</v>
      </c>
      <c r="J1599" t="s">
        <v>55</v>
      </c>
      <c r="K1599" t="s">
        <v>56</v>
      </c>
      <c r="L1599" s="7">
        <f t="shared" si="23"/>
        <v>2015</v>
      </c>
      <c r="M1599" s="49" t="str">
        <f>VLOOKUP(L1599,year_status,2,FALSE)</f>
        <v>complete</v>
      </c>
    </row>
    <row r="1600" spans="1:13">
      <c r="A1600">
        <v>1665</v>
      </c>
      <c r="B1600" t="s">
        <v>548</v>
      </c>
      <c r="C1600" t="s">
        <v>20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15</v>
      </c>
      <c r="I1600" s="2">
        <v>898924000</v>
      </c>
      <c r="J1600" t="s">
        <v>55</v>
      </c>
      <c r="K1600" t="s">
        <v>56</v>
      </c>
      <c r="L1600" s="7">
        <f t="shared" si="23"/>
        <v>2016</v>
      </c>
      <c r="M1600" s="49" t="str">
        <f>VLOOKUP(L1600,year_status,2,FALSE)</f>
        <v>complete</v>
      </c>
    </row>
    <row r="1601" spans="1:13">
      <c r="A1601">
        <v>1666</v>
      </c>
      <c r="B1601" t="s">
        <v>549</v>
      </c>
      <c r="C1601" t="s">
        <v>14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15</v>
      </c>
      <c r="I1601" s="2">
        <v>16460000000</v>
      </c>
      <c r="J1601" t="s">
        <v>185</v>
      </c>
      <c r="K1601" t="s">
        <v>186</v>
      </c>
      <c r="L1601" s="7">
        <f t="shared" si="23"/>
        <v>2012</v>
      </c>
      <c r="M1601" s="49" t="str">
        <f>VLOOKUP(L1601,year_status,2,FALSE)</f>
        <v>complete</v>
      </c>
    </row>
    <row r="1602" spans="1:13">
      <c r="A1602">
        <v>1667</v>
      </c>
      <c r="B1602" t="s">
        <v>549</v>
      </c>
      <c r="C1602" t="s">
        <v>18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15</v>
      </c>
      <c r="I1602" s="2">
        <v>16606000000</v>
      </c>
      <c r="J1602" t="s">
        <v>185</v>
      </c>
      <c r="K1602" t="s">
        <v>186</v>
      </c>
      <c r="L1602" s="7">
        <f t="shared" si="23"/>
        <v>2013</v>
      </c>
      <c r="M1602" s="49" t="str">
        <f>VLOOKUP(L1602,year_status,2,FALSE)</f>
        <v>complete</v>
      </c>
    </row>
    <row r="1603" spans="1:13">
      <c r="A1603">
        <v>1668</v>
      </c>
      <c r="B1603" t="s">
        <v>549</v>
      </c>
      <c r="C1603" t="s">
        <v>19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15</v>
      </c>
      <c r="I1603" s="2">
        <v>16533000000</v>
      </c>
      <c r="J1603" t="s">
        <v>185</v>
      </c>
      <c r="K1603" t="s">
        <v>186</v>
      </c>
      <c r="L1603" s="7">
        <f t="shared" ref="L1603:L1666" si="24">YEAR(D1603)</f>
        <v>2014</v>
      </c>
      <c r="M1603" s="49" t="str">
        <f>VLOOKUP(L1603,year_status,2,FALSE)</f>
        <v>complete</v>
      </c>
    </row>
    <row r="1604" spans="1:13">
      <c r="A1604">
        <v>1669</v>
      </c>
      <c r="B1604" t="s">
        <v>549</v>
      </c>
      <c r="C1604" t="s">
        <v>20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15</v>
      </c>
      <c r="I1604" s="2">
        <v>16017000000</v>
      </c>
      <c r="J1604" t="s">
        <v>185</v>
      </c>
      <c r="K1604" t="s">
        <v>186</v>
      </c>
      <c r="L1604" s="7">
        <f t="shared" si="24"/>
        <v>2015</v>
      </c>
      <c r="M1604" s="49" t="str">
        <f>VLOOKUP(L1604,year_status,2,FALSE)</f>
        <v>complete</v>
      </c>
    </row>
    <row r="1605" spans="1:13">
      <c r="A1605">
        <v>1670</v>
      </c>
      <c r="B1605" t="s">
        <v>550</v>
      </c>
      <c r="C1605" t="s">
        <v>14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28</v>
      </c>
      <c r="K1605" t="s">
        <v>31</v>
      </c>
      <c r="L1605" s="7">
        <f t="shared" si="24"/>
        <v>2012</v>
      </c>
      <c r="M1605" s="49" t="str">
        <f>VLOOKUP(L1605,year_status,2,FALSE)</f>
        <v>complete</v>
      </c>
    </row>
    <row r="1606" spans="1:13">
      <c r="A1606">
        <v>1671</v>
      </c>
      <c r="B1606" t="s">
        <v>550</v>
      </c>
      <c r="C1606" t="s">
        <v>18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28</v>
      </c>
      <c r="K1606" t="s">
        <v>31</v>
      </c>
      <c r="L1606" s="7">
        <f t="shared" si="24"/>
        <v>2013</v>
      </c>
      <c r="M1606" s="49" t="str">
        <f>VLOOKUP(L1606,year_status,2,FALSE)</f>
        <v>complete</v>
      </c>
    </row>
    <row r="1607" spans="1:13">
      <c r="A1607">
        <v>1672</v>
      </c>
      <c r="B1607" t="s">
        <v>550</v>
      </c>
      <c r="C1607" t="s">
        <v>19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28</v>
      </c>
      <c r="K1607" t="s">
        <v>31</v>
      </c>
      <c r="L1607" s="7">
        <f t="shared" si="24"/>
        <v>2014</v>
      </c>
      <c r="M1607" s="49" t="str">
        <f>VLOOKUP(L1607,year_status,2,FALSE)</f>
        <v>complete</v>
      </c>
    </row>
    <row r="1608" spans="1:13">
      <c r="A1608">
        <v>1673</v>
      </c>
      <c r="B1608" t="s">
        <v>550</v>
      </c>
      <c r="C1608" t="s">
        <v>20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28</v>
      </c>
      <c r="K1608" t="s">
        <v>31</v>
      </c>
      <c r="L1608" s="7">
        <f t="shared" si="24"/>
        <v>2015</v>
      </c>
      <c r="M1608" s="49" t="str">
        <f>VLOOKUP(L1608,year_status,2,FALSE)</f>
        <v>complete</v>
      </c>
    </row>
    <row r="1609" spans="1:13">
      <c r="A1609">
        <v>1674</v>
      </c>
      <c r="B1609" t="s">
        <v>551</v>
      </c>
      <c r="C1609" t="s">
        <v>14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15</v>
      </c>
      <c r="J1609" t="s">
        <v>25</v>
      </c>
      <c r="K1609" t="s">
        <v>492</v>
      </c>
      <c r="L1609" s="7">
        <f t="shared" si="24"/>
        <v>2013</v>
      </c>
      <c r="M1609" s="49" t="str">
        <f>VLOOKUP(L1609,year_status,2,FALSE)</f>
        <v>complete</v>
      </c>
    </row>
    <row r="1610" spans="1:13">
      <c r="A1610">
        <v>1675</v>
      </c>
      <c r="B1610" t="s">
        <v>551</v>
      </c>
      <c r="C1610" t="s">
        <v>18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15</v>
      </c>
      <c r="J1610" t="s">
        <v>25</v>
      </c>
      <c r="K1610" t="s">
        <v>492</v>
      </c>
      <c r="L1610" s="7">
        <f t="shared" si="24"/>
        <v>2014</v>
      </c>
      <c r="M1610" s="49" t="str">
        <f>VLOOKUP(L1610,year_status,2,FALSE)</f>
        <v>complete</v>
      </c>
    </row>
    <row r="1611" spans="1:13">
      <c r="A1611">
        <v>1676</v>
      </c>
      <c r="B1611" t="s">
        <v>551</v>
      </c>
      <c r="C1611" t="s">
        <v>19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15</v>
      </c>
      <c r="J1611" t="s">
        <v>25</v>
      </c>
      <c r="K1611" t="s">
        <v>492</v>
      </c>
      <c r="L1611" s="7">
        <f t="shared" si="24"/>
        <v>2015</v>
      </c>
      <c r="M1611" s="49" t="str">
        <f>VLOOKUP(L1611,year_status,2,FALSE)</f>
        <v>complete</v>
      </c>
    </row>
    <row r="1612" spans="1:13">
      <c r="A1612">
        <v>1677</v>
      </c>
      <c r="B1612" t="s">
        <v>551</v>
      </c>
      <c r="C1612" t="s">
        <v>20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15</v>
      </c>
      <c r="J1612" t="s">
        <v>25</v>
      </c>
      <c r="K1612" t="s">
        <v>492</v>
      </c>
      <c r="L1612" s="7">
        <f t="shared" si="24"/>
        <v>2016</v>
      </c>
      <c r="M1612" s="49" t="str">
        <f>VLOOKUP(L1612,year_status,2,FALSE)</f>
        <v>complete</v>
      </c>
    </row>
    <row r="1613" spans="1:13">
      <c r="A1613">
        <v>1678</v>
      </c>
      <c r="B1613" t="s">
        <v>552</v>
      </c>
      <c r="C1613" t="s">
        <v>14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15</v>
      </c>
      <c r="I1613" s="2">
        <v>364200000</v>
      </c>
      <c r="J1613" t="s">
        <v>45</v>
      </c>
      <c r="K1613" t="s">
        <v>48</v>
      </c>
      <c r="L1613" s="7">
        <f t="shared" si="24"/>
        <v>2012</v>
      </c>
      <c r="M1613" s="49" t="str">
        <f>VLOOKUP(L1613,year_status,2,FALSE)</f>
        <v>complete</v>
      </c>
    </row>
    <row r="1614" spans="1:13">
      <c r="A1614">
        <v>1679</v>
      </c>
      <c r="B1614" t="s">
        <v>552</v>
      </c>
      <c r="C1614" t="s">
        <v>18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15</v>
      </c>
      <c r="I1614" s="2">
        <v>340100000</v>
      </c>
      <c r="J1614" t="s">
        <v>45</v>
      </c>
      <c r="K1614" t="s">
        <v>48</v>
      </c>
      <c r="L1614" s="7">
        <f t="shared" si="24"/>
        <v>2013</v>
      </c>
      <c r="M1614" s="49" t="str">
        <f>VLOOKUP(L1614,year_status,2,FALSE)</f>
        <v>complete</v>
      </c>
    </row>
    <row r="1615" spans="1:13">
      <c r="A1615">
        <v>1680</v>
      </c>
      <c r="B1615" t="s">
        <v>552</v>
      </c>
      <c r="C1615" t="s">
        <v>19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15</v>
      </c>
      <c r="I1615" s="2">
        <v>391400000</v>
      </c>
      <c r="J1615" t="s">
        <v>45</v>
      </c>
      <c r="K1615" t="s">
        <v>48</v>
      </c>
      <c r="L1615" s="7">
        <f t="shared" si="24"/>
        <v>2014</v>
      </c>
      <c r="M1615" s="49" t="str">
        <f>VLOOKUP(L1615,year_status,2,FALSE)</f>
        <v>complete</v>
      </c>
    </row>
    <row r="1616" spans="1:13">
      <c r="A1616">
        <v>1681</v>
      </c>
      <c r="B1616" t="s">
        <v>552</v>
      </c>
      <c r="C1616" t="s">
        <v>20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15</v>
      </c>
      <c r="I1616" s="2">
        <v>561800000</v>
      </c>
      <c r="J1616" t="s">
        <v>45</v>
      </c>
      <c r="K1616" t="s">
        <v>48</v>
      </c>
      <c r="L1616" s="7">
        <f t="shared" si="24"/>
        <v>2015</v>
      </c>
      <c r="M1616" s="49" t="str">
        <f>VLOOKUP(L1616,year_status,2,FALSE)</f>
        <v>complete</v>
      </c>
    </row>
    <row r="1617" spans="1:13">
      <c r="A1617">
        <v>1682</v>
      </c>
      <c r="B1617" t="s">
        <v>553</v>
      </c>
      <c r="C1617" t="s">
        <v>14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15</v>
      </c>
      <c r="I1617" s="2">
        <v>8891000000</v>
      </c>
      <c r="J1617" t="s">
        <v>50</v>
      </c>
      <c r="K1617" t="s">
        <v>108</v>
      </c>
      <c r="L1617" s="7">
        <f t="shared" si="24"/>
        <v>2012</v>
      </c>
      <c r="M1617" s="49" t="str">
        <f>VLOOKUP(L1617,year_status,2,FALSE)</f>
        <v>complete</v>
      </c>
    </row>
    <row r="1618" spans="1:13">
      <c r="A1618">
        <v>1683</v>
      </c>
      <c r="B1618" t="s">
        <v>553</v>
      </c>
      <c r="C1618" t="s">
        <v>18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15</v>
      </c>
      <c r="I1618" s="2">
        <v>3813000000</v>
      </c>
      <c r="J1618" t="s">
        <v>50</v>
      </c>
      <c r="K1618" t="s">
        <v>108</v>
      </c>
      <c r="L1618" s="7">
        <f t="shared" si="24"/>
        <v>2013</v>
      </c>
      <c r="M1618" s="49" t="str">
        <f>VLOOKUP(L1618,year_status,2,FALSE)</f>
        <v>complete</v>
      </c>
    </row>
    <row r="1619" spans="1:13">
      <c r="A1619">
        <v>1684</v>
      </c>
      <c r="B1619" t="s">
        <v>553</v>
      </c>
      <c r="C1619" t="s">
        <v>19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15</v>
      </c>
      <c r="I1619" s="2">
        <v>2765000000</v>
      </c>
      <c r="J1619" t="s">
        <v>50</v>
      </c>
      <c r="K1619" t="s">
        <v>108</v>
      </c>
      <c r="L1619" s="7">
        <f t="shared" si="24"/>
        <v>2014</v>
      </c>
      <c r="M1619" s="49" t="str">
        <f>VLOOKUP(L1619,year_status,2,FALSE)</f>
        <v>complete</v>
      </c>
    </row>
    <row r="1620" spans="1:13">
      <c r="A1620">
        <v>1685</v>
      </c>
      <c r="B1620" t="s">
        <v>553</v>
      </c>
      <c r="C1620" t="s">
        <v>20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15</v>
      </c>
      <c r="I1620" s="2">
        <v>3688000000</v>
      </c>
      <c r="J1620" t="s">
        <v>50</v>
      </c>
      <c r="K1620" t="s">
        <v>108</v>
      </c>
      <c r="L1620" s="7">
        <f t="shared" si="24"/>
        <v>2015</v>
      </c>
      <c r="M1620" s="49" t="str">
        <f>VLOOKUP(L1620,year_status,2,FALSE)</f>
        <v>complete</v>
      </c>
    </row>
    <row r="1621" spans="1:13">
      <c r="A1621">
        <v>1686</v>
      </c>
      <c r="B1621" t="s">
        <v>554</v>
      </c>
      <c r="C1621" t="s">
        <v>14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15</v>
      </c>
      <c r="I1621" t="s">
        <v>15</v>
      </c>
      <c r="J1621" t="s">
        <v>39</v>
      </c>
      <c r="K1621" t="s">
        <v>349</v>
      </c>
      <c r="L1621" s="7">
        <f t="shared" si="24"/>
        <v>2013</v>
      </c>
      <c r="M1621" s="49" t="str">
        <f>VLOOKUP(L1621,year_status,2,FALSE)</f>
        <v>complete</v>
      </c>
    </row>
    <row r="1622" spans="1:13">
      <c r="A1622">
        <v>1687</v>
      </c>
      <c r="B1622" t="s">
        <v>554</v>
      </c>
      <c r="C1622" t="s">
        <v>18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15</v>
      </c>
      <c r="I1622" t="s">
        <v>15</v>
      </c>
      <c r="J1622" t="s">
        <v>39</v>
      </c>
      <c r="K1622" t="s">
        <v>349</v>
      </c>
      <c r="L1622" s="7">
        <f t="shared" si="24"/>
        <v>2014</v>
      </c>
      <c r="M1622" s="49" t="str">
        <f>VLOOKUP(L1622,year_status,2,FALSE)</f>
        <v>complete</v>
      </c>
    </row>
    <row r="1623" spans="1:13">
      <c r="A1623">
        <v>1688</v>
      </c>
      <c r="B1623" t="s">
        <v>554</v>
      </c>
      <c r="C1623" t="s">
        <v>19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15</v>
      </c>
      <c r="I1623" t="s">
        <v>15</v>
      </c>
      <c r="J1623" t="s">
        <v>39</v>
      </c>
      <c r="K1623" t="s">
        <v>349</v>
      </c>
      <c r="L1623" s="7">
        <f t="shared" si="24"/>
        <v>2015</v>
      </c>
      <c r="M1623" s="49" t="str">
        <f>VLOOKUP(L1623,year_status,2,FALSE)</f>
        <v>complete</v>
      </c>
    </row>
    <row r="1624" spans="1:13">
      <c r="A1624">
        <v>1689</v>
      </c>
      <c r="B1624" t="s">
        <v>554</v>
      </c>
      <c r="C1624" t="s">
        <v>20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15</v>
      </c>
      <c r="I1624" t="s">
        <v>15</v>
      </c>
      <c r="J1624" t="s">
        <v>39</v>
      </c>
      <c r="K1624" t="s">
        <v>349</v>
      </c>
      <c r="L1624" s="7">
        <f t="shared" si="24"/>
        <v>2016</v>
      </c>
      <c r="M1624" s="49" t="str">
        <f>VLOOKUP(L1624,year_status,2,FALSE)</f>
        <v>complete</v>
      </c>
    </row>
    <row r="1625" spans="1:13">
      <c r="A1625">
        <v>1690</v>
      </c>
      <c r="B1625" t="s">
        <v>555</v>
      </c>
      <c r="C1625" t="s">
        <v>14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15</v>
      </c>
      <c r="I1625" s="2">
        <v>25000000</v>
      </c>
      <c r="J1625" t="s">
        <v>22</v>
      </c>
      <c r="K1625" t="s">
        <v>483</v>
      </c>
      <c r="L1625" s="7">
        <f t="shared" si="24"/>
        <v>2013</v>
      </c>
      <c r="M1625" s="49" t="str">
        <f>VLOOKUP(L1625,year_status,2,FALSE)</f>
        <v>complete</v>
      </c>
    </row>
    <row r="1626" spans="1:13">
      <c r="A1626">
        <v>1691</v>
      </c>
      <c r="B1626" t="s">
        <v>555</v>
      </c>
      <c r="C1626" t="s">
        <v>18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15</v>
      </c>
      <c r="I1626" s="2">
        <v>33000000</v>
      </c>
      <c r="J1626" t="s">
        <v>22</v>
      </c>
      <c r="K1626" t="s">
        <v>483</v>
      </c>
      <c r="L1626" s="7">
        <f t="shared" si="24"/>
        <v>2014</v>
      </c>
      <c r="M1626" s="49" t="str">
        <f>VLOOKUP(L1626,year_status,2,FALSE)</f>
        <v>complete</v>
      </c>
    </row>
    <row r="1627" spans="1:13">
      <c r="A1627">
        <v>1692</v>
      </c>
      <c r="B1627" t="s">
        <v>555</v>
      </c>
      <c r="C1627" t="s">
        <v>19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15</v>
      </c>
      <c r="I1627" s="2">
        <v>74000000</v>
      </c>
      <c r="J1627" t="s">
        <v>22</v>
      </c>
      <c r="K1627" t="s">
        <v>483</v>
      </c>
      <c r="L1627" s="7">
        <f t="shared" si="24"/>
        <v>2015</v>
      </c>
      <c r="M1627" s="49" t="str">
        <f>VLOOKUP(L1627,year_status,2,FALSE)</f>
        <v>complete</v>
      </c>
    </row>
    <row r="1628" spans="1:13">
      <c r="A1628">
        <v>1693</v>
      </c>
      <c r="B1628" t="s">
        <v>555</v>
      </c>
      <c r="C1628" t="s">
        <v>20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15</v>
      </c>
      <c r="I1628" s="2">
        <v>71000000</v>
      </c>
      <c r="J1628" t="s">
        <v>22</v>
      </c>
      <c r="K1628" t="s">
        <v>483</v>
      </c>
      <c r="L1628" s="7">
        <f t="shared" si="24"/>
        <v>2016</v>
      </c>
      <c r="M1628" s="49" t="str">
        <f>VLOOKUP(L1628,year_status,2,FALSE)</f>
        <v>complete</v>
      </c>
    </row>
    <row r="1629" spans="1:13">
      <c r="A1629">
        <v>1698</v>
      </c>
      <c r="B1629" t="s">
        <v>556</v>
      </c>
      <c r="C1629" t="s">
        <v>14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15</v>
      </c>
      <c r="I1629" s="2">
        <v>1333000000</v>
      </c>
      <c r="J1629" t="s">
        <v>16</v>
      </c>
      <c r="K1629" t="s">
        <v>557</v>
      </c>
      <c r="L1629" s="7">
        <f t="shared" si="24"/>
        <v>2013</v>
      </c>
      <c r="M1629" s="49" t="str">
        <f>VLOOKUP(L1629,year_status,2,FALSE)</f>
        <v>complete</v>
      </c>
    </row>
    <row r="1630" spans="1:13">
      <c r="A1630">
        <v>1699</v>
      </c>
      <c r="B1630" t="s">
        <v>556</v>
      </c>
      <c r="C1630" t="s">
        <v>18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15</v>
      </c>
      <c r="I1630" s="2">
        <v>1292000000</v>
      </c>
      <c r="J1630" t="s">
        <v>16</v>
      </c>
      <c r="K1630" t="s">
        <v>557</v>
      </c>
      <c r="L1630" s="7">
        <f t="shared" si="24"/>
        <v>2014</v>
      </c>
      <c r="M1630" s="49" t="str">
        <f>VLOOKUP(L1630,year_status,2,FALSE)</f>
        <v>complete</v>
      </c>
    </row>
    <row r="1631" spans="1:13">
      <c r="A1631">
        <v>1700</v>
      </c>
      <c r="B1631" t="s">
        <v>556</v>
      </c>
      <c r="C1631" t="s">
        <v>19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15</v>
      </c>
      <c r="I1631" s="2">
        <v>1245000000</v>
      </c>
      <c r="J1631" t="s">
        <v>16</v>
      </c>
      <c r="K1631" t="s">
        <v>557</v>
      </c>
      <c r="L1631" s="7">
        <f t="shared" si="24"/>
        <v>2015</v>
      </c>
      <c r="M1631" s="49" t="str">
        <f>VLOOKUP(L1631,year_status,2,FALSE)</f>
        <v>complete</v>
      </c>
    </row>
    <row r="1632" spans="1:13">
      <c r="A1632">
        <v>1701</v>
      </c>
      <c r="B1632" t="s">
        <v>556</v>
      </c>
      <c r="C1632" t="s">
        <v>20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15</v>
      </c>
      <c r="I1632" s="2">
        <v>1301000000</v>
      </c>
      <c r="J1632" t="s">
        <v>16</v>
      </c>
      <c r="K1632" t="s">
        <v>557</v>
      </c>
      <c r="L1632" s="7">
        <f t="shared" si="24"/>
        <v>2016</v>
      </c>
      <c r="M1632" s="49" t="str">
        <f>VLOOKUP(L1632,year_status,2,FALSE)</f>
        <v>complete</v>
      </c>
    </row>
    <row r="1633" spans="1:13">
      <c r="A1633">
        <v>1702</v>
      </c>
      <c r="B1633" t="s">
        <v>558</v>
      </c>
      <c r="C1633" t="s">
        <v>14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15</v>
      </c>
      <c r="I1633" s="2">
        <v>756000000</v>
      </c>
      <c r="J1633" t="s">
        <v>86</v>
      </c>
      <c r="K1633" t="s">
        <v>87</v>
      </c>
      <c r="L1633" s="7">
        <f t="shared" si="24"/>
        <v>2012</v>
      </c>
      <c r="M1633" s="49" t="str">
        <f>VLOOKUP(L1633,year_status,2,FALSE)</f>
        <v>complete</v>
      </c>
    </row>
    <row r="1634" spans="1:13">
      <c r="A1634">
        <v>1703</v>
      </c>
      <c r="B1634" t="s">
        <v>558</v>
      </c>
      <c r="C1634" t="s">
        <v>18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15</v>
      </c>
      <c r="I1634" s="2">
        <v>815000000</v>
      </c>
      <c r="J1634" t="s">
        <v>86</v>
      </c>
      <c r="K1634" t="s">
        <v>87</v>
      </c>
      <c r="L1634" s="7">
        <f t="shared" si="24"/>
        <v>2013</v>
      </c>
      <c r="M1634" s="49" t="str">
        <f>VLOOKUP(L1634,year_status,2,FALSE)</f>
        <v>complete</v>
      </c>
    </row>
    <row r="1635" spans="1:13">
      <c r="A1635">
        <v>1704</v>
      </c>
      <c r="B1635" t="s">
        <v>558</v>
      </c>
      <c r="C1635" t="s">
        <v>19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15</v>
      </c>
      <c r="I1635" s="2">
        <v>1176000000</v>
      </c>
      <c r="J1635" t="s">
        <v>86</v>
      </c>
      <c r="K1635" t="s">
        <v>87</v>
      </c>
      <c r="L1635" s="7">
        <f t="shared" si="24"/>
        <v>2014</v>
      </c>
      <c r="M1635" s="49" t="str">
        <f>VLOOKUP(L1635,year_status,2,FALSE)</f>
        <v>complete</v>
      </c>
    </row>
    <row r="1636" spans="1:13">
      <c r="A1636">
        <v>1705</v>
      </c>
      <c r="B1636" t="s">
        <v>558</v>
      </c>
      <c r="C1636" t="s">
        <v>20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15</v>
      </c>
      <c r="I1636" s="2">
        <v>1738000000</v>
      </c>
      <c r="J1636" t="s">
        <v>86</v>
      </c>
      <c r="K1636" t="s">
        <v>87</v>
      </c>
      <c r="L1636" s="7">
        <f t="shared" si="24"/>
        <v>2015</v>
      </c>
      <c r="M1636" s="49" t="str">
        <f>VLOOKUP(L1636,year_status,2,FALSE)</f>
        <v>complete</v>
      </c>
    </row>
    <row r="1637" spans="1:13">
      <c r="A1637">
        <v>1706</v>
      </c>
      <c r="B1637" t="s">
        <v>559</v>
      </c>
      <c r="C1637" t="s">
        <v>14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15</v>
      </c>
      <c r="I1637" t="s">
        <v>15</v>
      </c>
      <c r="J1637" t="s">
        <v>39</v>
      </c>
      <c r="K1637" t="s">
        <v>171</v>
      </c>
      <c r="L1637" s="7">
        <f t="shared" si="24"/>
        <v>2013</v>
      </c>
      <c r="M1637" s="49" t="str">
        <f>VLOOKUP(L1637,year_status,2,FALSE)</f>
        <v>complete</v>
      </c>
    </row>
    <row r="1638" spans="1:13">
      <c r="A1638">
        <v>1707</v>
      </c>
      <c r="B1638" t="s">
        <v>559</v>
      </c>
      <c r="C1638" t="s">
        <v>18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15</v>
      </c>
      <c r="I1638" t="s">
        <v>15</v>
      </c>
      <c r="J1638" t="s">
        <v>39</v>
      </c>
      <c r="K1638" t="s">
        <v>171</v>
      </c>
      <c r="L1638" s="7">
        <f t="shared" si="24"/>
        <v>2014</v>
      </c>
      <c r="M1638" s="49" t="str">
        <f>VLOOKUP(L1638,year_status,2,FALSE)</f>
        <v>complete</v>
      </c>
    </row>
    <row r="1639" spans="1:13">
      <c r="A1639">
        <v>1708</v>
      </c>
      <c r="B1639" t="s">
        <v>559</v>
      </c>
      <c r="C1639" t="s">
        <v>19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15</v>
      </c>
      <c r="I1639" t="s">
        <v>15</v>
      </c>
      <c r="J1639" t="s">
        <v>39</v>
      </c>
      <c r="K1639" t="s">
        <v>171</v>
      </c>
      <c r="L1639" s="7">
        <f t="shared" si="24"/>
        <v>2015</v>
      </c>
      <c r="M1639" s="49" t="str">
        <f>VLOOKUP(L1639,year_status,2,FALSE)</f>
        <v>complete</v>
      </c>
    </row>
    <row r="1640" spans="1:13">
      <c r="A1640">
        <v>1709</v>
      </c>
      <c r="B1640" t="s">
        <v>559</v>
      </c>
      <c r="C1640" t="s">
        <v>20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15</v>
      </c>
      <c r="I1640" t="s">
        <v>15</v>
      </c>
      <c r="J1640" t="s">
        <v>39</v>
      </c>
      <c r="K1640" t="s">
        <v>171</v>
      </c>
      <c r="L1640" s="7">
        <f t="shared" si="24"/>
        <v>2016</v>
      </c>
      <c r="M1640" s="49" t="str">
        <f>VLOOKUP(L1640,year_status,2,FALSE)</f>
        <v>complete</v>
      </c>
    </row>
    <row r="1641" spans="1:13">
      <c r="A1641">
        <v>1710</v>
      </c>
      <c r="B1641" t="s">
        <v>560</v>
      </c>
      <c r="C1641" t="s">
        <v>14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15</v>
      </c>
      <c r="I1641" s="2">
        <v>86000000</v>
      </c>
      <c r="J1641" t="s">
        <v>62</v>
      </c>
      <c r="K1641" t="s">
        <v>99</v>
      </c>
      <c r="L1641" s="7">
        <f t="shared" si="24"/>
        <v>2014</v>
      </c>
      <c r="M1641" s="49" t="str">
        <f>VLOOKUP(L1641,year_status,2,FALSE)</f>
        <v>complete</v>
      </c>
    </row>
    <row r="1642" spans="1:13">
      <c r="A1642">
        <v>1711</v>
      </c>
      <c r="B1642" t="s">
        <v>560</v>
      </c>
      <c r="C1642" t="s">
        <v>18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15</v>
      </c>
      <c r="I1642" s="2">
        <v>118900000</v>
      </c>
      <c r="J1642" t="s">
        <v>62</v>
      </c>
      <c r="K1642" t="s">
        <v>99</v>
      </c>
      <c r="L1642" s="7">
        <f t="shared" si="24"/>
        <v>2015</v>
      </c>
      <c r="M1642" s="49" t="str">
        <f>VLOOKUP(L1642,year_status,2,FALSE)</f>
        <v>complete</v>
      </c>
    </row>
    <row r="1643" spans="1:13">
      <c r="A1643">
        <v>1712</v>
      </c>
      <c r="B1643" t="s">
        <v>560</v>
      </c>
      <c r="C1643" t="s">
        <v>19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15</v>
      </c>
      <c r="I1643" s="2">
        <v>211800000</v>
      </c>
      <c r="J1643" t="s">
        <v>62</v>
      </c>
      <c r="K1643" t="s">
        <v>99</v>
      </c>
      <c r="L1643" s="7">
        <f t="shared" si="24"/>
        <v>2016</v>
      </c>
      <c r="M1643" s="49" t="str">
        <f>VLOOKUP(L1643,year_status,2,FALSE)</f>
        <v>complete</v>
      </c>
    </row>
    <row r="1644" spans="1:13">
      <c r="A1644">
        <v>1713</v>
      </c>
      <c r="B1644" t="s">
        <v>561</v>
      </c>
      <c r="C1644" t="s">
        <v>14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15</v>
      </c>
      <c r="I1644" t="s">
        <v>15</v>
      </c>
      <c r="J1644" t="s">
        <v>25</v>
      </c>
      <c r="K1644" t="s">
        <v>60</v>
      </c>
      <c r="L1644" s="7">
        <f t="shared" si="24"/>
        <v>2012</v>
      </c>
      <c r="M1644" s="49" t="str">
        <f>VLOOKUP(L1644,year_status,2,FALSE)</f>
        <v>complete</v>
      </c>
    </row>
    <row r="1645" spans="1:13">
      <c r="A1645">
        <v>1714</v>
      </c>
      <c r="B1645" t="s">
        <v>561</v>
      </c>
      <c r="C1645" t="s">
        <v>18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15</v>
      </c>
      <c r="I1645" t="s">
        <v>15</v>
      </c>
      <c r="J1645" t="s">
        <v>25</v>
      </c>
      <c r="K1645" t="s">
        <v>60</v>
      </c>
      <c r="L1645" s="7">
        <f t="shared" si="24"/>
        <v>2013</v>
      </c>
      <c r="M1645" s="49" t="str">
        <f>VLOOKUP(L1645,year_status,2,FALSE)</f>
        <v>complete</v>
      </c>
    </row>
    <row r="1646" spans="1:13">
      <c r="A1646">
        <v>1715</v>
      </c>
      <c r="B1646" t="s">
        <v>561</v>
      </c>
      <c r="C1646" t="s">
        <v>19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15</v>
      </c>
      <c r="I1646" t="s">
        <v>15</v>
      </c>
      <c r="J1646" t="s">
        <v>25</v>
      </c>
      <c r="K1646" t="s">
        <v>60</v>
      </c>
      <c r="L1646" s="7">
        <f t="shared" si="24"/>
        <v>2014</v>
      </c>
      <c r="M1646" s="49" t="str">
        <f>VLOOKUP(L1646,year_status,2,FALSE)</f>
        <v>complete</v>
      </c>
    </row>
    <row r="1647" spans="1:13">
      <c r="A1647">
        <v>1716</v>
      </c>
      <c r="B1647" t="s">
        <v>561</v>
      </c>
      <c r="C1647" t="s">
        <v>20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15</v>
      </c>
      <c r="I1647" t="s">
        <v>15</v>
      </c>
      <c r="J1647" t="s">
        <v>25</v>
      </c>
      <c r="K1647" t="s">
        <v>60</v>
      </c>
      <c r="L1647" s="7">
        <f t="shared" si="24"/>
        <v>2015</v>
      </c>
      <c r="M1647" s="49" t="str">
        <f>VLOOKUP(L1647,year_status,2,FALSE)</f>
        <v>complete</v>
      </c>
    </row>
    <row r="1648" spans="1:13">
      <c r="A1648">
        <v>1717</v>
      </c>
      <c r="B1648" t="s">
        <v>562</v>
      </c>
      <c r="C1648" t="s">
        <v>14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15</v>
      </c>
      <c r="J1648" t="s">
        <v>55</v>
      </c>
      <c r="K1648" t="s">
        <v>56</v>
      </c>
      <c r="L1648" s="7">
        <f t="shared" si="24"/>
        <v>2012</v>
      </c>
      <c r="M1648" s="49" t="str">
        <f>VLOOKUP(L1648,year_status,2,FALSE)</f>
        <v>complete</v>
      </c>
    </row>
    <row r="1649" spans="1:13">
      <c r="A1649">
        <v>1718</v>
      </c>
      <c r="B1649" t="s">
        <v>562</v>
      </c>
      <c r="C1649" t="s">
        <v>18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15</v>
      </c>
      <c r="J1649" t="s">
        <v>55</v>
      </c>
      <c r="K1649" t="s">
        <v>56</v>
      </c>
      <c r="L1649" s="7">
        <f t="shared" si="24"/>
        <v>2013</v>
      </c>
      <c r="M1649" s="49" t="str">
        <f>VLOOKUP(L1649,year_status,2,FALSE)</f>
        <v>complete</v>
      </c>
    </row>
    <row r="1650" spans="1:13">
      <c r="A1650">
        <v>1719</v>
      </c>
      <c r="B1650" t="s">
        <v>562</v>
      </c>
      <c r="C1650" t="s">
        <v>19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15</v>
      </c>
      <c r="J1650" t="s">
        <v>55</v>
      </c>
      <c r="K1650" t="s">
        <v>56</v>
      </c>
      <c r="L1650" s="7">
        <f t="shared" si="24"/>
        <v>2014</v>
      </c>
      <c r="M1650" s="49" t="str">
        <f>VLOOKUP(L1650,year_status,2,FALSE)</f>
        <v>complete</v>
      </c>
    </row>
    <row r="1651" spans="1:13">
      <c r="A1651">
        <v>1720</v>
      </c>
      <c r="B1651" t="s">
        <v>562</v>
      </c>
      <c r="C1651" t="s">
        <v>20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15</v>
      </c>
      <c r="J1651" t="s">
        <v>55</v>
      </c>
      <c r="K1651" t="s">
        <v>56</v>
      </c>
      <c r="L1651" s="7">
        <f t="shared" si="24"/>
        <v>2015</v>
      </c>
      <c r="M1651" s="49" t="str">
        <f>VLOOKUP(L1651,year_status,2,FALSE)</f>
        <v>complete</v>
      </c>
    </row>
    <row r="1652" spans="1:13">
      <c r="A1652">
        <v>1721</v>
      </c>
      <c r="B1652" t="s">
        <v>563</v>
      </c>
      <c r="C1652" t="s">
        <v>14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15</v>
      </c>
      <c r="I1652" s="2">
        <v>185000000</v>
      </c>
      <c r="J1652" t="s">
        <v>22</v>
      </c>
      <c r="K1652" t="s">
        <v>136</v>
      </c>
      <c r="L1652" s="7">
        <f t="shared" si="24"/>
        <v>2012</v>
      </c>
      <c r="M1652" s="49" t="str">
        <f>VLOOKUP(L1652,year_status,2,FALSE)</f>
        <v>complete</v>
      </c>
    </row>
    <row r="1653" spans="1:13">
      <c r="A1653">
        <v>1722</v>
      </c>
      <c r="B1653" t="s">
        <v>563</v>
      </c>
      <c r="C1653" t="s">
        <v>18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15</v>
      </c>
      <c r="I1653" s="2">
        <v>216000000</v>
      </c>
      <c r="J1653" t="s">
        <v>22</v>
      </c>
      <c r="K1653" t="s">
        <v>136</v>
      </c>
      <c r="L1653" s="7">
        <f t="shared" si="24"/>
        <v>2013</v>
      </c>
      <c r="M1653" s="49" t="str">
        <f>VLOOKUP(L1653,year_status,2,FALSE)</f>
        <v>complete</v>
      </c>
    </row>
    <row r="1654" spans="1:13">
      <c r="A1654">
        <v>1723</v>
      </c>
      <c r="B1654" t="s">
        <v>563</v>
      </c>
      <c r="C1654" t="s">
        <v>19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15</v>
      </c>
      <c r="I1654" s="2">
        <v>233000000</v>
      </c>
      <c r="J1654" t="s">
        <v>22</v>
      </c>
      <c r="K1654" t="s">
        <v>136</v>
      </c>
      <c r="L1654" s="7">
        <f t="shared" si="24"/>
        <v>2014</v>
      </c>
      <c r="M1654" s="49" t="str">
        <f>VLOOKUP(L1654,year_status,2,FALSE)</f>
        <v>complete</v>
      </c>
    </row>
    <row r="1655" spans="1:13">
      <c r="A1655">
        <v>1724</v>
      </c>
      <c r="B1655" t="s">
        <v>563</v>
      </c>
      <c r="C1655" t="s">
        <v>20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15</v>
      </c>
      <c r="I1655" s="2">
        <v>234000000</v>
      </c>
      <c r="J1655" t="s">
        <v>22</v>
      </c>
      <c r="K1655" t="s">
        <v>136</v>
      </c>
      <c r="L1655" s="7">
        <f t="shared" si="24"/>
        <v>2015</v>
      </c>
      <c r="M1655" s="49" t="str">
        <f>VLOOKUP(L1655,year_status,2,FALSE)</f>
        <v>complete</v>
      </c>
    </row>
    <row r="1656" spans="1:13">
      <c r="A1656">
        <v>1725</v>
      </c>
      <c r="B1656" t="s">
        <v>564</v>
      </c>
      <c r="C1656" t="s">
        <v>14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15</v>
      </c>
      <c r="I1656" s="2">
        <v>373199000</v>
      </c>
      <c r="J1656" t="s">
        <v>22</v>
      </c>
      <c r="K1656" t="s">
        <v>565</v>
      </c>
      <c r="L1656" s="7">
        <f t="shared" si="24"/>
        <v>2012</v>
      </c>
      <c r="M1656" s="49" t="str">
        <f>VLOOKUP(L1656,year_status,2,FALSE)</f>
        <v>complete</v>
      </c>
    </row>
    <row r="1657" spans="1:13">
      <c r="A1657">
        <v>1726</v>
      </c>
      <c r="B1657" t="s">
        <v>564</v>
      </c>
      <c r="C1657" t="s">
        <v>18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15</v>
      </c>
      <c r="I1657" s="2">
        <v>371051000</v>
      </c>
      <c r="J1657" t="s">
        <v>22</v>
      </c>
      <c r="K1657" t="s">
        <v>565</v>
      </c>
      <c r="L1657" s="7">
        <f t="shared" si="24"/>
        <v>2013</v>
      </c>
      <c r="M1657" s="49" t="str">
        <f>VLOOKUP(L1657,year_status,2,FALSE)</f>
        <v>complete</v>
      </c>
    </row>
    <row r="1658" spans="1:13">
      <c r="A1658">
        <v>1727</v>
      </c>
      <c r="B1658" t="s">
        <v>564</v>
      </c>
      <c r="C1658" t="s">
        <v>19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15</v>
      </c>
      <c r="I1658" s="2">
        <v>314119000</v>
      </c>
      <c r="J1658" t="s">
        <v>22</v>
      </c>
      <c r="K1658" t="s">
        <v>565</v>
      </c>
      <c r="L1658" s="7">
        <f t="shared" si="24"/>
        <v>2014</v>
      </c>
      <c r="M1658" s="49" t="str">
        <f>VLOOKUP(L1658,year_status,2,FALSE)</f>
        <v>complete</v>
      </c>
    </row>
    <row r="1659" spans="1:13">
      <c r="A1659">
        <v>1728</v>
      </c>
      <c r="B1659" t="s">
        <v>564</v>
      </c>
      <c r="C1659" t="s">
        <v>20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15</v>
      </c>
      <c r="I1659" s="2">
        <v>322629000</v>
      </c>
      <c r="J1659" t="s">
        <v>22</v>
      </c>
      <c r="K1659" t="s">
        <v>565</v>
      </c>
      <c r="L1659" s="7">
        <f t="shared" si="24"/>
        <v>2015</v>
      </c>
      <c r="M1659" s="49" t="str">
        <f>VLOOKUP(L1659,year_status,2,FALSE)</f>
        <v>complete</v>
      </c>
    </row>
    <row r="1660" spans="1:13">
      <c r="A1660">
        <v>1729</v>
      </c>
      <c r="B1660" t="s">
        <v>566</v>
      </c>
      <c r="C1660" t="s">
        <v>14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15</v>
      </c>
      <c r="I1660" s="2">
        <v>513916000</v>
      </c>
      <c r="J1660" t="s">
        <v>86</v>
      </c>
      <c r="K1660" t="s">
        <v>87</v>
      </c>
      <c r="L1660" s="7">
        <f t="shared" si="24"/>
        <v>2012</v>
      </c>
      <c r="M1660" s="49" t="str">
        <f>VLOOKUP(L1660,year_status,2,FALSE)</f>
        <v>complete</v>
      </c>
    </row>
    <row r="1661" spans="1:13">
      <c r="A1661">
        <v>1730</v>
      </c>
      <c r="B1661" t="s">
        <v>566</v>
      </c>
      <c r="C1661" t="s">
        <v>18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15</v>
      </c>
      <c r="I1661" s="2">
        <v>615874000</v>
      </c>
      <c r="J1661" t="s">
        <v>86</v>
      </c>
      <c r="K1661" t="s">
        <v>87</v>
      </c>
      <c r="L1661" s="7">
        <f t="shared" si="24"/>
        <v>2013</v>
      </c>
      <c r="M1661" s="49" t="str">
        <f>VLOOKUP(L1661,year_status,2,FALSE)</f>
        <v>complete</v>
      </c>
    </row>
    <row r="1662" spans="1:13">
      <c r="A1662">
        <v>1731</v>
      </c>
      <c r="B1662" t="s">
        <v>566</v>
      </c>
      <c r="C1662" t="s">
        <v>19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15</v>
      </c>
      <c r="I1662" s="2">
        <v>806021000</v>
      </c>
      <c r="J1662" t="s">
        <v>86</v>
      </c>
      <c r="K1662" t="s">
        <v>87</v>
      </c>
      <c r="L1662" s="7">
        <f t="shared" si="24"/>
        <v>2014</v>
      </c>
      <c r="M1662" s="49" t="str">
        <f>VLOOKUP(L1662,year_status,2,FALSE)</f>
        <v>complete</v>
      </c>
    </row>
    <row r="1663" spans="1:13">
      <c r="A1663">
        <v>1732</v>
      </c>
      <c r="B1663" t="s">
        <v>566</v>
      </c>
      <c r="C1663" t="s">
        <v>20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15</v>
      </c>
      <c r="I1663" s="2">
        <v>778923000</v>
      </c>
      <c r="J1663" t="s">
        <v>86</v>
      </c>
      <c r="K1663" t="s">
        <v>87</v>
      </c>
      <c r="L1663" s="7">
        <f t="shared" si="24"/>
        <v>2015</v>
      </c>
      <c r="M1663" s="49" t="str">
        <f>VLOOKUP(L1663,year_status,2,FALSE)</f>
        <v>complete</v>
      </c>
    </row>
    <row r="1664" spans="1:13">
      <c r="A1664">
        <v>1733</v>
      </c>
      <c r="B1664" t="s">
        <v>567</v>
      </c>
      <c r="C1664" t="s">
        <v>14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15</v>
      </c>
      <c r="I1664" s="2">
        <v>926053000</v>
      </c>
      <c r="J1664" t="s">
        <v>45</v>
      </c>
      <c r="K1664" t="s">
        <v>46</v>
      </c>
      <c r="L1664" s="7">
        <f t="shared" si="24"/>
        <v>2012</v>
      </c>
      <c r="M1664" s="49" t="str">
        <f>VLOOKUP(L1664,year_status,2,FALSE)</f>
        <v>complete</v>
      </c>
    </row>
    <row r="1665" spans="1:13">
      <c r="A1665">
        <v>1734</v>
      </c>
      <c r="B1665" t="s">
        <v>567</v>
      </c>
      <c r="C1665" t="s">
        <v>18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15</v>
      </c>
      <c r="I1665" s="2">
        <v>977863000</v>
      </c>
      <c r="J1665" t="s">
        <v>45</v>
      </c>
      <c r="K1665" t="s">
        <v>46</v>
      </c>
      <c r="L1665" s="7">
        <f t="shared" si="24"/>
        <v>2013</v>
      </c>
      <c r="M1665" s="49" t="str">
        <f>VLOOKUP(L1665,year_status,2,FALSE)</f>
        <v>complete</v>
      </c>
    </row>
    <row r="1666" spans="1:13">
      <c r="A1666">
        <v>1735</v>
      </c>
      <c r="B1666" t="s">
        <v>567</v>
      </c>
      <c r="C1666" t="s">
        <v>19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15</v>
      </c>
      <c r="I1666" s="2">
        <v>1019045000</v>
      </c>
      <c r="J1666" t="s">
        <v>45</v>
      </c>
      <c r="K1666" t="s">
        <v>46</v>
      </c>
      <c r="L1666" s="7">
        <f t="shared" si="24"/>
        <v>2014</v>
      </c>
      <c r="M1666" s="49" t="str">
        <f>VLOOKUP(L1666,year_status,2,FALSE)</f>
        <v>complete</v>
      </c>
    </row>
    <row r="1667" spans="1:13">
      <c r="A1667">
        <v>1736</v>
      </c>
      <c r="B1667" t="s">
        <v>567</v>
      </c>
      <c r="C1667" t="s">
        <v>20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15</v>
      </c>
      <c r="I1667" s="2">
        <v>1124524000</v>
      </c>
      <c r="J1667" t="s">
        <v>45</v>
      </c>
      <c r="K1667" t="s">
        <v>46</v>
      </c>
      <c r="L1667" s="7">
        <f t="shared" ref="L1667:L1711" si="25">YEAR(D1667)</f>
        <v>2015</v>
      </c>
      <c r="M1667" s="49" t="str">
        <f>VLOOKUP(L1667,year_status,2,FALSE)</f>
        <v>complete</v>
      </c>
    </row>
    <row r="1668" spans="1:13">
      <c r="A1668">
        <v>1737</v>
      </c>
      <c r="B1668" t="s">
        <v>568</v>
      </c>
      <c r="C1668" t="s">
        <v>14</v>
      </c>
      <c r="D1668" s="1">
        <v>41274</v>
      </c>
      <c r="E1668" s="2">
        <v>7232397000</v>
      </c>
      <c r="F1668" s="2">
        <v>5165169000</v>
      </c>
      <c r="G1668" t="s">
        <v>15</v>
      </c>
      <c r="H1668" t="s">
        <v>15</v>
      </c>
      <c r="I1668" s="2">
        <v>1173955000</v>
      </c>
      <c r="J1668" t="s">
        <v>50</v>
      </c>
      <c r="K1668" t="s">
        <v>53</v>
      </c>
      <c r="L1668" s="7">
        <f t="shared" si="25"/>
        <v>2012</v>
      </c>
      <c r="M1668" s="49" t="str">
        <f>VLOOKUP(L1668,year_status,2,FALSE)</f>
        <v>complete</v>
      </c>
    </row>
    <row r="1669" spans="1:13">
      <c r="A1669">
        <v>1738</v>
      </c>
      <c r="B1669" t="s">
        <v>568</v>
      </c>
      <c r="C1669" t="s">
        <v>18</v>
      </c>
      <c r="D1669" s="1">
        <v>41639</v>
      </c>
      <c r="E1669" s="2">
        <v>7541234000</v>
      </c>
      <c r="F1669" s="2">
        <v>5106489000</v>
      </c>
      <c r="G1669" t="s">
        <v>15</v>
      </c>
      <c r="H1669" t="s">
        <v>15</v>
      </c>
      <c r="I1669" s="2">
        <v>1213178000</v>
      </c>
      <c r="J1669" t="s">
        <v>50</v>
      </c>
      <c r="K1669" t="s">
        <v>53</v>
      </c>
      <c r="L1669" s="7">
        <f t="shared" si="25"/>
        <v>2013</v>
      </c>
      <c r="M1669" s="49" t="str">
        <f>VLOOKUP(L1669,year_status,2,FALSE)</f>
        <v>complete</v>
      </c>
    </row>
    <row r="1670" spans="1:13">
      <c r="A1670">
        <v>1739</v>
      </c>
      <c r="B1670" t="s">
        <v>568</v>
      </c>
      <c r="C1670" t="s">
        <v>19</v>
      </c>
      <c r="D1670" s="1">
        <v>42004</v>
      </c>
      <c r="E1670" s="2">
        <v>6602267000</v>
      </c>
      <c r="F1670" s="2">
        <v>4239474000</v>
      </c>
      <c r="G1670" t="s">
        <v>15</v>
      </c>
      <c r="H1670" t="s">
        <v>15</v>
      </c>
      <c r="I1670" s="2">
        <v>1341315000</v>
      </c>
      <c r="J1670" t="s">
        <v>50</v>
      </c>
      <c r="K1670" t="s">
        <v>53</v>
      </c>
      <c r="L1670" s="7">
        <f t="shared" si="25"/>
        <v>2014</v>
      </c>
      <c r="M1670" s="49" t="str">
        <f>VLOOKUP(L1670,year_status,2,FALSE)</f>
        <v>complete</v>
      </c>
    </row>
    <row r="1671" spans="1:13">
      <c r="A1671">
        <v>1740</v>
      </c>
      <c r="B1671" t="s">
        <v>568</v>
      </c>
      <c r="C1671" t="s">
        <v>20</v>
      </c>
      <c r="D1671" s="1">
        <v>42369</v>
      </c>
      <c r="E1671" s="2">
        <v>9308926000</v>
      </c>
      <c r="F1671" s="2">
        <v>6199645000</v>
      </c>
      <c r="G1671" t="s">
        <v>15</v>
      </c>
      <c r="H1671" t="s">
        <v>15</v>
      </c>
      <c r="I1671" s="2">
        <v>1966939000</v>
      </c>
      <c r="J1671" t="s">
        <v>50</v>
      </c>
      <c r="K1671" t="s">
        <v>53</v>
      </c>
      <c r="L1671" s="7">
        <f t="shared" si="25"/>
        <v>2015</v>
      </c>
      <c r="M1671" s="49" t="str">
        <f>VLOOKUP(L1671,year_status,2,FALSE)</f>
        <v>complete</v>
      </c>
    </row>
    <row r="1672" spans="1:13">
      <c r="A1672">
        <v>1741</v>
      </c>
      <c r="B1672" t="s">
        <v>569</v>
      </c>
      <c r="C1672" t="s">
        <v>14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25</v>
      </c>
      <c r="K1672" t="s">
        <v>37</v>
      </c>
      <c r="L1672" s="7">
        <f t="shared" si="25"/>
        <v>2013</v>
      </c>
      <c r="M1672" s="49" t="str">
        <f>VLOOKUP(L1672,year_status,2,FALSE)</f>
        <v>complete</v>
      </c>
    </row>
    <row r="1673" spans="1:13">
      <c r="A1673">
        <v>1742</v>
      </c>
      <c r="B1673" t="s">
        <v>569</v>
      </c>
      <c r="C1673" t="s">
        <v>18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25</v>
      </c>
      <c r="K1673" t="s">
        <v>37</v>
      </c>
      <c r="L1673" s="7">
        <f t="shared" si="25"/>
        <v>2014</v>
      </c>
      <c r="M1673" s="49" t="str">
        <f>VLOOKUP(L1673,year_status,2,FALSE)</f>
        <v>complete</v>
      </c>
    </row>
    <row r="1674" spans="1:13">
      <c r="A1674">
        <v>1743</v>
      </c>
      <c r="B1674" t="s">
        <v>569</v>
      </c>
      <c r="C1674" t="s">
        <v>19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25</v>
      </c>
      <c r="K1674" t="s">
        <v>37</v>
      </c>
      <c r="L1674" s="7">
        <f t="shared" si="25"/>
        <v>2015</v>
      </c>
      <c r="M1674" s="49" t="str">
        <f>VLOOKUP(L1674,year_status,2,FALSE)</f>
        <v>complete</v>
      </c>
    </row>
    <row r="1675" spans="1:13">
      <c r="A1675">
        <v>1744</v>
      </c>
      <c r="B1675" t="s">
        <v>569</v>
      </c>
      <c r="C1675" t="s">
        <v>20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25</v>
      </c>
      <c r="K1675" t="s">
        <v>37</v>
      </c>
      <c r="L1675" s="7">
        <f t="shared" si="25"/>
        <v>2016</v>
      </c>
      <c r="M1675" s="49" t="str">
        <f>VLOOKUP(L1675,year_status,2,FALSE)</f>
        <v>complete</v>
      </c>
    </row>
    <row r="1676" spans="1:13">
      <c r="A1676">
        <v>1745</v>
      </c>
      <c r="B1676" t="s">
        <v>570</v>
      </c>
      <c r="C1676" t="s">
        <v>14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15</v>
      </c>
      <c r="I1676" s="2">
        <v>15888000000</v>
      </c>
      <c r="J1676" t="s">
        <v>86</v>
      </c>
      <c r="K1676" t="s">
        <v>147</v>
      </c>
      <c r="L1676" s="7">
        <f t="shared" si="25"/>
        <v>2012</v>
      </c>
      <c r="M1676" s="49" t="str">
        <f>VLOOKUP(L1676,year_status,2,FALSE)</f>
        <v>complete</v>
      </c>
    </row>
    <row r="1677" spans="1:13">
      <c r="A1677">
        <v>1746</v>
      </c>
      <c r="B1677" t="s">
        <v>570</v>
      </c>
      <c r="C1677" t="s">
        <v>18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15</v>
      </c>
      <c r="I1677" s="2">
        <v>17182000000</v>
      </c>
      <c r="J1677" t="s">
        <v>86</v>
      </c>
      <c r="K1677" t="s">
        <v>147</v>
      </c>
      <c r="L1677" s="7">
        <f t="shared" si="25"/>
        <v>2013</v>
      </c>
      <c r="M1677" s="49" t="str">
        <f>VLOOKUP(L1677,year_status,2,FALSE)</f>
        <v>complete</v>
      </c>
    </row>
    <row r="1678" spans="1:13">
      <c r="A1678">
        <v>1747</v>
      </c>
      <c r="B1678" t="s">
        <v>570</v>
      </c>
      <c r="C1678" t="s">
        <v>19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15</v>
      </c>
      <c r="I1678" s="2">
        <v>17297000000</v>
      </c>
      <c r="J1678" t="s">
        <v>86</v>
      </c>
      <c r="K1678" t="s">
        <v>147</v>
      </c>
      <c r="L1678" s="7">
        <f t="shared" si="25"/>
        <v>2014</v>
      </c>
      <c r="M1678" s="49" t="str">
        <f>VLOOKUP(L1678,year_status,2,FALSE)</f>
        <v>complete</v>
      </c>
    </row>
    <row r="1679" spans="1:13">
      <c r="A1679">
        <v>1748</v>
      </c>
      <c r="B1679" t="s">
        <v>570</v>
      </c>
      <c r="C1679" t="s">
        <v>20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15</v>
      </c>
      <c r="I1679" s="2">
        <v>18048000000</v>
      </c>
      <c r="J1679" t="s">
        <v>86</v>
      </c>
      <c r="K1679" t="s">
        <v>147</v>
      </c>
      <c r="L1679" s="7">
        <f t="shared" si="25"/>
        <v>2015</v>
      </c>
      <c r="M1679" s="49" t="str">
        <f>VLOOKUP(L1679,year_status,2,FALSE)</f>
        <v>complete</v>
      </c>
    </row>
    <row r="1680" spans="1:13">
      <c r="A1680">
        <v>1749</v>
      </c>
      <c r="B1680" t="s">
        <v>571</v>
      </c>
      <c r="C1680" t="s">
        <v>14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15</v>
      </c>
      <c r="I1680" t="s">
        <v>15</v>
      </c>
      <c r="J1680" t="s">
        <v>28</v>
      </c>
      <c r="K1680" t="s">
        <v>169</v>
      </c>
      <c r="L1680" s="7">
        <f t="shared" si="25"/>
        <v>2012</v>
      </c>
      <c r="M1680" s="49" t="str">
        <f>VLOOKUP(L1680,year_status,2,FALSE)</f>
        <v>complete</v>
      </c>
    </row>
    <row r="1681" spans="1:13">
      <c r="A1681">
        <v>1750</v>
      </c>
      <c r="B1681" t="s">
        <v>571</v>
      </c>
      <c r="C1681" t="s">
        <v>18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15</v>
      </c>
      <c r="I1681" t="s">
        <v>15</v>
      </c>
      <c r="J1681" t="s">
        <v>28</v>
      </c>
      <c r="K1681" t="s">
        <v>169</v>
      </c>
      <c r="L1681" s="7">
        <f t="shared" si="25"/>
        <v>2013</v>
      </c>
      <c r="M1681" s="49" t="str">
        <f>VLOOKUP(L1681,year_status,2,FALSE)</f>
        <v>complete</v>
      </c>
    </row>
    <row r="1682" spans="1:13">
      <c r="A1682">
        <v>1751</v>
      </c>
      <c r="B1682" t="s">
        <v>571</v>
      </c>
      <c r="C1682" t="s">
        <v>19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15</v>
      </c>
      <c r="I1682" t="s">
        <v>15</v>
      </c>
      <c r="J1682" t="s">
        <v>28</v>
      </c>
      <c r="K1682" t="s">
        <v>169</v>
      </c>
      <c r="L1682" s="7">
        <f t="shared" si="25"/>
        <v>2014</v>
      </c>
      <c r="M1682" s="49" t="str">
        <f>VLOOKUP(L1682,year_status,2,FALSE)</f>
        <v>complete</v>
      </c>
    </row>
    <row r="1683" spans="1:13">
      <c r="A1683">
        <v>1752</v>
      </c>
      <c r="B1683" t="s">
        <v>571</v>
      </c>
      <c r="C1683" t="s">
        <v>20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15</v>
      </c>
      <c r="I1683" t="s">
        <v>15</v>
      </c>
      <c r="J1683" t="s">
        <v>28</v>
      </c>
      <c r="K1683" t="s">
        <v>169</v>
      </c>
      <c r="L1683" s="7">
        <f t="shared" si="25"/>
        <v>2015</v>
      </c>
      <c r="M1683" s="49" t="str">
        <f>VLOOKUP(L1683,year_status,2,FALSE)</f>
        <v>complete</v>
      </c>
    </row>
    <row r="1684" spans="1:13">
      <c r="A1684">
        <v>1753</v>
      </c>
      <c r="B1684" t="s">
        <v>572</v>
      </c>
      <c r="C1684" t="s">
        <v>14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25</v>
      </c>
      <c r="K1684" t="s">
        <v>179</v>
      </c>
      <c r="L1684" s="7">
        <f t="shared" si="25"/>
        <v>2012</v>
      </c>
      <c r="M1684" s="49" t="str">
        <f>VLOOKUP(L1684,year_status,2,FALSE)</f>
        <v>complete</v>
      </c>
    </row>
    <row r="1685" spans="1:13">
      <c r="A1685">
        <v>1754</v>
      </c>
      <c r="B1685" t="s">
        <v>572</v>
      </c>
      <c r="C1685" t="s">
        <v>18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25</v>
      </c>
      <c r="K1685" t="s">
        <v>179</v>
      </c>
      <c r="L1685" s="7">
        <f t="shared" si="25"/>
        <v>2013</v>
      </c>
      <c r="M1685" s="49" t="str">
        <f>VLOOKUP(L1685,year_status,2,FALSE)</f>
        <v>complete</v>
      </c>
    </row>
    <row r="1686" spans="1:13">
      <c r="A1686">
        <v>1755</v>
      </c>
      <c r="B1686" t="s">
        <v>572</v>
      </c>
      <c r="C1686" t="s">
        <v>19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25</v>
      </c>
      <c r="K1686" t="s">
        <v>179</v>
      </c>
      <c r="L1686" s="7">
        <f t="shared" si="25"/>
        <v>2014</v>
      </c>
      <c r="M1686" s="49" t="str">
        <f>VLOOKUP(L1686,year_status,2,FALSE)</f>
        <v>complete</v>
      </c>
    </row>
    <row r="1687" spans="1:13">
      <c r="A1687">
        <v>1756</v>
      </c>
      <c r="B1687" t="s">
        <v>572</v>
      </c>
      <c r="C1687" t="s">
        <v>20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25</v>
      </c>
      <c r="K1687" t="s">
        <v>179</v>
      </c>
      <c r="L1687" s="7">
        <f t="shared" si="25"/>
        <v>2015</v>
      </c>
      <c r="M1687" s="49" t="str">
        <f>VLOOKUP(L1687,year_status,2,FALSE)</f>
        <v>complete</v>
      </c>
    </row>
    <row r="1688" spans="1:13">
      <c r="A1688">
        <v>1757</v>
      </c>
      <c r="B1688" t="s">
        <v>573</v>
      </c>
      <c r="C1688" t="s">
        <v>14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15</v>
      </c>
      <c r="J1688" t="s">
        <v>16</v>
      </c>
      <c r="K1688" t="s">
        <v>167</v>
      </c>
      <c r="L1688" s="7">
        <f t="shared" si="25"/>
        <v>2012</v>
      </c>
      <c r="M1688" s="49" t="str">
        <f>VLOOKUP(L1688,year_status,2,FALSE)</f>
        <v>complete</v>
      </c>
    </row>
    <row r="1689" spans="1:13">
      <c r="A1689">
        <v>1758</v>
      </c>
      <c r="B1689" t="s">
        <v>573</v>
      </c>
      <c r="C1689" t="s">
        <v>18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15</v>
      </c>
      <c r="J1689" t="s">
        <v>16</v>
      </c>
      <c r="K1689" t="s">
        <v>167</v>
      </c>
      <c r="L1689" s="7">
        <f t="shared" si="25"/>
        <v>2013</v>
      </c>
      <c r="M1689" s="49" t="str">
        <f>VLOOKUP(L1689,year_status,2,FALSE)</f>
        <v>complete</v>
      </c>
    </row>
    <row r="1690" spans="1:13">
      <c r="A1690">
        <v>1759</v>
      </c>
      <c r="B1690" t="s">
        <v>573</v>
      </c>
      <c r="C1690" t="s">
        <v>19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15</v>
      </c>
      <c r="J1690" t="s">
        <v>16</v>
      </c>
      <c r="K1690" t="s">
        <v>167</v>
      </c>
      <c r="L1690" s="7">
        <f t="shared" si="25"/>
        <v>2014</v>
      </c>
      <c r="M1690" s="49" t="str">
        <f>VLOOKUP(L1690,year_status,2,FALSE)</f>
        <v>complete</v>
      </c>
    </row>
    <row r="1691" spans="1:13">
      <c r="A1691">
        <v>1760</v>
      </c>
      <c r="B1691" t="s">
        <v>573</v>
      </c>
      <c r="C1691" t="s">
        <v>20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15</v>
      </c>
      <c r="J1691" t="s">
        <v>16</v>
      </c>
      <c r="K1691" t="s">
        <v>167</v>
      </c>
      <c r="L1691" s="7">
        <f t="shared" si="25"/>
        <v>2015</v>
      </c>
      <c r="M1691" s="49" t="str">
        <f>VLOOKUP(L1691,year_status,2,FALSE)</f>
        <v>complete</v>
      </c>
    </row>
    <row r="1692" spans="1:13">
      <c r="A1692">
        <v>1761</v>
      </c>
      <c r="B1692" t="s">
        <v>574</v>
      </c>
      <c r="C1692" t="s">
        <v>14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25</v>
      </c>
      <c r="K1692" t="s">
        <v>60</v>
      </c>
      <c r="L1692" s="7">
        <f t="shared" si="25"/>
        <v>2012</v>
      </c>
      <c r="M1692" s="49" t="str">
        <f>VLOOKUP(L1692,year_status,2,FALSE)</f>
        <v>complete</v>
      </c>
    </row>
    <row r="1693" spans="1:13">
      <c r="A1693">
        <v>1762</v>
      </c>
      <c r="B1693" t="s">
        <v>574</v>
      </c>
      <c r="C1693" t="s">
        <v>18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25</v>
      </c>
      <c r="K1693" t="s">
        <v>60</v>
      </c>
      <c r="L1693" s="7">
        <f t="shared" si="25"/>
        <v>2013</v>
      </c>
      <c r="M1693" s="49" t="str">
        <f>VLOOKUP(L1693,year_status,2,FALSE)</f>
        <v>complete</v>
      </c>
    </row>
    <row r="1694" spans="1:13">
      <c r="A1694">
        <v>1763</v>
      </c>
      <c r="B1694" t="s">
        <v>574</v>
      </c>
      <c r="C1694" t="s">
        <v>19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25</v>
      </c>
      <c r="K1694" t="s">
        <v>60</v>
      </c>
      <c r="L1694" s="7">
        <f t="shared" si="25"/>
        <v>2014</v>
      </c>
      <c r="M1694" s="49" t="str">
        <f>VLOOKUP(L1694,year_status,2,FALSE)</f>
        <v>complete</v>
      </c>
    </row>
    <row r="1695" spans="1:13">
      <c r="A1695">
        <v>1764</v>
      </c>
      <c r="B1695" t="s">
        <v>574</v>
      </c>
      <c r="C1695" t="s">
        <v>20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25</v>
      </c>
      <c r="K1695" t="s">
        <v>60</v>
      </c>
      <c r="L1695" s="7">
        <f t="shared" si="25"/>
        <v>2015</v>
      </c>
      <c r="M1695" s="49" t="str">
        <f>VLOOKUP(L1695,year_status,2,FALSE)</f>
        <v>complete</v>
      </c>
    </row>
    <row r="1696" spans="1:13">
      <c r="A1696">
        <v>1765</v>
      </c>
      <c r="B1696" t="s">
        <v>575</v>
      </c>
      <c r="C1696" t="s">
        <v>14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15</v>
      </c>
      <c r="I1696" t="s">
        <v>15</v>
      </c>
      <c r="J1696" t="s">
        <v>22</v>
      </c>
      <c r="K1696" t="s">
        <v>158</v>
      </c>
      <c r="L1696" s="7">
        <f t="shared" si="25"/>
        <v>2012</v>
      </c>
      <c r="M1696" s="49" t="str">
        <f>VLOOKUP(L1696,year_status,2,FALSE)</f>
        <v>complete</v>
      </c>
    </row>
    <row r="1697" spans="1:13">
      <c r="A1697">
        <v>1766</v>
      </c>
      <c r="B1697" t="s">
        <v>575</v>
      </c>
      <c r="C1697" t="s">
        <v>18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15</v>
      </c>
      <c r="I1697" t="s">
        <v>15</v>
      </c>
      <c r="J1697" t="s">
        <v>22</v>
      </c>
      <c r="K1697" t="s">
        <v>158</v>
      </c>
      <c r="L1697" s="7">
        <f t="shared" si="25"/>
        <v>2013</v>
      </c>
      <c r="M1697" s="49" t="str">
        <f>VLOOKUP(L1697,year_status,2,FALSE)</f>
        <v>complete</v>
      </c>
    </row>
    <row r="1698" spans="1:13">
      <c r="A1698">
        <v>1767</v>
      </c>
      <c r="B1698" t="s">
        <v>575</v>
      </c>
      <c r="C1698" t="s">
        <v>19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15</v>
      </c>
      <c r="I1698" t="s">
        <v>15</v>
      </c>
      <c r="J1698" t="s">
        <v>22</v>
      </c>
      <c r="K1698" t="s">
        <v>158</v>
      </c>
      <c r="L1698" s="7">
        <f t="shared" si="25"/>
        <v>2014</v>
      </c>
      <c r="M1698" s="49" t="str">
        <f>VLOOKUP(L1698,year_status,2,FALSE)</f>
        <v>complete</v>
      </c>
    </row>
    <row r="1699" spans="1:13">
      <c r="A1699">
        <v>1768</v>
      </c>
      <c r="B1699" t="s">
        <v>575</v>
      </c>
      <c r="C1699" t="s">
        <v>20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15</v>
      </c>
      <c r="I1699" t="s">
        <v>15</v>
      </c>
      <c r="J1699" t="s">
        <v>22</v>
      </c>
      <c r="K1699" t="s">
        <v>158</v>
      </c>
      <c r="L1699" s="7">
        <f t="shared" si="25"/>
        <v>2015</v>
      </c>
      <c r="M1699" s="49" t="str">
        <f>VLOOKUP(L1699,year_status,2,FALSE)</f>
        <v>complete</v>
      </c>
    </row>
    <row r="1700" spans="1:13">
      <c r="A1700">
        <v>1769</v>
      </c>
      <c r="B1700" t="s">
        <v>576</v>
      </c>
      <c r="C1700" t="s">
        <v>14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15</v>
      </c>
      <c r="J1700" t="s">
        <v>28</v>
      </c>
      <c r="K1700" t="s">
        <v>33</v>
      </c>
      <c r="L1700" s="7">
        <f t="shared" si="25"/>
        <v>2012</v>
      </c>
      <c r="M1700" s="49" t="str">
        <f>VLOOKUP(L1700,year_status,2,FALSE)</f>
        <v>complete</v>
      </c>
    </row>
    <row r="1701" spans="1:13">
      <c r="A1701">
        <v>1770</v>
      </c>
      <c r="B1701" t="s">
        <v>576</v>
      </c>
      <c r="C1701" t="s">
        <v>18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28</v>
      </c>
      <c r="K1701" t="s">
        <v>33</v>
      </c>
      <c r="L1701" s="7">
        <f t="shared" si="25"/>
        <v>2013</v>
      </c>
      <c r="M1701" s="49" t="str">
        <f>VLOOKUP(L1701,year_status,2,FALSE)</f>
        <v>complete</v>
      </c>
    </row>
    <row r="1702" spans="1:13">
      <c r="A1702">
        <v>1771</v>
      </c>
      <c r="B1702" t="s">
        <v>576</v>
      </c>
      <c r="C1702" t="s">
        <v>19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28</v>
      </c>
      <c r="K1702" t="s">
        <v>33</v>
      </c>
      <c r="L1702" s="7">
        <f t="shared" si="25"/>
        <v>2014</v>
      </c>
      <c r="M1702" s="49" t="str">
        <f>VLOOKUP(L1702,year_status,2,FALSE)</f>
        <v>complete</v>
      </c>
    </row>
    <row r="1703" spans="1:13">
      <c r="A1703">
        <v>1772</v>
      </c>
      <c r="B1703" t="s">
        <v>576</v>
      </c>
      <c r="C1703" t="s">
        <v>20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28</v>
      </c>
      <c r="K1703" t="s">
        <v>33</v>
      </c>
      <c r="L1703" s="7">
        <f t="shared" si="25"/>
        <v>2015</v>
      </c>
      <c r="M1703" s="49" t="str">
        <f>VLOOKUP(L1703,year_status,2,FALSE)</f>
        <v>complete</v>
      </c>
    </row>
    <row r="1704" spans="1:13">
      <c r="A1704">
        <v>1773</v>
      </c>
      <c r="B1704" t="s">
        <v>577</v>
      </c>
      <c r="C1704" t="s">
        <v>14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15</v>
      </c>
      <c r="I1704" s="2">
        <v>31237000</v>
      </c>
      <c r="J1704" t="s">
        <v>50</v>
      </c>
      <c r="K1704" t="s">
        <v>143</v>
      </c>
      <c r="L1704" s="7">
        <f t="shared" si="25"/>
        <v>2012</v>
      </c>
      <c r="M1704" s="49" t="str">
        <f>VLOOKUP(L1704,year_status,2,FALSE)</f>
        <v>complete</v>
      </c>
    </row>
    <row r="1705" spans="1:13">
      <c r="A1705">
        <v>1774</v>
      </c>
      <c r="B1705" t="s">
        <v>577</v>
      </c>
      <c r="C1705" t="s">
        <v>18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15</v>
      </c>
      <c r="I1705" s="2">
        <v>-72761000</v>
      </c>
      <c r="J1705" t="s">
        <v>50</v>
      </c>
      <c r="K1705" t="s">
        <v>143</v>
      </c>
      <c r="L1705" s="7">
        <f t="shared" si="25"/>
        <v>2013</v>
      </c>
      <c r="M1705" s="49" t="str">
        <f>VLOOKUP(L1705,year_status,2,FALSE)</f>
        <v>complete</v>
      </c>
    </row>
    <row r="1706" spans="1:13">
      <c r="A1706">
        <v>1775</v>
      </c>
      <c r="B1706" t="s">
        <v>577</v>
      </c>
      <c r="C1706" t="s">
        <v>19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15</v>
      </c>
      <c r="I1706" s="2">
        <v>-87159000</v>
      </c>
      <c r="J1706" t="s">
        <v>50</v>
      </c>
      <c r="K1706" t="s">
        <v>143</v>
      </c>
      <c r="L1706" s="7">
        <f t="shared" si="25"/>
        <v>2014</v>
      </c>
      <c r="M1706" s="49" t="str">
        <f>VLOOKUP(L1706,year_status,2,FALSE)</f>
        <v>complete</v>
      </c>
    </row>
    <row r="1707" spans="1:13">
      <c r="A1707">
        <v>1776</v>
      </c>
      <c r="B1707" t="s">
        <v>577</v>
      </c>
      <c r="C1707" t="s">
        <v>20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15</v>
      </c>
      <c r="I1707" s="2">
        <v>49282000</v>
      </c>
      <c r="J1707" t="s">
        <v>50</v>
      </c>
      <c r="K1707" t="s">
        <v>143</v>
      </c>
      <c r="L1707" s="7">
        <f t="shared" si="25"/>
        <v>2015</v>
      </c>
      <c r="M1707" s="49" t="str">
        <f>VLOOKUP(L1707,year_status,2,FALSE)</f>
        <v>complete</v>
      </c>
    </row>
    <row r="1708" spans="1:13">
      <c r="A1708">
        <v>1777</v>
      </c>
      <c r="B1708" t="s">
        <v>578</v>
      </c>
      <c r="C1708" t="s">
        <v>14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28</v>
      </c>
      <c r="K1708" t="s">
        <v>29</v>
      </c>
      <c r="L1708" s="7">
        <f t="shared" si="25"/>
        <v>2013</v>
      </c>
      <c r="M1708" s="49" t="str">
        <f>VLOOKUP(L1708,year_status,2,FALSE)</f>
        <v>complete</v>
      </c>
    </row>
    <row r="1709" spans="1:13">
      <c r="A1709">
        <v>1778</v>
      </c>
      <c r="B1709" t="s">
        <v>578</v>
      </c>
      <c r="C1709" t="s">
        <v>18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28</v>
      </c>
      <c r="K1709" t="s">
        <v>29</v>
      </c>
      <c r="L1709" s="7">
        <f t="shared" si="25"/>
        <v>2014</v>
      </c>
      <c r="M1709" s="49" t="str">
        <f>VLOOKUP(L1709,year_status,2,FALSE)</f>
        <v>complete</v>
      </c>
    </row>
    <row r="1710" spans="1:13">
      <c r="A1710">
        <v>1779</v>
      </c>
      <c r="B1710" t="s">
        <v>578</v>
      </c>
      <c r="C1710" t="s">
        <v>19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28</v>
      </c>
      <c r="K1710" t="s">
        <v>29</v>
      </c>
      <c r="L1710" s="7">
        <f t="shared" si="25"/>
        <v>2015</v>
      </c>
      <c r="M1710" s="49" t="str">
        <f>VLOOKUP(L1710,year_status,2,FALSE)</f>
        <v>complete</v>
      </c>
    </row>
    <row r="1711" spans="1:13">
      <c r="A1711">
        <v>1780</v>
      </c>
      <c r="B1711" t="s">
        <v>578</v>
      </c>
      <c r="C1711" t="s">
        <v>20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28</v>
      </c>
      <c r="K1711" t="s">
        <v>29</v>
      </c>
      <c r="L1711" s="7">
        <f t="shared" si="25"/>
        <v>2016</v>
      </c>
      <c r="M1711" s="49" t="str">
        <f>VLOOKUP(L1711,year_status,2,FALSE)</f>
        <v>complete</v>
      </c>
    </row>
  </sheetData>
  <autoFilter ref="A1:L1711" xr:uid="{D478C96A-26C2-4C24-BE25-CC73A4F3B86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2498-27DE-48CF-9DD9-9A92A9901D14}">
  <dimension ref="B2:S74"/>
  <sheetViews>
    <sheetView showGridLines="0" tabSelected="1" workbookViewId="0">
      <selection activeCell="E7" sqref="E7"/>
    </sheetView>
  </sheetViews>
  <sheetFormatPr defaultRowHeight="15"/>
  <cols>
    <col min="3" max="3" width="12.7109375" customWidth="1"/>
    <col min="4" max="4" width="9.7109375" customWidth="1"/>
    <col min="5" max="5" width="19" style="4" customWidth="1"/>
    <col min="6" max="6" width="13.5703125" customWidth="1"/>
    <col min="7" max="7" width="14.7109375" customWidth="1"/>
    <col min="8" max="8" width="11.28515625" customWidth="1"/>
    <col min="10" max="10" width="18" customWidth="1"/>
    <col min="11" max="14" width="18.140625" bestFit="1" customWidth="1"/>
    <col min="18" max="18" width="9.7109375" style="42" bestFit="1" customWidth="1"/>
    <col min="19" max="19" width="9.140625" style="42" bestFit="1" customWidth="1"/>
  </cols>
  <sheetData>
    <row r="2" spans="3:19" ht="18.75">
      <c r="C2" s="3" t="s">
        <v>579</v>
      </c>
      <c r="D2" s="3"/>
    </row>
    <row r="4" spans="3:19">
      <c r="C4" t="s">
        <v>580</v>
      </c>
    </row>
    <row r="6" spans="3:19">
      <c r="C6" t="s">
        <v>581</v>
      </c>
      <c r="E6" s="4" t="s">
        <v>582</v>
      </c>
    </row>
    <row r="7" spans="3:19">
      <c r="C7" t="s">
        <v>583</v>
      </c>
      <c r="E7" s="4" t="s">
        <v>584</v>
      </c>
    </row>
    <row r="9" spans="3:19">
      <c r="C9" t="s">
        <v>585</v>
      </c>
      <c r="D9" s="50">
        <v>7</v>
      </c>
      <c r="H9" t="s">
        <v>586</v>
      </c>
      <c r="I9" s="50">
        <v>5</v>
      </c>
    </row>
    <row r="10" spans="3:19">
      <c r="C10" s="43" t="str">
        <f>INDEX(revenue_rank,MATCH(D9,sector_rank,0),1)</f>
        <v>Financials</v>
      </c>
      <c r="H10" s="43" t="str">
        <f>INDEX(revenue_rank,MATCH(I9,profit_rank,0),1)</f>
        <v>Industrials</v>
      </c>
    </row>
    <row r="12" spans="3:19">
      <c r="C12" s="43" t="s">
        <v>587</v>
      </c>
      <c r="D12" s="43"/>
      <c r="H12" s="43" t="s">
        <v>587</v>
      </c>
      <c r="I12" s="43"/>
      <c r="J12" s="4"/>
      <c r="R12" s="42" t="s">
        <v>588</v>
      </c>
      <c r="S12" s="42" t="s">
        <v>589</v>
      </c>
    </row>
    <row r="13" spans="3:19">
      <c r="C13" s="61" t="s">
        <v>590</v>
      </c>
      <c r="D13" s="62"/>
      <c r="E13" s="56">
        <f ca="1">AVERAGE(INDIRECT(VLOOKUP(C$10,sector_range,13,FALSE)))</f>
        <v>83302359097.560974</v>
      </c>
      <c r="H13" s="61" t="s">
        <v>590</v>
      </c>
      <c r="I13" s="62"/>
      <c r="J13" s="56">
        <f ca="1">AVERAGE(INDIRECT(VLOOKUP(H$10,sector_range,14,FALSE)))</f>
        <v>8378041241.9354839</v>
      </c>
      <c r="R13" s="42" cm="1">
        <f t="array" aca="1" ref="R13:R53" ca="1">INDIRECT(VLOOKUP(C$10,sector_range,13,FALSE))/1000000000</f>
        <v>92.903000000000006</v>
      </c>
      <c r="S13" s="42" cm="1">
        <f t="array" aca="1" ref="S13:S74" ca="1">INDIRECT(VLOOKUP(H$10,sector_range,14,FALSE))/1000000000</f>
        <v>14.795999999999999</v>
      </c>
    </row>
    <row r="14" spans="3:19">
      <c r="C14" s="61" t="s">
        <v>591</v>
      </c>
      <c r="D14" s="62"/>
      <c r="E14" s="56">
        <f ca="1">MEDIAN(INDIRECT(VLOOKUP(C$10,sector_range,13,FALSE)))</f>
        <v>41624000000</v>
      </c>
      <c r="H14" s="61" t="s">
        <v>591</v>
      </c>
      <c r="I14" s="62"/>
      <c r="J14" s="56">
        <f ca="1">MEDIAN(INDIRECT(VLOOKUP(H$10,sector_range,14,FALSE)))</f>
        <v>4231500000</v>
      </c>
      <c r="R14" s="42">
        <f ca="1"/>
        <v>262.82100000000003</v>
      </c>
      <c r="S14" s="42">
        <f ca="1"/>
        <v>3.6320000000000001</v>
      </c>
    </row>
    <row r="15" spans="3:19">
      <c r="C15" s="61" t="s">
        <v>592</v>
      </c>
      <c r="D15" s="62"/>
      <c r="E15" s="56">
        <f ca="1">IF(ISERROR(MODE(INDIRECT(VLOOKUP(C$10,sector_range,13,FALSE)))),0,MODE(INDIRECT(VLOOKUP(C$10,sector_range,13,FALSE))))</f>
        <v>0</v>
      </c>
      <c r="H15" s="61" t="s">
        <v>592</v>
      </c>
      <c r="I15" s="62"/>
      <c r="J15" s="56">
        <f ca="1">IF(ISERROR(MODE(INDIRECT(VLOOKUP(H$10,sector_range,14,FALSE)))),0,MODE(INDIRECT(VLOOKUP(H$10,sector_range,14,FALSE))))</f>
        <v>0</v>
      </c>
      <c r="R15" s="42">
        <f ca="1"/>
        <v>37.286583999999998</v>
      </c>
      <c r="S15" s="42">
        <f ca="1"/>
        <v>1.4887999999999999</v>
      </c>
    </row>
    <row r="16" spans="3:19">
      <c r="E16" s="55"/>
      <c r="J16" s="55"/>
      <c r="R16" s="42">
        <f ca="1"/>
        <v>138.714</v>
      </c>
      <c r="S16" s="42">
        <f ca="1"/>
        <v>3.3672529999999998</v>
      </c>
    </row>
    <row r="17" spans="3:19">
      <c r="C17" s="43" t="s">
        <v>593</v>
      </c>
      <c r="D17" s="43"/>
      <c r="E17" s="55"/>
      <c r="H17" s="43" t="s">
        <v>593</v>
      </c>
      <c r="I17" s="43"/>
      <c r="J17" s="55"/>
      <c r="R17" s="42">
        <f ca="1"/>
        <v>45.984999999999999</v>
      </c>
      <c r="S17" s="42">
        <f ca="1"/>
        <v>5.923</v>
      </c>
    </row>
    <row r="18" spans="3:19">
      <c r="C18" s="61" t="s">
        <v>594</v>
      </c>
      <c r="D18" s="62"/>
      <c r="E18" s="56">
        <f ca="1">_xlfn.STDEV.P(INDIRECT(VLOOKUP(C$10,sector_range,13,FALSE)))</f>
        <v>104774449935.92038</v>
      </c>
      <c r="H18" s="61" t="s">
        <v>594</v>
      </c>
      <c r="I18" s="62"/>
      <c r="J18" s="56">
        <f ca="1">_xlfn.STDEV.P(INDIRECT(VLOOKUP(H$10,sector_range,14,FALSE)))</f>
        <v>8191410463.2935629</v>
      </c>
      <c r="R18" s="42">
        <f ca="1"/>
        <v>138.94499999999999</v>
      </c>
      <c r="S18" s="42">
        <f ca="1"/>
        <v>1.4077999999999999</v>
      </c>
    </row>
    <row r="19" spans="3:19">
      <c r="C19" s="61" t="s">
        <v>595</v>
      </c>
      <c r="D19" s="62"/>
      <c r="E19" s="56">
        <f ca="1">MIN(INDIRECT(VLOOKUP(C$10,sector_range,13,FALSE)))</f>
        <v>5504100000</v>
      </c>
      <c r="H19" s="61" t="s">
        <v>595</v>
      </c>
      <c r="I19" s="62"/>
      <c r="J19" s="56">
        <f ca="1">MIN(INDIRECT(VLOOKUP(H$10,sector_range,14,FALSE)))</f>
        <v>1407800000</v>
      </c>
      <c r="R19" s="42">
        <f ca="1"/>
        <v>390.012</v>
      </c>
      <c r="S19" s="42">
        <f ca="1"/>
        <v>27.31</v>
      </c>
    </row>
    <row r="20" spans="3:19">
      <c r="C20" s="61" t="s">
        <v>596</v>
      </c>
      <c r="D20" s="62"/>
      <c r="E20" s="56">
        <f ca="1">MAX(INDIRECT(VLOOKUP(C$10,sector_range,13,FALSE)))</f>
        <v>390012000000</v>
      </c>
      <c r="H20" s="61" t="s">
        <v>596</v>
      </c>
      <c r="I20" s="62"/>
      <c r="J20" s="56">
        <f ca="1">MAX(INDIRECT(VLOOKUP(H$10,sector_range,14,FALSE)))</f>
        <v>33605000000</v>
      </c>
      <c r="R20" s="42">
        <f ca="1"/>
        <v>41.624000000000002</v>
      </c>
      <c r="S20" s="42">
        <f ca="1"/>
        <v>13.82</v>
      </c>
    </row>
    <row r="21" spans="3:19">
      <c r="C21" s="61" t="s">
        <v>597</v>
      </c>
      <c r="D21" s="62"/>
      <c r="E21" s="56">
        <f ca="1">E20-E19</f>
        <v>384507900000</v>
      </c>
      <c r="H21" s="61" t="s">
        <v>597</v>
      </c>
      <c r="I21" s="62"/>
      <c r="J21" s="56">
        <f ca="1">J20-J19</f>
        <v>32197200000</v>
      </c>
      <c r="R21" s="42">
        <f ca="1"/>
        <v>75.355000000000004</v>
      </c>
      <c r="S21" s="42">
        <f ca="1"/>
        <v>2.9646979999999998</v>
      </c>
    </row>
    <row r="22" spans="3:19">
      <c r="C22" s="61" t="s">
        <v>598</v>
      </c>
      <c r="D22" s="62"/>
      <c r="E22" s="56">
        <f ca="1">QUARTILE(INDIRECT(VLOOKUP(C$10,sector_range,13,FALSE)),1)</f>
        <v>14469929000</v>
      </c>
      <c r="H22" s="61" t="s">
        <v>598</v>
      </c>
      <c r="I22" s="62"/>
      <c r="J22" s="56">
        <f ca="1">QUARTILE(INDIRECT(VLOOKUP(H$10,sector_range,14,FALSE)),1)</f>
        <v>2472925250</v>
      </c>
      <c r="R22" s="42">
        <f ca="1"/>
        <v>21.263999999999999</v>
      </c>
      <c r="S22" s="42">
        <f ca="1"/>
        <v>7.4050000000000002</v>
      </c>
    </row>
    <row r="23" spans="3:19">
      <c r="C23" s="61" t="s">
        <v>599</v>
      </c>
      <c r="D23" s="62"/>
      <c r="E23" s="56">
        <f ca="1">QUARTILE(INDIRECT(VLOOKUP(C$10,sector_range,13,FALSE)),3)</f>
        <v>92903000000</v>
      </c>
      <c r="H23" s="61" t="s">
        <v>599</v>
      </c>
      <c r="I23" s="62"/>
      <c r="J23" s="56">
        <f ca="1">QUARTILE(INDIRECT(VLOOKUP(H$10,sector_range,14,FALSE)),3)</f>
        <v>12786500000</v>
      </c>
      <c r="R23" s="42">
        <f ca="1"/>
        <v>18.728999999999999</v>
      </c>
      <c r="S23" s="42">
        <f ca="1"/>
        <v>3.7789999999999999</v>
      </c>
    </row>
    <row r="24" spans="3:19">
      <c r="C24" s="61" t="s">
        <v>600</v>
      </c>
      <c r="D24" s="62"/>
      <c r="E24" s="56">
        <f ca="1">E23-E22</f>
        <v>78433071000</v>
      </c>
      <c r="H24" s="61" t="s">
        <v>600</v>
      </c>
      <c r="I24" s="62"/>
      <c r="J24" s="56">
        <f ca="1">J23-J22</f>
        <v>10313574750</v>
      </c>
      <c r="R24" s="42">
        <f ca="1"/>
        <v>11.052</v>
      </c>
      <c r="S24" s="42">
        <f ca="1"/>
        <v>14.058999999999999</v>
      </c>
    </row>
    <row r="25" spans="3:19">
      <c r="R25" s="42">
        <f ca="1"/>
        <v>96.853999999999999</v>
      </c>
      <c r="S25" s="42">
        <f ca="1"/>
        <v>2.6468530000000001</v>
      </c>
    </row>
    <row r="26" spans="3:19">
      <c r="R26" s="42">
        <f ca="1"/>
        <v>37.966999999999999</v>
      </c>
      <c r="S26" s="42">
        <f ca="1"/>
        <v>21.513000000000002</v>
      </c>
    </row>
    <row r="27" spans="3:19">
      <c r="R27" s="42">
        <f ca="1"/>
        <v>5.899</v>
      </c>
      <c r="S27" s="42">
        <f ca="1"/>
        <v>18.133900000000001</v>
      </c>
    </row>
    <row r="28" spans="3:19">
      <c r="R28" s="42">
        <f ca="1"/>
        <v>12.018309</v>
      </c>
      <c r="S28" s="42">
        <f ca="1"/>
        <v>13.0314</v>
      </c>
    </row>
    <row r="29" spans="3:19">
      <c r="R29" s="42">
        <f ca="1"/>
        <v>79.75</v>
      </c>
      <c r="S29" s="42">
        <f ca="1"/>
        <v>1.6971000000000001</v>
      </c>
    </row>
    <row r="30" spans="3:19">
      <c r="R30" s="42">
        <f ca="1"/>
        <v>11.948219999999999</v>
      </c>
      <c r="S30" s="42">
        <f ca="1"/>
        <v>4.0123620000000004</v>
      </c>
    </row>
    <row r="31" spans="3:19">
      <c r="R31" s="42">
        <f ca="1"/>
        <v>18.965</v>
      </c>
      <c r="S31" s="42">
        <f ca="1"/>
        <v>2.4232999999999998</v>
      </c>
    </row>
    <row r="32" spans="3:19">
      <c r="R32" s="42">
        <f ca="1"/>
        <v>372.47699999999998</v>
      </c>
      <c r="S32" s="42">
        <f ca="1"/>
        <v>12.776</v>
      </c>
    </row>
    <row r="33" spans="2:19">
      <c r="R33" s="42">
        <f ca="1"/>
        <v>6.2008710000000002</v>
      </c>
      <c r="S33" s="42">
        <f ca="1"/>
        <v>8.468</v>
      </c>
    </row>
    <row r="34" spans="2:19">
      <c r="R34" s="42">
        <f ca="1"/>
        <v>38.140787000000003</v>
      </c>
      <c r="S34" s="42">
        <f ca="1"/>
        <v>2.399003</v>
      </c>
    </row>
    <row r="35" spans="2:19">
      <c r="R35" s="42">
        <f ca="1"/>
        <v>12.521599999999999</v>
      </c>
      <c r="S35" s="42">
        <f ca="1"/>
        <v>3.1212909999999998</v>
      </c>
    </row>
    <row r="36" spans="2:19">
      <c r="R36" s="42">
        <f ca="1"/>
        <v>279.61599999999999</v>
      </c>
      <c r="S36" s="42">
        <f ca="1"/>
        <v>1.4313</v>
      </c>
    </row>
    <row r="37" spans="2:19">
      <c r="R37" s="42">
        <f ca="1"/>
        <v>50.029000000000003</v>
      </c>
      <c r="S37" s="42">
        <f ca="1"/>
        <v>14.129</v>
      </c>
    </row>
    <row r="38" spans="2:19">
      <c r="R38" s="42">
        <f ca="1"/>
        <v>19.163525</v>
      </c>
      <c r="S38" s="42">
        <f ca="1"/>
        <v>3.6920790000000001</v>
      </c>
    </row>
    <row r="39" spans="2:19">
      <c r="R39" s="42">
        <f ca="1"/>
        <v>12.798</v>
      </c>
      <c r="S39" s="42">
        <f ca="1"/>
        <v>2.2809219999999999</v>
      </c>
    </row>
    <row r="40" spans="2:19">
      <c r="R40" s="42">
        <f ca="1"/>
        <v>5.5041000000000002</v>
      </c>
      <c r="S40" s="42">
        <f ca="1"/>
        <v>16.065000000000001</v>
      </c>
    </row>
    <row r="41" spans="2:19">
      <c r="R41" s="42">
        <f ca="1"/>
        <v>44.125599999999999</v>
      </c>
      <c r="S41" s="42">
        <f ca="1"/>
        <v>5.0754159999999997</v>
      </c>
    </row>
    <row r="42" spans="2:19">
      <c r="R42" s="42">
        <f ca="1"/>
        <v>75.5</v>
      </c>
      <c r="S42" s="42">
        <f ca="1"/>
        <v>24.843</v>
      </c>
    </row>
    <row r="43" spans="2:19">
      <c r="R43" s="42">
        <f ca="1"/>
        <v>66.028999999999996</v>
      </c>
      <c r="S43" s="42">
        <f ca="1"/>
        <v>11.335000000000001</v>
      </c>
    </row>
    <row r="44" spans="2:19">
      <c r="B44" s="43" t="s">
        <v>601</v>
      </c>
      <c r="I44" s="43" t="s">
        <v>602</v>
      </c>
      <c r="L44" s="4"/>
      <c r="R44" s="42">
        <f ca="1"/>
        <v>237.53200000000001</v>
      </c>
      <c r="S44" s="42">
        <f ca="1"/>
        <v>2.4541439999999999</v>
      </c>
    </row>
    <row r="45" spans="2:19">
      <c r="C45" s="51">
        <v>2012</v>
      </c>
      <c r="D45" s="51">
        <v>2013</v>
      </c>
      <c r="E45" s="51">
        <v>2014</v>
      </c>
      <c r="F45" s="51">
        <v>2015</v>
      </c>
      <c r="G45" s="51">
        <v>2016</v>
      </c>
      <c r="J45" s="51">
        <v>2012</v>
      </c>
      <c r="K45" s="51">
        <v>2013</v>
      </c>
      <c r="L45" s="51">
        <v>2014</v>
      </c>
      <c r="M45" s="51">
        <v>2015</v>
      </c>
      <c r="N45" s="51">
        <v>2016</v>
      </c>
      <c r="R45" s="42">
        <f ca="1"/>
        <v>37.082000000000001</v>
      </c>
      <c r="S45" s="42">
        <f ca="1"/>
        <v>1.9811719999999999</v>
      </c>
    </row>
    <row r="46" spans="2:19">
      <c r="B46" s="5" t="s">
        <v>588</v>
      </c>
      <c r="C46" s="57" cm="1">
        <f t="array" ref="C46">INDEX(yearly_profitability,MATCH(1,(yp_sector=$C$10)*(yp_year=C$45),0),3)/1000000000</f>
        <v>824.46195399999999</v>
      </c>
      <c r="D46" s="57" cm="1">
        <f t="array" ref="D46">INDEX(yearly_profitability,MATCH(1,(yp_sector=$C$10)*(yp_year=D$45),0),3)/1000000000</f>
        <v>839.51694499999996</v>
      </c>
      <c r="E46" s="57" cm="1">
        <f t="array" ref="E46">INDEX(yearly_profitability,MATCH(1,(yp_sector=$C$10)*(yp_year=E$45),0),3)/1000000000</f>
        <v>849.11319600000002</v>
      </c>
      <c r="F46" s="57" cm="1">
        <f t="array" ref="F46">INDEX(yearly_profitability,MATCH(1,(yp_sector=$C$10)*(yp_year=F$45),0),3)/1000000000</f>
        <v>844.71318099999996</v>
      </c>
      <c r="G46" s="57" cm="1">
        <f t="array" ref="G46">INDEX(yearly_profitability,MATCH(1,(yp_sector=$C$10)*(yp_year=G$45),0),3)/1000000000</f>
        <v>57.591447000000002</v>
      </c>
      <c r="I46" s="5" t="s">
        <v>588</v>
      </c>
      <c r="J46" s="57" cm="1">
        <f t="array" ref="J46">INDEX(yearly_profitability,MATCH(1,(yp_sector=$H$10)*(yp_year=J$45),0),3)/1000000000</f>
        <v>290.135334</v>
      </c>
      <c r="K46" s="57" cm="1">
        <f t="array" ref="K46">INDEX(yearly_profitability,MATCH(1,(yp_sector=$H$10)*(yp_year=K$45),0),3)/1000000000</f>
        <v>1026.331766</v>
      </c>
      <c r="L46" s="57" cm="1">
        <f t="array" ref="L46">INDEX(yearly_profitability,MATCH(1,(yp_sector=$H$10)*(yp_year=L$45),0),3)/1000000000</f>
        <v>1046.2458630000001</v>
      </c>
      <c r="M46" s="57" cm="1">
        <f t="array" ref="M46">INDEX(yearly_profitability,MATCH(1,(yp_sector=$H$10)*(yp_year=M$45),0),3)/1000000000</f>
        <v>1033.831829</v>
      </c>
      <c r="N46" s="57" cm="1">
        <f t="array" ref="N46">INDEX(yearly_profitability,MATCH(1,(yp_sector=$H$10)*(yp_year=N$45),0),3)/1000000000</f>
        <v>707.27622699999995</v>
      </c>
      <c r="R46" s="42">
        <f ca="1"/>
        <v>48.953000000000003</v>
      </c>
      <c r="S46" s="42">
        <f ca="1"/>
        <v>3.17</v>
      </c>
    </row>
    <row r="47" spans="2:19">
      <c r="B47" s="59" t="s">
        <v>589</v>
      </c>
      <c r="C47" s="60" cm="1">
        <f t="array" ref="C47">INDEX(yearly_profitability,MATCH(1,(yp_sector=$C$10)*(yp_year=C$45),0),9)/1000000000</f>
        <v>152.74943200000001</v>
      </c>
      <c r="D47" s="60" cm="1">
        <f t="array" ref="D47">INDEX(yearly_profitability,MATCH(1,(yp_sector=$C$10)*(yp_year=D$45),0),9)/1000000000</f>
        <v>184.940057</v>
      </c>
      <c r="E47" s="60" cm="1">
        <f t="array" ref="E47">INDEX(yearly_profitability,MATCH(1,(yp_sector=$C$10)*(yp_year=E$45),0),9)/1000000000</f>
        <v>185.205906</v>
      </c>
      <c r="F47" s="60" cm="1">
        <f t="array" ref="F47">INDEX(yearly_profitability,MATCH(1,(yp_sector=$C$10)*(yp_year=F$45),0),9)/1000000000</f>
        <v>193.830253</v>
      </c>
      <c r="G47" s="60" cm="1">
        <f t="array" ref="G47">INDEX(yearly_profitability,MATCH(1,(yp_sector=$C$10)*(yp_year=G$45),0),9)/1000000000</f>
        <v>8.8150499999999994</v>
      </c>
      <c r="I47" s="59" t="s">
        <v>589</v>
      </c>
      <c r="J47" s="60" cm="1">
        <f t="array" ref="J47">INDEX(yearly_profitability,MATCH(1,(yp_sector=$H$10)*(yp_year=J$45),0),9)/1000000000</f>
        <v>21.179718000000001</v>
      </c>
      <c r="K47" s="60" cm="1">
        <f t="array" ref="K47">INDEX(yearly_profitability,MATCH(1,(yp_sector=$H$10)*(yp_year=K$45),0),9)/1000000000</f>
        <v>127.243714</v>
      </c>
      <c r="L47" s="60" cm="1">
        <f t="array" ref="L47">INDEX(yearly_profitability,MATCH(1,(yp_sector=$H$10)*(yp_year=L$45),0),9)/1000000000</f>
        <v>133.338562</v>
      </c>
      <c r="M47" s="60" cm="1">
        <f t="array" ref="M47">INDEX(yearly_profitability,MATCH(1,(yp_sector=$H$10)*(yp_year=M$45),0),9)/1000000000</f>
        <v>142.90763999999999</v>
      </c>
      <c r="N47" s="60" cm="1">
        <f t="array" ref="N47">INDEX(yearly_profitability,MATCH(1,(yp_sector=$H$10)*(yp_year=N$45),0),9)/1000000000</f>
        <v>94.768923000000001</v>
      </c>
      <c r="R47" s="42">
        <f ca="1"/>
        <v>14.469929</v>
      </c>
      <c r="S47" s="42">
        <f ca="1"/>
        <v>1.4841</v>
      </c>
    </row>
    <row r="48" spans="2:19">
      <c r="B48" s="5" t="s">
        <v>603</v>
      </c>
      <c r="C48" s="58">
        <f>C47/C46</f>
        <v>0.18527165657422201</v>
      </c>
      <c r="D48" s="58">
        <f t="shared" ref="D48:G48" si="0">D47/D46</f>
        <v>0.2202934176629395</v>
      </c>
      <c r="E48" s="58">
        <f t="shared" si="0"/>
        <v>0.21811686224223983</v>
      </c>
      <c r="F48" s="58">
        <f t="shared" si="0"/>
        <v>0.22946280152813195</v>
      </c>
      <c r="G48" s="58">
        <f t="shared" si="0"/>
        <v>0.15306179058150768</v>
      </c>
      <c r="I48" s="5" t="s">
        <v>603</v>
      </c>
      <c r="J48" s="58">
        <f>J47/J46</f>
        <v>7.2999443769920153E-2</v>
      </c>
      <c r="K48" s="58">
        <f t="shared" ref="K48:N48" si="1">K47/K46</f>
        <v>0.12397912469952722</v>
      </c>
      <c r="L48" s="58">
        <f t="shared" si="1"/>
        <v>0.12744476868722393</v>
      </c>
      <c r="M48" s="58">
        <f t="shared" si="1"/>
        <v>0.13823103138373194</v>
      </c>
      <c r="N48" s="58">
        <f t="shared" si="1"/>
        <v>0.13399138749788633</v>
      </c>
      <c r="R48" s="42">
        <f ca="1"/>
        <v>107.80500000000001</v>
      </c>
      <c r="S48" s="42">
        <f ca="1"/>
        <v>4.327</v>
      </c>
    </row>
    <row r="49" spans="12:19">
      <c r="L49" s="4"/>
      <c r="R49" s="42">
        <f ca="1"/>
        <v>42.139800000000001</v>
      </c>
      <c r="S49" s="42">
        <f ca="1"/>
        <v>19.777999999999999</v>
      </c>
    </row>
    <row r="50" spans="12:19">
      <c r="L50" s="4"/>
      <c r="R50" s="42">
        <f ca="1"/>
        <v>9.5019480000000005</v>
      </c>
      <c r="S50" s="42">
        <f ca="1"/>
        <v>11.63</v>
      </c>
    </row>
    <row r="51" spans="12:19">
      <c r="L51" s="4"/>
      <c r="R51" s="42">
        <f ca="1"/>
        <v>357.721</v>
      </c>
      <c r="S51" s="42">
        <f ca="1"/>
        <v>3.3010000000000002</v>
      </c>
    </row>
    <row r="52" spans="12:19">
      <c r="L52" s="4"/>
      <c r="R52" s="42">
        <f ca="1"/>
        <v>30.684823999999999</v>
      </c>
      <c r="S52" s="42">
        <f ca="1"/>
        <v>27.97</v>
      </c>
    </row>
    <row r="53" spans="12:19">
      <c r="L53" s="4"/>
      <c r="R53" s="42">
        <f ca="1"/>
        <v>9.3096259999999997</v>
      </c>
      <c r="S53" s="42">
        <f ca="1"/>
        <v>4.55</v>
      </c>
    </row>
    <row r="54" spans="12:19">
      <c r="L54" s="4"/>
      <c r="S54" s="42">
        <f ca="1"/>
        <v>12.79</v>
      </c>
    </row>
    <row r="55" spans="12:19">
      <c r="L55" s="4"/>
      <c r="S55" s="42">
        <f ca="1"/>
        <v>2.5292690000000002</v>
      </c>
    </row>
    <row r="56" spans="12:19">
      <c r="L56" s="4"/>
      <c r="S56" s="42">
        <f ca="1"/>
        <v>6.3994</v>
      </c>
    </row>
    <row r="57" spans="12:19">
      <c r="L57" s="4"/>
      <c r="S57" s="42">
        <f ca="1"/>
        <v>5.4575699999999996</v>
      </c>
    </row>
    <row r="58" spans="12:19">
      <c r="L58" s="4"/>
      <c r="S58" s="42">
        <f ca="1"/>
        <v>2.3933</v>
      </c>
    </row>
    <row r="59" spans="12:19">
      <c r="L59" s="4"/>
      <c r="S59" s="42">
        <f ca="1"/>
        <v>1.6661349999999999</v>
      </c>
    </row>
    <row r="60" spans="12:19">
      <c r="L60" s="4"/>
      <c r="S60" s="42">
        <f ca="1"/>
        <v>1.8223039999999999</v>
      </c>
    </row>
    <row r="61" spans="12:19">
      <c r="L61" s="4"/>
      <c r="S61" s="42">
        <f ca="1"/>
        <v>2.026904</v>
      </c>
    </row>
    <row r="62" spans="12:19">
      <c r="L62" s="4"/>
      <c r="S62" s="42">
        <f ca="1"/>
        <v>4.4246999999999996</v>
      </c>
    </row>
    <row r="63" spans="12:19">
      <c r="L63" s="4"/>
      <c r="S63" s="42">
        <f ca="1"/>
        <v>3.6273390000000001</v>
      </c>
    </row>
    <row r="64" spans="12:19">
      <c r="S64" s="42">
        <f ca="1"/>
        <v>5.6087999999999996</v>
      </c>
    </row>
    <row r="65" spans="19:19">
      <c r="S65" s="42">
        <f ca="1"/>
        <v>2.048403</v>
      </c>
    </row>
    <row r="66" spans="19:19">
      <c r="S66" s="42">
        <f ca="1"/>
        <v>4.019037</v>
      </c>
    </row>
    <row r="67" spans="19:19">
      <c r="S67" s="42">
        <f ca="1"/>
        <v>4.1360000000000001</v>
      </c>
    </row>
    <row r="68" spans="19:19">
      <c r="S68" s="42">
        <f ca="1"/>
        <v>11.439</v>
      </c>
    </row>
    <row r="69" spans="19:19">
      <c r="S69" s="42">
        <f ca="1"/>
        <v>31.523</v>
      </c>
    </row>
    <row r="70" spans="19:19">
      <c r="S70" s="42">
        <f ca="1"/>
        <v>21.013000000000002</v>
      </c>
    </row>
    <row r="71" spans="19:19">
      <c r="S71" s="42">
        <f ca="1"/>
        <v>33.604999999999997</v>
      </c>
    </row>
    <row r="72" spans="19:19">
      <c r="S72" s="42">
        <f ca="1"/>
        <v>2.5835029999999999</v>
      </c>
    </row>
    <row r="73" spans="19:19">
      <c r="S73" s="42">
        <f ca="1"/>
        <v>8.8450000000000006</v>
      </c>
    </row>
    <row r="74" spans="19:19">
      <c r="S74" s="42">
        <f ca="1"/>
        <v>1.8089999999999999</v>
      </c>
    </row>
  </sheetData>
  <mergeCells count="20">
    <mergeCell ref="H20:I20"/>
    <mergeCell ref="C13:D13"/>
    <mergeCell ref="C14:D14"/>
    <mergeCell ref="C15:D15"/>
    <mergeCell ref="C18:D18"/>
    <mergeCell ref="C19:D19"/>
    <mergeCell ref="C20:D20"/>
    <mergeCell ref="H13:I13"/>
    <mergeCell ref="H14:I14"/>
    <mergeCell ref="H15:I15"/>
    <mergeCell ref="H18:I18"/>
    <mergeCell ref="H19:I19"/>
    <mergeCell ref="H21:I21"/>
    <mergeCell ref="H22:I22"/>
    <mergeCell ref="H23:I23"/>
    <mergeCell ref="H24:I24"/>
    <mergeCell ref="C21:D21"/>
    <mergeCell ref="C22:D22"/>
    <mergeCell ref="C23:D23"/>
    <mergeCell ref="C24:D24"/>
  </mergeCells>
  <dataValidations count="1">
    <dataValidation type="list" allowBlank="1" showInputMessage="1" showErrorMessage="1" sqref="D9 I9" xr:uid="{AD1344F0-DAD7-46F1-999C-8A870DEBE16B}">
      <formula1>sector_rank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0113-DA4F-4DFC-A2D1-2C929C741D14}">
  <dimension ref="C2:M45"/>
  <sheetViews>
    <sheetView showGridLines="0" topLeftCell="B2" workbookViewId="0">
      <pane xSplit="6" ySplit="5" topLeftCell="I7" activePane="bottomRight" state="frozen"/>
      <selection pane="bottomRight" activeCell="L14" sqref="L14"/>
      <selection pane="bottomLeft"/>
      <selection pane="topRight"/>
    </sheetView>
  </sheetViews>
  <sheetFormatPr defaultRowHeight="15"/>
  <cols>
    <col min="3" max="6" width="9.140625" style="9"/>
    <col min="7" max="7" width="18.5703125" style="9" customWidth="1"/>
    <col min="8" max="8" width="22.85546875" style="10" bestFit="1" customWidth="1"/>
    <col min="9" max="11" width="21.7109375" bestFit="1" customWidth="1"/>
    <col min="12" max="13" width="19.7109375" bestFit="1" customWidth="1"/>
  </cols>
  <sheetData>
    <row r="2" spans="3:13" ht="25.5">
      <c r="C2" s="8" t="s">
        <v>604</v>
      </c>
    </row>
    <row r="4" spans="3:13">
      <c r="C4" s="9" t="s">
        <v>605</v>
      </c>
      <c r="D4" s="11" t="s">
        <v>402</v>
      </c>
    </row>
    <row r="5" spans="3:13">
      <c r="C5" s="18" t="s">
        <v>606</v>
      </c>
      <c r="H5" s="67" t="s">
        <v>607</v>
      </c>
      <c r="I5" s="68"/>
      <c r="J5" s="68"/>
      <c r="K5" s="69"/>
      <c r="L5" s="63" t="s">
        <v>604</v>
      </c>
      <c r="M5" s="63"/>
    </row>
    <row r="6" spans="3:13">
      <c r="H6" s="13" t="s">
        <v>14</v>
      </c>
      <c r="I6" s="5" t="s">
        <v>18</v>
      </c>
      <c r="J6" s="5" t="s">
        <v>19</v>
      </c>
      <c r="K6" s="5" t="s">
        <v>20</v>
      </c>
      <c r="L6" s="27" t="s">
        <v>608</v>
      </c>
      <c r="M6" s="27" t="s">
        <v>609</v>
      </c>
    </row>
    <row r="7" spans="3:13">
      <c r="C7" s="71" t="s">
        <v>588</v>
      </c>
      <c r="D7" s="71"/>
      <c r="E7" s="71"/>
      <c r="F7" s="71"/>
      <c r="G7" s="71"/>
      <c r="H7" s="17">
        <f>SUMIFS(total_revenue,ticker_symbol,$D$4,years,H$6)</f>
        <v>77849000000</v>
      </c>
      <c r="I7" s="17">
        <f>SUMIFS(total_revenue,ticker_symbol,$D$4,years,I$6)</f>
        <v>86833000000</v>
      </c>
      <c r="J7" s="17">
        <f>SUMIFS(total_revenue,ticker_symbol,$D$4,years,J$6)</f>
        <v>93580000000</v>
      </c>
      <c r="K7" s="17">
        <f>SUMIFS(total_revenue,ticker_symbol,$D$4,years,K$6)</f>
        <v>85320000000</v>
      </c>
      <c r="L7" s="42">
        <f ca="1">(1+L23)*K7</f>
        <v>87964920000</v>
      </c>
      <c r="M7" s="42">
        <f ca="1">(1+M23)*L7</f>
        <v>90735814980</v>
      </c>
    </row>
    <row r="8" spans="3:13">
      <c r="C8" s="73" t="s">
        <v>610</v>
      </c>
      <c r="D8" s="73"/>
      <c r="E8" s="73"/>
      <c r="F8" s="73"/>
      <c r="G8" s="73"/>
      <c r="H8" s="12">
        <f>SUMIFS(cost_of_goods_sold,ticker_symbol,$D$4,years,H$6)</f>
        <v>20385000000</v>
      </c>
      <c r="I8" s="12">
        <f>SUMIFS(cost_of_goods_sold,ticker_symbol,$D$4,years,I$6)</f>
        <v>27078000000</v>
      </c>
      <c r="J8" s="12">
        <f>SUMIFS(cost_of_goods_sold,ticker_symbol,$D$4,years,J$6)</f>
        <v>33038000000</v>
      </c>
      <c r="K8" s="12">
        <f>SUMIFS(cost_of_goods_sold,ticker_symbol,$D$4,years,K$6)</f>
        <v>32780000000</v>
      </c>
      <c r="L8" s="28"/>
      <c r="M8" s="28"/>
    </row>
    <row r="9" spans="3:13">
      <c r="C9" s="71" t="s">
        <v>611</v>
      </c>
      <c r="D9" s="71"/>
      <c r="E9" s="71"/>
      <c r="F9" s="71"/>
      <c r="G9" s="71"/>
      <c r="H9" s="15">
        <f>H7-H8</f>
        <v>57464000000</v>
      </c>
      <c r="I9" s="15">
        <f t="shared" ref="I9:K9" si="0">I7-I8</f>
        <v>59755000000</v>
      </c>
      <c r="J9" s="15">
        <f t="shared" si="0"/>
        <v>60542000000</v>
      </c>
      <c r="K9" s="15">
        <f t="shared" si="0"/>
        <v>52540000000</v>
      </c>
      <c r="L9" s="42">
        <f ca="1">L7*L24</f>
        <v>55417899600</v>
      </c>
      <c r="M9" s="42">
        <f ca="1">M7*M24</f>
        <v>58070921587.200005</v>
      </c>
    </row>
    <row r="10" spans="3:13">
      <c r="I10" s="10"/>
      <c r="J10" s="10"/>
      <c r="K10" s="10"/>
      <c r="L10" s="28"/>
      <c r="M10" s="28"/>
    </row>
    <row r="11" spans="3:13">
      <c r="C11" s="64" t="s">
        <v>612</v>
      </c>
      <c r="D11" s="64"/>
      <c r="E11" s="64"/>
      <c r="F11" s="64"/>
      <c r="G11" s="64"/>
      <c r="H11" s="12">
        <f>SUMIFS(sales_general_admin,ticker_symbol,$D$4,years,H$6)</f>
        <v>20289000000</v>
      </c>
      <c r="I11" s="12">
        <f>SUMIFS(sales_general_admin,ticker_symbol,$D$4,years,I$6)</f>
        <v>20488000000</v>
      </c>
      <c r="J11" s="12">
        <f>SUMIFS(sales_general_admin,ticker_symbol,$D$4,years,J$6)</f>
        <v>20324000000</v>
      </c>
      <c r="K11" s="12">
        <f>SUMIFS(sales_general_admin,ticker_symbol,$D$4,years,K$6)</f>
        <v>19260000000</v>
      </c>
      <c r="L11" s="28"/>
      <c r="M11" s="28"/>
    </row>
    <row r="12" spans="3:13">
      <c r="C12" s="64" t="s">
        <v>613</v>
      </c>
      <c r="D12" s="64"/>
      <c r="E12" s="64"/>
      <c r="F12" s="64"/>
      <c r="G12" s="64"/>
      <c r="H12" s="12">
        <f>SUMIFS(research_development,ticker_symbol,$D$4,years,H$6)</f>
        <v>10411000000</v>
      </c>
      <c r="I12" s="12">
        <f>SUMIFS(research_development,ticker_symbol,$D$4,years,I$6)</f>
        <v>11381000000</v>
      </c>
      <c r="J12" s="12">
        <f>SUMIFS(research_development,ticker_symbol,$D$4,years,J$6)</f>
        <v>12046000000</v>
      </c>
      <c r="K12" s="12">
        <f>SUMIFS(research_development,ticker_symbol,$D$4,years,K$6)</f>
        <v>11988000000</v>
      </c>
      <c r="L12" s="28"/>
      <c r="M12" s="28"/>
    </row>
    <row r="13" spans="3:13">
      <c r="C13" s="64" t="s">
        <v>614</v>
      </c>
      <c r="D13" s="64"/>
      <c r="E13" s="64"/>
      <c r="F13" s="64"/>
      <c r="G13" s="64"/>
      <c r="H13" s="12">
        <f>SUMIFS(other_operating_items,ticker_symbol,$D$4,years,H$6)</f>
        <v>0</v>
      </c>
      <c r="I13" s="12">
        <f>SUMIFS(other_operating_items,ticker_symbol,$D$4,years,I$6)</f>
        <v>0</v>
      </c>
      <c r="J13" s="12">
        <f>SUMIFS(other_operating_items,ticker_symbol,$D$4,years,J$6)</f>
        <v>0</v>
      </c>
      <c r="K13" s="12">
        <f>SUMIFS(other_operating_items,ticker_symbol,$D$4,years,K$6)</f>
        <v>0</v>
      </c>
      <c r="L13" s="28"/>
      <c r="M13" s="28"/>
    </row>
    <row r="14" spans="3:13">
      <c r="C14" s="71" t="s">
        <v>615</v>
      </c>
      <c r="D14" s="71"/>
      <c r="E14" s="71"/>
      <c r="F14" s="71"/>
      <c r="G14" s="71"/>
      <c r="H14" s="14">
        <f>SUM(H11:H13)</f>
        <v>30700000000</v>
      </c>
      <c r="I14" s="14">
        <f t="shared" ref="I14:K14" si="1">SUM(I11:I13)</f>
        <v>31869000000</v>
      </c>
      <c r="J14" s="14">
        <f t="shared" si="1"/>
        <v>32370000000</v>
      </c>
      <c r="K14" s="14">
        <f t="shared" si="1"/>
        <v>31248000000</v>
      </c>
      <c r="L14" s="28"/>
      <c r="M14" s="28"/>
    </row>
    <row r="15" spans="3:13">
      <c r="I15" s="10"/>
      <c r="J15" s="10"/>
      <c r="K15" s="10"/>
      <c r="L15" s="28"/>
      <c r="M15" s="28"/>
    </row>
    <row r="16" spans="3:13">
      <c r="C16" s="71" t="s">
        <v>616</v>
      </c>
      <c r="D16" s="71"/>
      <c r="E16" s="71"/>
      <c r="F16" s="71"/>
      <c r="G16" s="72"/>
      <c r="H16" s="14">
        <f>H9-H14</f>
        <v>26764000000</v>
      </c>
      <c r="I16" s="14">
        <f t="shared" ref="I16:K16" si="2">I9-I14</f>
        <v>27886000000</v>
      </c>
      <c r="J16" s="14">
        <f t="shared" si="2"/>
        <v>28172000000</v>
      </c>
      <c r="K16" s="14">
        <f t="shared" si="2"/>
        <v>21292000000</v>
      </c>
      <c r="L16" s="42">
        <f ca="1">L7*L25</f>
        <v>23750528400</v>
      </c>
      <c r="M16" s="42">
        <f ca="1">M7*M25</f>
        <v>25406028194.400002</v>
      </c>
    </row>
    <row r="17" spans="3:13">
      <c r="I17" s="10"/>
      <c r="J17" s="10"/>
      <c r="K17" s="10"/>
      <c r="L17" s="28"/>
      <c r="M17" s="28"/>
    </row>
    <row r="18" spans="3:13">
      <c r="C18" s="71" t="s">
        <v>617</v>
      </c>
      <c r="D18" s="71"/>
      <c r="E18" s="71"/>
      <c r="F18" s="71"/>
      <c r="G18" s="72"/>
      <c r="H18" s="13"/>
      <c r="I18" s="13"/>
      <c r="J18" s="13"/>
      <c r="K18" s="13"/>
      <c r="L18" s="28"/>
      <c r="M18" s="28"/>
    </row>
    <row r="19" spans="3:13">
      <c r="C19" s="71" t="s">
        <v>618</v>
      </c>
      <c r="D19" s="71"/>
      <c r="E19" s="71"/>
      <c r="F19" s="71"/>
      <c r="G19" s="72"/>
      <c r="H19" s="13"/>
      <c r="I19" s="13"/>
      <c r="J19" s="13"/>
      <c r="K19" s="13"/>
      <c r="L19" s="28"/>
      <c r="M19" s="28"/>
    </row>
    <row r="20" spans="3:13">
      <c r="C20" s="71" t="s">
        <v>619</v>
      </c>
      <c r="D20" s="71"/>
      <c r="E20" s="71"/>
      <c r="F20" s="71"/>
      <c r="G20" s="72"/>
      <c r="H20" s="16">
        <f>H16-SUM(H18:H19)</f>
        <v>26764000000</v>
      </c>
      <c r="I20" s="16">
        <f t="shared" ref="I20:K20" si="3">I16-SUM(I18:I19)</f>
        <v>27886000000</v>
      </c>
      <c r="J20" s="16">
        <f t="shared" si="3"/>
        <v>28172000000</v>
      </c>
      <c r="K20" s="16">
        <f t="shared" si="3"/>
        <v>21292000000</v>
      </c>
      <c r="L20" s="28"/>
      <c r="M20" s="28"/>
    </row>
    <row r="22" spans="3:13">
      <c r="C22" s="26" t="s">
        <v>620</v>
      </c>
      <c r="D22" s="26"/>
      <c r="E22" s="26"/>
      <c r="F22" s="26"/>
      <c r="G22" s="26"/>
      <c r="H22" s="70" t="s">
        <v>621</v>
      </c>
      <c r="I22" s="70"/>
      <c r="J22" s="70"/>
      <c r="K22" s="70"/>
      <c r="L22" s="66" t="s">
        <v>622</v>
      </c>
      <c r="M22" s="66"/>
    </row>
    <row r="23" spans="3:13">
      <c r="C23" s="64" t="s">
        <v>623</v>
      </c>
      <c r="D23" s="64"/>
      <c r="E23" s="64"/>
      <c r="F23" s="64"/>
      <c r="G23" s="65"/>
      <c r="H23" s="13"/>
      <c r="I23" s="24">
        <f>(I7/H7)-1</f>
        <v>0.11540289534868786</v>
      </c>
      <c r="J23" s="24">
        <f t="shared" ref="J23:K23" si="4">(J7/I7)-1</f>
        <v>7.7700874091647165E-2</v>
      </c>
      <c r="K23" s="24">
        <f t="shared" si="4"/>
        <v>-8.8266723658901425E-2</v>
      </c>
      <c r="L23" s="36">
        <f ca="1">OFFSET($L$32,MATCH($D$28,$C$33:$C$35,0),0)</f>
        <v>3.1E-2</v>
      </c>
      <c r="M23" s="36">
        <f ca="1">OFFSET($L$32,MATCH($D$28,$C$33:$C$35,0),1)</f>
        <v>3.15E-2</v>
      </c>
    </row>
    <row r="24" spans="3:13">
      <c r="C24" s="64" t="s">
        <v>624</v>
      </c>
      <c r="D24" s="64"/>
      <c r="E24" s="64"/>
      <c r="F24" s="64"/>
      <c r="G24" s="65"/>
      <c r="H24" s="25">
        <f>H9/H7</f>
        <v>0.73814692545825888</v>
      </c>
      <c r="I24" s="25">
        <f>I9/I7</f>
        <v>0.68816003132449644</v>
      </c>
      <c r="J24" s="25">
        <f t="shared" ref="J24:K24" si="5">J9/J7</f>
        <v>0.64695447745244705</v>
      </c>
      <c r="K24" s="25">
        <f t="shared" si="5"/>
        <v>0.61579934364744493</v>
      </c>
      <c r="L24" s="40">
        <f ca="1">OFFSET($L$37,MATCH($D$28,$C$38:$C$40,0),0)</f>
        <v>0.63</v>
      </c>
      <c r="M24" s="40">
        <f ca="1">OFFSET($L$37,MATCH($D$28,$C$38:$C$40,0),1)</f>
        <v>0.64</v>
      </c>
    </row>
    <row r="25" spans="3:13">
      <c r="C25" s="64" t="s">
        <v>625</v>
      </c>
      <c r="D25" s="64"/>
      <c r="E25" s="64"/>
      <c r="F25" s="64"/>
      <c r="G25" s="65"/>
      <c r="H25" s="25">
        <f>H16/H7</f>
        <v>0.34379375457616668</v>
      </c>
      <c r="I25" s="25">
        <f>I16/I7</f>
        <v>0.32114518673776099</v>
      </c>
      <c r="J25" s="25">
        <f t="shared" ref="J25:K25" si="6">J16/J7</f>
        <v>0.30104723231459712</v>
      </c>
      <c r="K25" s="25">
        <f t="shared" si="6"/>
        <v>0.24955461790904829</v>
      </c>
      <c r="L25" s="40">
        <f ca="1">OFFSET($L$42,MATCH($D$28,$C$43:$C$45,0),0)</f>
        <v>0.27</v>
      </c>
      <c r="M25" s="40">
        <f ca="1">OFFSET($L$42,MATCH($D$28,$C$43:$C$45,0),1)</f>
        <v>0.28000000000000003</v>
      </c>
    </row>
    <row r="28" spans="3:13">
      <c r="C28" s="9" t="s">
        <v>626</v>
      </c>
      <c r="D28" s="35" t="s">
        <v>627</v>
      </c>
    </row>
    <row r="30" spans="3:13">
      <c r="C30" s="41" t="s">
        <v>628</v>
      </c>
    </row>
    <row r="32" spans="3:13">
      <c r="C32" s="74" t="s">
        <v>623</v>
      </c>
      <c r="D32" s="74"/>
      <c r="E32" s="74"/>
      <c r="F32" s="74"/>
      <c r="G32" s="74"/>
      <c r="H32" s="19"/>
      <c r="I32" s="20"/>
      <c r="J32" s="20"/>
      <c r="K32" s="20"/>
      <c r="L32" s="34"/>
      <c r="M32" s="21"/>
    </row>
    <row r="33" spans="3:13">
      <c r="C33" s="75" t="s">
        <v>629</v>
      </c>
      <c r="D33" s="76"/>
      <c r="E33" s="76"/>
      <c r="F33" s="76"/>
      <c r="G33" s="76"/>
      <c r="L33" s="31">
        <v>3.7999999999999999E-2</v>
      </c>
      <c r="M33" s="32">
        <f>L33+0.0005</f>
        <v>3.85E-2</v>
      </c>
    </row>
    <row r="34" spans="3:13">
      <c r="C34" s="77" t="s">
        <v>630</v>
      </c>
      <c r="D34" s="78"/>
      <c r="E34" s="78"/>
      <c r="F34" s="78"/>
      <c r="G34" s="78"/>
      <c r="H34" s="29"/>
      <c r="I34" s="30"/>
      <c r="J34" s="30"/>
      <c r="K34" s="30"/>
      <c r="L34" s="31">
        <f>AVERAGE(I23:K23)</f>
        <v>3.4945681927144534E-2</v>
      </c>
      <c r="M34" s="32">
        <f t="shared" ref="M34:M35" si="7">L34+0.0005</f>
        <v>3.5445681927144534E-2</v>
      </c>
    </row>
    <row r="35" spans="3:13">
      <c r="C35" s="79" t="s">
        <v>627</v>
      </c>
      <c r="D35" s="80"/>
      <c r="E35" s="80"/>
      <c r="F35" s="80"/>
      <c r="G35" s="80"/>
      <c r="H35" s="22"/>
      <c r="I35" s="23"/>
      <c r="J35" s="23"/>
      <c r="K35" s="23"/>
      <c r="L35" s="33">
        <v>3.1E-2</v>
      </c>
      <c r="M35" s="32">
        <f t="shared" si="7"/>
        <v>3.15E-2</v>
      </c>
    </row>
    <row r="37" spans="3:13">
      <c r="C37" s="81" t="s">
        <v>624</v>
      </c>
      <c r="D37" s="82"/>
      <c r="E37" s="82"/>
      <c r="F37" s="82"/>
      <c r="G37" s="82"/>
      <c r="H37" s="19"/>
      <c r="I37" s="20"/>
      <c r="J37" s="20"/>
      <c r="K37" s="20"/>
      <c r="L37" s="34"/>
      <c r="M37" s="21"/>
    </row>
    <row r="38" spans="3:13">
      <c r="C38" s="75" t="s">
        <v>629</v>
      </c>
      <c r="D38" s="76"/>
      <c r="E38" s="76"/>
      <c r="F38" s="76"/>
      <c r="G38" s="76"/>
      <c r="L38" s="38">
        <v>0.7</v>
      </c>
      <c r="M38" s="37">
        <f>L38+0.01</f>
        <v>0.71</v>
      </c>
    </row>
    <row r="39" spans="3:13">
      <c r="C39" s="77" t="s">
        <v>630</v>
      </c>
      <c r="D39" s="78"/>
      <c r="E39" s="78"/>
      <c r="F39" s="78"/>
      <c r="G39" s="78"/>
      <c r="H39" s="29"/>
      <c r="I39" s="30"/>
      <c r="J39" s="30"/>
      <c r="K39" s="30"/>
      <c r="L39" s="38">
        <f>AVERAGE(H24:K24)</f>
        <v>0.67226519447066191</v>
      </c>
      <c r="M39" s="37">
        <f t="shared" ref="M39:M40" si="8">L39+0.01</f>
        <v>0.68226519447066192</v>
      </c>
    </row>
    <row r="40" spans="3:13">
      <c r="C40" s="79" t="s">
        <v>627</v>
      </c>
      <c r="D40" s="80"/>
      <c r="E40" s="80"/>
      <c r="F40" s="80"/>
      <c r="G40" s="80"/>
      <c r="H40" s="22"/>
      <c r="I40" s="23"/>
      <c r="J40" s="23"/>
      <c r="K40" s="23"/>
      <c r="L40" s="39">
        <v>0.63</v>
      </c>
      <c r="M40" s="37">
        <f t="shared" si="8"/>
        <v>0.64</v>
      </c>
    </row>
    <row r="42" spans="3:13">
      <c r="C42" s="74" t="s">
        <v>625</v>
      </c>
      <c r="D42" s="74"/>
      <c r="E42" s="74"/>
      <c r="F42" s="74"/>
      <c r="G42" s="74"/>
      <c r="H42" s="19"/>
      <c r="I42" s="20"/>
      <c r="J42" s="20"/>
      <c r="K42" s="20"/>
      <c r="L42" s="34"/>
      <c r="M42" s="21"/>
    </row>
    <row r="43" spans="3:13">
      <c r="C43" s="75" t="s">
        <v>629</v>
      </c>
      <c r="D43" s="76"/>
      <c r="E43" s="76"/>
      <c r="F43" s="76"/>
      <c r="G43" s="76"/>
      <c r="L43" s="38">
        <v>0.33</v>
      </c>
      <c r="M43" s="37">
        <f>L43+0.01</f>
        <v>0.34</v>
      </c>
    </row>
    <row r="44" spans="3:13">
      <c r="C44" s="77" t="s">
        <v>630</v>
      </c>
      <c r="D44" s="78"/>
      <c r="E44" s="78"/>
      <c r="F44" s="78"/>
      <c r="G44" s="78"/>
      <c r="H44" s="29"/>
      <c r="I44" s="30"/>
      <c r="J44" s="30"/>
      <c r="K44" s="30"/>
      <c r="L44" s="38">
        <f>AVERAGE(H25:K25)</f>
        <v>0.30388519788439328</v>
      </c>
      <c r="M44" s="37">
        <f t="shared" ref="M44:M45" si="9">L44+0.01</f>
        <v>0.31388519788439329</v>
      </c>
    </row>
    <row r="45" spans="3:13">
      <c r="C45" s="79" t="s">
        <v>627</v>
      </c>
      <c r="D45" s="80"/>
      <c r="E45" s="80"/>
      <c r="F45" s="80"/>
      <c r="G45" s="80"/>
      <c r="H45" s="22"/>
      <c r="I45" s="23"/>
      <c r="J45" s="23"/>
      <c r="K45" s="23"/>
      <c r="L45" s="39">
        <v>0.27</v>
      </c>
      <c r="M45" s="37">
        <f t="shared" si="9"/>
        <v>0.28000000000000003</v>
      </c>
    </row>
  </sheetData>
  <mergeCells count="30">
    <mergeCell ref="C44:G44"/>
    <mergeCell ref="C45:G45"/>
    <mergeCell ref="C42:G42"/>
    <mergeCell ref="C43:G43"/>
    <mergeCell ref="C34:G34"/>
    <mergeCell ref="C35:G35"/>
    <mergeCell ref="C37:G37"/>
    <mergeCell ref="C39:G39"/>
    <mergeCell ref="C40:G40"/>
    <mergeCell ref="C38:G38"/>
    <mergeCell ref="C32:G32"/>
    <mergeCell ref="C33:G33"/>
    <mergeCell ref="C9:G9"/>
    <mergeCell ref="C11:G11"/>
    <mergeCell ref="C14:G14"/>
    <mergeCell ref="L5:M5"/>
    <mergeCell ref="C23:G23"/>
    <mergeCell ref="C24:G24"/>
    <mergeCell ref="C25:G25"/>
    <mergeCell ref="L22:M22"/>
    <mergeCell ref="H5:K5"/>
    <mergeCell ref="H22:K22"/>
    <mergeCell ref="C16:G16"/>
    <mergeCell ref="C20:G20"/>
    <mergeCell ref="C12:G12"/>
    <mergeCell ref="C13:G13"/>
    <mergeCell ref="C18:G18"/>
    <mergeCell ref="C19:G19"/>
    <mergeCell ref="C7:G7"/>
    <mergeCell ref="C8:G8"/>
  </mergeCells>
  <dataValidations count="2">
    <dataValidation type="list" allowBlank="1" showInputMessage="1" showErrorMessage="1" sqref="D4" xr:uid="{4108E83A-B2E2-4BF4-A115-57C0B1422ADA}">
      <formula1>company</formula1>
    </dataValidation>
    <dataValidation type="list" allowBlank="1" showInputMessage="1" showErrorMessage="1" sqref="D28" xr:uid="{4619E3B9-7E32-4625-9777-D06B3FE40605}">
      <formula1>"Strong case,Base case,Weak case"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E86-510A-4BE4-AF8B-923CD032DE05}">
  <dimension ref="A1:M126"/>
  <sheetViews>
    <sheetView workbookViewId="0">
      <pane xSplit="1" ySplit="4" topLeftCell="H5" activePane="bottomRight" state="frozen"/>
      <selection pane="bottomRight" activeCell="H4" sqref="H4"/>
      <selection pane="bottomLeft"/>
      <selection pane="topRight"/>
    </sheetView>
  </sheetViews>
  <sheetFormatPr defaultRowHeight="15"/>
  <cols>
    <col min="1" max="1" width="28.7109375" bestFit="1" customWidth="1"/>
    <col min="2" max="2" width="41.140625" style="4" bestFit="1" customWidth="1"/>
    <col min="3" max="3" width="20.85546875" style="4" bestFit="1" customWidth="1"/>
    <col min="4" max="11" width="22.7109375" style="4" bestFit="1" customWidth="1"/>
    <col min="12" max="13" width="23.85546875" style="4" bestFit="1" customWidth="1"/>
  </cols>
  <sheetData>
    <row r="1" spans="1:13">
      <c r="B1"/>
    </row>
    <row r="3" spans="1:13">
      <c r="A3" s="47" t="s">
        <v>631</v>
      </c>
      <c r="B3"/>
      <c r="C3" s="48" t="s">
        <v>11</v>
      </c>
      <c r="I3"/>
      <c r="J3"/>
      <c r="K3"/>
      <c r="L3"/>
      <c r="M3"/>
    </row>
    <row r="4" spans="1:13">
      <c r="A4" s="47" t="s">
        <v>9</v>
      </c>
      <c r="B4" s="47" t="s">
        <v>10</v>
      </c>
      <c r="C4">
        <v>2012</v>
      </c>
      <c r="D4">
        <v>2013</v>
      </c>
      <c r="E4">
        <v>2014</v>
      </c>
      <c r="F4">
        <v>2015</v>
      </c>
      <c r="G4">
        <v>2016</v>
      </c>
      <c r="H4" t="s">
        <v>632</v>
      </c>
      <c r="I4"/>
      <c r="J4"/>
      <c r="K4"/>
      <c r="L4"/>
      <c r="M4"/>
    </row>
    <row r="5" spans="1:13">
      <c r="A5" s="4" t="s">
        <v>22</v>
      </c>
      <c r="B5" t="s">
        <v>326</v>
      </c>
      <c r="C5" s="4">
        <v>6956200000</v>
      </c>
      <c r="D5" s="4">
        <v>7122300000</v>
      </c>
      <c r="E5" s="4">
        <v>22854900000</v>
      </c>
      <c r="F5" s="4">
        <v>22748200000</v>
      </c>
      <c r="G5" s="4">
        <v>15416900000</v>
      </c>
      <c r="H5" s="4">
        <v>75098500000</v>
      </c>
      <c r="I5"/>
      <c r="J5"/>
      <c r="K5"/>
      <c r="L5"/>
      <c r="M5"/>
    </row>
    <row r="6" spans="1:13">
      <c r="A6" s="4"/>
      <c r="B6" t="s">
        <v>260</v>
      </c>
      <c r="D6" s="4">
        <v>70686362000</v>
      </c>
      <c r="E6" s="4">
        <v>74165657000</v>
      </c>
      <c r="F6" s="4">
        <v>78483161000</v>
      </c>
      <c r="G6" s="4">
        <v>81693071000</v>
      </c>
      <c r="H6" s="4">
        <v>305028251000</v>
      </c>
      <c r="I6"/>
      <c r="J6"/>
      <c r="K6"/>
      <c r="L6"/>
      <c r="M6"/>
    </row>
    <row r="7" spans="1:13">
      <c r="A7" s="4"/>
      <c r="B7" t="s">
        <v>292</v>
      </c>
      <c r="C7" s="4">
        <v>14549697000</v>
      </c>
      <c r="D7" s="4">
        <v>64988533000</v>
      </c>
      <c r="E7" s="4">
        <v>56946040000</v>
      </c>
      <c r="F7" s="4">
        <v>80617133000</v>
      </c>
      <c r="G7" s="4">
        <v>80754792000</v>
      </c>
      <c r="H7" s="4">
        <v>297856195000</v>
      </c>
      <c r="I7"/>
      <c r="J7"/>
      <c r="K7"/>
      <c r="L7"/>
      <c r="M7"/>
    </row>
    <row r="8" spans="1:13">
      <c r="A8" s="4"/>
      <c r="B8" t="s">
        <v>124</v>
      </c>
      <c r="D8" s="4">
        <v>22487600000</v>
      </c>
      <c r="E8" s="4">
        <v>23804100000</v>
      </c>
      <c r="F8" s="4">
        <v>23188200000</v>
      </c>
      <c r="G8" s="4">
        <v>25732000000</v>
      </c>
      <c r="H8" s="4">
        <v>95211900000</v>
      </c>
      <c r="I8"/>
      <c r="J8"/>
      <c r="K8"/>
      <c r="L8"/>
      <c r="M8"/>
    </row>
    <row r="9" spans="1:13">
      <c r="A9" s="4"/>
      <c r="B9" t="s">
        <v>248</v>
      </c>
      <c r="D9" s="4">
        <v>302344000000</v>
      </c>
      <c r="E9" s="4">
        <v>300006000000</v>
      </c>
      <c r="F9" s="4">
        <v>301914000000</v>
      </c>
      <c r="G9" s="4">
        <v>318180000000</v>
      </c>
      <c r="H9" s="4">
        <v>1222444000000</v>
      </c>
      <c r="I9"/>
      <c r="J9"/>
      <c r="K9"/>
      <c r="L9"/>
      <c r="M9"/>
    </row>
    <row r="10" spans="1:13">
      <c r="A10" s="4"/>
      <c r="B10" t="s">
        <v>23</v>
      </c>
      <c r="C10" s="4">
        <v>6205003000</v>
      </c>
      <c r="D10" s="4">
        <v>6493814000</v>
      </c>
      <c r="F10" s="4">
        <v>9843861000</v>
      </c>
      <c r="G10" s="4">
        <v>9737018000</v>
      </c>
      <c r="H10" s="4">
        <v>32279696000</v>
      </c>
      <c r="I10"/>
      <c r="J10"/>
      <c r="K10"/>
      <c r="L10"/>
      <c r="M10"/>
    </row>
    <row r="11" spans="1:13">
      <c r="A11" s="4"/>
      <c r="B11" t="s">
        <v>207</v>
      </c>
      <c r="C11" s="4">
        <v>2307182000</v>
      </c>
      <c r="D11" s="4">
        <v>61365809000</v>
      </c>
      <c r="E11" s="4">
        <v>65261456000</v>
      </c>
      <c r="F11" s="4">
        <v>68751227000</v>
      </c>
      <c r="G11" s="4">
        <v>68120000000</v>
      </c>
      <c r="H11" s="4">
        <v>265805674000</v>
      </c>
      <c r="I11"/>
      <c r="J11"/>
      <c r="K11"/>
      <c r="L11"/>
      <c r="M11"/>
    </row>
    <row r="12" spans="1:13">
      <c r="A12" s="4"/>
      <c r="B12" t="s">
        <v>151</v>
      </c>
      <c r="D12" s="4">
        <v>19225000000</v>
      </c>
      <c r="E12" s="4">
        <v>21638000000</v>
      </c>
      <c r="F12" s="4">
        <v>22542000000</v>
      </c>
      <c r="G12" s="4">
        <v>41997000000</v>
      </c>
      <c r="H12" s="4">
        <v>105402000000</v>
      </c>
      <c r="I12"/>
      <c r="J12"/>
      <c r="K12"/>
      <c r="L12"/>
      <c r="M12"/>
    </row>
    <row r="13" spans="1:13">
      <c r="A13" s="4"/>
      <c r="B13" t="s">
        <v>565</v>
      </c>
      <c r="C13" s="4">
        <v>5154284000</v>
      </c>
      <c r="D13" s="4">
        <v>5620936000</v>
      </c>
      <c r="E13" s="4">
        <v>5433661000</v>
      </c>
      <c r="F13" s="4">
        <v>4075883000</v>
      </c>
      <c r="H13" s="4">
        <v>20284764000</v>
      </c>
      <c r="I13"/>
      <c r="J13"/>
      <c r="K13"/>
      <c r="L13"/>
      <c r="M13"/>
    </row>
    <row r="14" spans="1:13">
      <c r="A14" s="4"/>
      <c r="B14" t="s">
        <v>113</v>
      </c>
      <c r="C14" s="4">
        <v>45457000000</v>
      </c>
      <c r="E14" s="4">
        <v>40611000000</v>
      </c>
      <c r="F14" s="4">
        <v>40339000000</v>
      </c>
      <c r="G14" s="4">
        <v>39528000000</v>
      </c>
      <c r="H14" s="4">
        <v>165935000000</v>
      </c>
      <c r="I14"/>
      <c r="J14"/>
      <c r="K14"/>
      <c r="L14"/>
      <c r="M14"/>
    </row>
    <row r="15" spans="1:13">
      <c r="A15" s="4"/>
      <c r="B15" t="s">
        <v>281</v>
      </c>
      <c r="C15" s="4">
        <v>2715675000</v>
      </c>
      <c r="D15" s="4">
        <v>6929693000</v>
      </c>
      <c r="E15" s="4">
        <v>8219141000</v>
      </c>
      <c r="F15" s="4">
        <v>8975567000</v>
      </c>
      <c r="G15" s="4">
        <v>6911676000</v>
      </c>
      <c r="H15" s="4">
        <v>33751752000</v>
      </c>
      <c r="I15"/>
      <c r="J15"/>
      <c r="K15"/>
      <c r="L15"/>
      <c r="M15"/>
    </row>
    <row r="16" spans="1:13">
      <c r="A16" s="4"/>
      <c r="B16" t="s">
        <v>337</v>
      </c>
      <c r="D16" s="4">
        <v>39820000000</v>
      </c>
      <c r="E16" s="4">
        <v>40471000000</v>
      </c>
      <c r="F16" s="4">
        <v>41611000000</v>
      </c>
      <c r="G16" s="4">
        <v>41516000000</v>
      </c>
      <c r="H16" s="4">
        <v>163418000000</v>
      </c>
      <c r="I16"/>
      <c r="J16"/>
      <c r="K16"/>
      <c r="L16"/>
      <c r="M16"/>
    </row>
    <row r="17" spans="1:13">
      <c r="A17" s="4"/>
      <c r="B17" t="s">
        <v>357</v>
      </c>
      <c r="C17" s="4">
        <v>4122930000</v>
      </c>
      <c r="D17" s="4">
        <v>5062528000</v>
      </c>
      <c r="E17" s="4">
        <v>6740064000</v>
      </c>
      <c r="F17" s="4">
        <v>7192633000</v>
      </c>
      <c r="H17" s="4">
        <v>23118155000</v>
      </c>
      <c r="I17"/>
      <c r="J17"/>
      <c r="K17"/>
      <c r="L17"/>
      <c r="M17"/>
    </row>
    <row r="18" spans="1:13">
      <c r="A18" s="4"/>
      <c r="B18" t="s">
        <v>200</v>
      </c>
      <c r="D18" s="4">
        <v>115996628000</v>
      </c>
      <c r="E18" s="4">
        <v>115654467000</v>
      </c>
      <c r="F18" s="4">
        <v>119152788000</v>
      </c>
      <c r="G18" s="4">
        <v>128855962000</v>
      </c>
      <c r="H18" s="4">
        <v>479659845000</v>
      </c>
      <c r="I18"/>
      <c r="J18"/>
      <c r="K18"/>
      <c r="L18"/>
      <c r="M18"/>
    </row>
    <row r="19" spans="1:13">
      <c r="A19" s="4"/>
      <c r="B19" t="s">
        <v>386</v>
      </c>
      <c r="C19" s="4">
        <v>5787980000</v>
      </c>
      <c r="D19" s="4">
        <v>7348754000</v>
      </c>
      <c r="E19" s="4">
        <v>7803446000</v>
      </c>
      <c r="F19" s="4">
        <v>8071563000</v>
      </c>
      <c r="H19" s="4">
        <v>29011743000</v>
      </c>
      <c r="I19"/>
      <c r="J19"/>
      <c r="K19"/>
      <c r="L19"/>
      <c r="M19"/>
    </row>
    <row r="20" spans="1:13">
      <c r="A20" s="4"/>
      <c r="B20" t="s">
        <v>297</v>
      </c>
      <c r="D20" s="4">
        <v>125275000000</v>
      </c>
      <c r="E20" s="4">
        <v>132229000000</v>
      </c>
      <c r="F20" s="4">
        <v>139399000000</v>
      </c>
      <c r="G20" s="4">
        <v>147593000000</v>
      </c>
      <c r="H20" s="4">
        <v>544496000000</v>
      </c>
      <c r="I20"/>
      <c r="J20"/>
      <c r="K20"/>
      <c r="L20"/>
      <c r="M20"/>
    </row>
    <row r="21" spans="1:13">
      <c r="A21" s="4"/>
      <c r="B21" t="s">
        <v>204</v>
      </c>
      <c r="D21" s="4">
        <v>17873990000</v>
      </c>
      <c r="E21" s="4">
        <v>21627075000</v>
      </c>
      <c r="F21" s="4">
        <v>26279972000</v>
      </c>
      <c r="G21" s="4">
        <v>30775875000</v>
      </c>
      <c r="H21" s="4">
        <v>96556912000</v>
      </c>
      <c r="I21"/>
      <c r="J21"/>
      <c r="K21"/>
      <c r="L21"/>
      <c r="M21"/>
    </row>
    <row r="22" spans="1:13">
      <c r="A22" s="4"/>
      <c r="B22" t="s">
        <v>136</v>
      </c>
      <c r="C22" s="4">
        <v>24036024000</v>
      </c>
      <c r="D22" s="4">
        <v>41208894000</v>
      </c>
      <c r="E22" s="4">
        <v>43034855000</v>
      </c>
      <c r="F22" s="4">
        <v>44035074000</v>
      </c>
      <c r="G22" s="4">
        <v>16389000000</v>
      </c>
      <c r="H22" s="4">
        <v>168703847000</v>
      </c>
      <c r="I22"/>
      <c r="J22"/>
      <c r="K22"/>
      <c r="L22"/>
      <c r="M22"/>
    </row>
    <row r="23" spans="1:13">
      <c r="A23" s="4"/>
      <c r="B23" t="s">
        <v>483</v>
      </c>
      <c r="D23" s="4">
        <v>32896000000</v>
      </c>
      <c r="E23" s="4">
        <v>19872000000</v>
      </c>
      <c r="F23" s="4">
        <v>35722200000</v>
      </c>
      <c r="G23" s="4">
        <v>50601600000</v>
      </c>
      <c r="H23" s="4">
        <v>139091800000</v>
      </c>
      <c r="I23"/>
      <c r="J23"/>
      <c r="K23"/>
      <c r="L23"/>
      <c r="M23"/>
    </row>
    <row r="24" spans="1:13">
      <c r="A24" s="4"/>
      <c r="B24" t="s">
        <v>425</v>
      </c>
      <c r="C24" s="4">
        <v>5508500000</v>
      </c>
      <c r="D24" s="4">
        <v>5607000000</v>
      </c>
      <c r="E24" s="4">
        <v>5727000000</v>
      </c>
      <c r="F24" s="4">
        <v>5915700000</v>
      </c>
      <c r="H24" s="4">
        <v>22758200000</v>
      </c>
      <c r="I24"/>
      <c r="J24"/>
      <c r="K24"/>
      <c r="L24"/>
      <c r="M24"/>
    </row>
    <row r="25" spans="1:13">
      <c r="A25" s="4"/>
      <c r="B25" t="s">
        <v>80</v>
      </c>
      <c r="C25" s="4">
        <v>6023956000</v>
      </c>
      <c r="D25" s="4">
        <v>86961565000</v>
      </c>
      <c r="E25" s="4">
        <v>104439456000</v>
      </c>
      <c r="F25" s="4">
        <v>124394304000</v>
      </c>
      <c r="G25" s="4">
        <v>144760564000</v>
      </c>
      <c r="H25" s="4">
        <v>466579845000</v>
      </c>
      <c r="I25"/>
      <c r="J25"/>
      <c r="K25"/>
      <c r="L25"/>
      <c r="M25"/>
    </row>
    <row r="26" spans="1:13">
      <c r="A26" s="4"/>
      <c r="B26" t="s">
        <v>289</v>
      </c>
      <c r="C26" s="4">
        <v>10509864000</v>
      </c>
      <c r="D26" s="4">
        <v>10567049000</v>
      </c>
      <c r="E26" s="4">
        <v>10301026000</v>
      </c>
      <c r="F26" s="4">
        <v>10150122000</v>
      </c>
      <c r="H26" s="4">
        <v>41528061000</v>
      </c>
      <c r="I26"/>
      <c r="J26"/>
      <c r="K26"/>
      <c r="L26"/>
      <c r="M26"/>
    </row>
    <row r="27" spans="1:13">
      <c r="A27" s="4"/>
      <c r="B27" t="s">
        <v>301</v>
      </c>
      <c r="C27" s="4">
        <v>5580506000</v>
      </c>
      <c r="D27" s="4">
        <v>5899872000</v>
      </c>
      <c r="E27" s="4">
        <v>6228508000</v>
      </c>
      <c r="F27" s="4">
        <v>5995402000</v>
      </c>
      <c r="H27" s="4">
        <v>23704288000</v>
      </c>
      <c r="I27"/>
      <c r="J27"/>
      <c r="K27"/>
      <c r="L27"/>
      <c r="M27"/>
    </row>
    <row r="28" spans="1:13">
      <c r="A28" s="4"/>
      <c r="B28" t="s">
        <v>511</v>
      </c>
      <c r="C28" s="4">
        <v>5353197000</v>
      </c>
      <c r="D28" s="4">
        <v>1603123000</v>
      </c>
      <c r="E28" s="4">
        <v>2626141000</v>
      </c>
      <c r="F28" s="4">
        <v>3050945000</v>
      </c>
      <c r="H28" s="4">
        <v>12633406000</v>
      </c>
      <c r="I28"/>
      <c r="J28"/>
      <c r="K28"/>
      <c r="L28"/>
      <c r="M28"/>
    </row>
    <row r="29" spans="1:13">
      <c r="A29" s="4"/>
      <c r="B29" t="s">
        <v>158</v>
      </c>
      <c r="C29" s="4">
        <v>41200000000</v>
      </c>
      <c r="D29" s="4">
        <v>65192091000</v>
      </c>
      <c r="E29" s="4">
        <v>67561969000</v>
      </c>
      <c r="F29" s="4">
        <v>68945923000</v>
      </c>
      <c r="G29" s="4">
        <v>32153784000</v>
      </c>
      <c r="H29" s="4">
        <v>275053767000</v>
      </c>
      <c r="I29"/>
      <c r="J29"/>
      <c r="K29"/>
      <c r="L29"/>
      <c r="M29"/>
    </row>
    <row r="30" spans="1:13">
      <c r="A30" s="4"/>
      <c r="B30" t="s">
        <v>520</v>
      </c>
      <c r="C30" s="4">
        <v>4664120000</v>
      </c>
      <c r="D30" s="4">
        <v>5164784000</v>
      </c>
      <c r="E30" s="4">
        <v>5711715000</v>
      </c>
      <c r="F30" s="4">
        <v>6226507000</v>
      </c>
      <c r="H30" s="4">
        <v>21767126000</v>
      </c>
      <c r="I30"/>
      <c r="J30"/>
      <c r="K30"/>
      <c r="L30"/>
      <c r="M30"/>
    </row>
    <row r="31" spans="1:13">
      <c r="A31" s="4"/>
      <c r="B31" t="s">
        <v>82</v>
      </c>
      <c r="C31" s="4">
        <v>19196052000</v>
      </c>
      <c r="D31" s="4">
        <v>99853779000</v>
      </c>
      <c r="E31" s="4">
        <v>105213876000</v>
      </c>
      <c r="F31" s="4">
        <v>111915619000</v>
      </c>
      <c r="G31" s="4">
        <v>91031554000</v>
      </c>
      <c r="H31" s="4">
        <v>427210880000</v>
      </c>
      <c r="I31"/>
      <c r="J31"/>
      <c r="K31"/>
      <c r="L31"/>
      <c r="M31"/>
    </row>
    <row r="32" spans="1:13">
      <c r="A32" s="4"/>
      <c r="B32" t="s">
        <v>283</v>
      </c>
      <c r="D32" s="4">
        <v>19540000000</v>
      </c>
      <c r="E32" s="4">
        <v>18138000000</v>
      </c>
      <c r="F32" s="4">
        <v>16443000000</v>
      </c>
      <c r="G32" s="4">
        <v>15158000000</v>
      </c>
      <c r="H32" s="4">
        <v>69279000000</v>
      </c>
      <c r="I32"/>
      <c r="J32"/>
      <c r="K32"/>
      <c r="L32"/>
      <c r="M32"/>
    </row>
    <row r="33" spans="1:13">
      <c r="A33" t="s">
        <v>633</v>
      </c>
      <c r="B33"/>
      <c r="C33" s="4">
        <v>215328170000</v>
      </c>
      <c r="D33" s="4">
        <v>1253135104000</v>
      </c>
      <c r="E33" s="4">
        <v>1332319553000</v>
      </c>
      <c r="F33" s="4">
        <v>1435979984000</v>
      </c>
      <c r="G33" s="4">
        <v>1386905796000</v>
      </c>
      <c r="H33" s="4">
        <v>5623668607000</v>
      </c>
      <c r="I33"/>
      <c r="J33"/>
      <c r="K33"/>
      <c r="L33"/>
      <c r="M33"/>
    </row>
    <row r="34" spans="1:13">
      <c r="A34" s="4" t="s">
        <v>25</v>
      </c>
      <c r="B34" t="s">
        <v>35</v>
      </c>
      <c r="C34" s="4">
        <v>2665000000</v>
      </c>
      <c r="D34" s="4">
        <v>15965440000</v>
      </c>
      <c r="E34" s="4">
        <v>13335965000</v>
      </c>
      <c r="F34" s="4">
        <v>13793711000</v>
      </c>
      <c r="G34" s="4">
        <v>11958530000</v>
      </c>
      <c r="H34" s="4">
        <v>57718646000</v>
      </c>
      <c r="I34"/>
      <c r="J34"/>
      <c r="K34"/>
      <c r="L34"/>
      <c r="M34"/>
    </row>
    <row r="35" spans="1:13">
      <c r="A35" s="4"/>
      <c r="B35" t="s">
        <v>26</v>
      </c>
      <c r="D35" s="4">
        <v>283208000000</v>
      </c>
      <c r="E35" s="4">
        <v>239446000000</v>
      </c>
      <c r="F35" s="4">
        <v>285178000000</v>
      </c>
      <c r="G35" s="4">
        <v>263877000000</v>
      </c>
      <c r="H35" s="4">
        <v>1071709000000</v>
      </c>
      <c r="I35"/>
      <c r="J35"/>
      <c r="K35"/>
      <c r="L35"/>
      <c r="M35"/>
    </row>
    <row r="36" spans="1:13">
      <c r="A36" s="4"/>
      <c r="B36" t="s">
        <v>492</v>
      </c>
      <c r="D36" s="4">
        <v>29702000000</v>
      </c>
      <c r="E36" s="4">
        <v>28854000000</v>
      </c>
      <c r="F36" s="4">
        <v>28311000000</v>
      </c>
      <c r="G36" s="4">
        <v>24154000000</v>
      </c>
      <c r="H36" s="4">
        <v>111021000000</v>
      </c>
      <c r="I36"/>
      <c r="J36"/>
      <c r="K36"/>
      <c r="L36"/>
      <c r="M36"/>
    </row>
    <row r="37" spans="1:13">
      <c r="A37" s="4"/>
      <c r="B37" t="s">
        <v>42</v>
      </c>
      <c r="C37" s="4">
        <v>3641390000</v>
      </c>
      <c r="D37" s="4">
        <v>6694986000</v>
      </c>
      <c r="E37" s="4">
        <v>7857176000</v>
      </c>
      <c r="F37" s="4">
        <v>9213464000</v>
      </c>
      <c r="G37" s="4">
        <v>2898150000</v>
      </c>
      <c r="H37" s="4">
        <v>30305166000</v>
      </c>
      <c r="I37"/>
      <c r="J37"/>
      <c r="K37"/>
      <c r="L37"/>
      <c r="M37"/>
    </row>
    <row r="38" spans="1:13">
      <c r="A38" s="4"/>
      <c r="B38" t="s">
        <v>92</v>
      </c>
      <c r="C38" s="4">
        <v>4292100000</v>
      </c>
      <c r="D38" s="4">
        <v>12433700000</v>
      </c>
      <c r="E38" s="4">
        <v>15060500000</v>
      </c>
      <c r="F38" s="4">
        <v>14679700000</v>
      </c>
      <c r="G38" s="4">
        <v>9390000000</v>
      </c>
      <c r="H38" s="4">
        <v>55856000000</v>
      </c>
      <c r="I38"/>
      <c r="J38"/>
      <c r="K38"/>
      <c r="L38"/>
      <c r="M38"/>
    </row>
    <row r="39" spans="1:13">
      <c r="A39" s="4"/>
      <c r="B39" t="s">
        <v>262</v>
      </c>
      <c r="C39" s="4">
        <v>1405358000</v>
      </c>
      <c r="D39" s="4">
        <v>1496372000</v>
      </c>
      <c r="E39" s="4">
        <v>1530654000</v>
      </c>
      <c r="F39" s="4">
        <v>1557067000</v>
      </c>
      <c r="H39" s="4">
        <v>5989451000</v>
      </c>
      <c r="I39"/>
      <c r="J39"/>
      <c r="K39"/>
      <c r="L39"/>
      <c r="M39"/>
    </row>
    <row r="40" spans="1:13">
      <c r="A40" s="4"/>
      <c r="B40" t="s">
        <v>509</v>
      </c>
      <c r="D40" s="4">
        <v>11390000000</v>
      </c>
      <c r="E40" s="4">
        <v>11973000000</v>
      </c>
      <c r="F40" s="4">
        <v>12233000000</v>
      </c>
      <c r="G40" s="4">
        <v>12238000000</v>
      </c>
      <c r="H40" s="4">
        <v>47834000000</v>
      </c>
      <c r="I40"/>
      <c r="J40"/>
      <c r="K40"/>
      <c r="L40"/>
      <c r="M40"/>
    </row>
    <row r="41" spans="1:13">
      <c r="A41" s="4"/>
      <c r="B41" t="s">
        <v>96</v>
      </c>
      <c r="C41" s="4">
        <v>4856000000</v>
      </c>
      <c r="D41" s="4">
        <v>8380000000</v>
      </c>
      <c r="E41" s="4">
        <v>7983000000</v>
      </c>
      <c r="F41" s="4">
        <v>9179000000</v>
      </c>
      <c r="G41" s="4">
        <v>4396000000</v>
      </c>
      <c r="H41" s="4">
        <v>34794000000</v>
      </c>
      <c r="I41"/>
      <c r="J41"/>
      <c r="K41"/>
      <c r="L41"/>
      <c r="M41"/>
    </row>
    <row r="42" spans="1:13">
      <c r="A42" s="4"/>
      <c r="B42" t="s">
        <v>60</v>
      </c>
      <c r="C42" s="4">
        <v>24924262000</v>
      </c>
      <c r="D42" s="4">
        <v>82547685000</v>
      </c>
      <c r="E42" s="4">
        <v>93811516000</v>
      </c>
      <c r="F42" s="4">
        <v>104148247000</v>
      </c>
      <c r="G42" s="4">
        <v>91631150000</v>
      </c>
      <c r="H42" s="4">
        <v>397062860000</v>
      </c>
      <c r="I42"/>
      <c r="J42"/>
      <c r="K42"/>
      <c r="L42"/>
      <c r="M42"/>
    </row>
    <row r="43" spans="1:13">
      <c r="A43" s="4"/>
      <c r="B43" t="s">
        <v>179</v>
      </c>
      <c r="C43" s="4">
        <v>130641472000</v>
      </c>
      <c r="D43" s="4">
        <v>127216200000</v>
      </c>
      <c r="E43" s="4">
        <v>122595700000</v>
      </c>
      <c r="F43" s="4">
        <v>116271746000</v>
      </c>
      <c r="G43" s="4">
        <v>4250447000</v>
      </c>
      <c r="H43" s="4">
        <v>500975565000</v>
      </c>
      <c r="I43"/>
      <c r="J43"/>
      <c r="K43"/>
      <c r="L43"/>
      <c r="M43"/>
    </row>
    <row r="44" spans="1:13">
      <c r="A44" s="4"/>
      <c r="B44" t="s">
        <v>177</v>
      </c>
      <c r="C44" s="4">
        <v>4365400000</v>
      </c>
      <c r="D44" s="4">
        <v>54757414000</v>
      </c>
      <c r="E44" s="4">
        <v>53501146000</v>
      </c>
      <c r="F44" s="4">
        <v>55938623000</v>
      </c>
      <c r="G44" s="4">
        <v>51242034000</v>
      </c>
      <c r="H44" s="4">
        <v>219804617000</v>
      </c>
      <c r="I44"/>
      <c r="J44"/>
      <c r="K44"/>
      <c r="L44"/>
      <c r="M44"/>
    </row>
    <row r="45" spans="1:13">
      <c r="A45" s="4"/>
      <c r="B45" t="s">
        <v>71</v>
      </c>
      <c r="D45" s="4">
        <v>13950697000</v>
      </c>
      <c r="E45" s="4">
        <v>16608717000</v>
      </c>
      <c r="F45" s="4">
        <v>17732361000</v>
      </c>
      <c r="G45" s="4">
        <v>19695386000</v>
      </c>
      <c r="H45" s="4">
        <v>67987161000</v>
      </c>
      <c r="I45"/>
      <c r="J45"/>
      <c r="K45"/>
      <c r="L45"/>
      <c r="M45"/>
    </row>
    <row r="46" spans="1:13">
      <c r="A46" s="4"/>
      <c r="B46" t="s">
        <v>37</v>
      </c>
      <c r="C46" s="4">
        <v>16193545000</v>
      </c>
      <c r="D46" s="4">
        <v>115899975000</v>
      </c>
      <c r="E46" s="4">
        <v>131287825000</v>
      </c>
      <c r="F46" s="4">
        <v>139316972000</v>
      </c>
      <c r="G46" s="4">
        <v>128722286000</v>
      </c>
      <c r="H46" s="4">
        <v>531420603000</v>
      </c>
      <c r="I46"/>
      <c r="J46"/>
      <c r="K46"/>
      <c r="L46"/>
      <c r="M46"/>
    </row>
    <row r="47" spans="1:13">
      <c r="A47" s="4"/>
      <c r="B47" t="s">
        <v>403</v>
      </c>
      <c r="D47" s="4">
        <v>79177817000</v>
      </c>
      <c r="E47" s="4">
        <v>88367615000</v>
      </c>
      <c r="F47" s="4">
        <v>95369489000</v>
      </c>
      <c r="G47" s="4">
        <v>87372230000</v>
      </c>
      <c r="H47" s="4">
        <v>350287151000</v>
      </c>
      <c r="I47"/>
      <c r="J47"/>
      <c r="K47"/>
      <c r="L47"/>
      <c r="M47"/>
    </row>
    <row r="48" spans="1:13">
      <c r="A48" s="4"/>
      <c r="B48" t="s">
        <v>307</v>
      </c>
      <c r="E48" s="4">
        <v>55123000000</v>
      </c>
      <c r="F48" s="4">
        <v>52107000000</v>
      </c>
      <c r="G48" s="4">
        <v>50123000000</v>
      </c>
      <c r="H48" s="4">
        <v>157353000000</v>
      </c>
      <c r="I48"/>
      <c r="J48"/>
      <c r="K48"/>
      <c r="L48"/>
      <c r="M48"/>
    </row>
    <row r="49" spans="1:13">
      <c r="A49" s="4"/>
      <c r="B49" t="s">
        <v>312</v>
      </c>
      <c r="D49" s="4">
        <v>5112000000</v>
      </c>
      <c r="E49" s="4">
        <v>5012000000</v>
      </c>
      <c r="F49" s="4">
        <v>5083000000</v>
      </c>
      <c r="G49" s="4">
        <v>7467000000</v>
      </c>
      <c r="H49" s="4">
        <v>22674000000</v>
      </c>
      <c r="I49"/>
      <c r="J49"/>
      <c r="K49"/>
      <c r="L49"/>
      <c r="M49"/>
    </row>
    <row r="50" spans="1:13">
      <c r="A50" t="s">
        <v>634</v>
      </c>
      <c r="B50"/>
      <c r="C50" s="4">
        <v>192984527000</v>
      </c>
      <c r="D50" s="4">
        <v>847932286000</v>
      </c>
      <c r="E50" s="4">
        <v>892347814000</v>
      </c>
      <c r="F50" s="4">
        <v>960112380000</v>
      </c>
      <c r="G50" s="4">
        <v>769415213000</v>
      </c>
      <c r="H50" s="4">
        <v>3662792220000</v>
      </c>
      <c r="I50"/>
      <c r="J50"/>
      <c r="K50"/>
      <c r="L50"/>
      <c r="M50"/>
    </row>
    <row r="51" spans="1:13">
      <c r="A51" t="s">
        <v>632</v>
      </c>
      <c r="B51"/>
      <c r="C51" s="4">
        <v>408312697000</v>
      </c>
      <c r="D51" s="4">
        <v>2101067390000</v>
      </c>
      <c r="E51" s="4">
        <v>2224667367000</v>
      </c>
      <c r="F51" s="4">
        <v>2396092364000</v>
      </c>
      <c r="G51" s="4">
        <v>2156321009000</v>
      </c>
      <c r="H51" s="4">
        <v>9286460827000</v>
      </c>
      <c r="I51"/>
      <c r="J51"/>
      <c r="K51"/>
      <c r="L51"/>
      <c r="M51"/>
    </row>
    <row r="52" spans="1:13">
      <c r="B52"/>
      <c r="C52"/>
      <c r="D52"/>
      <c r="E52"/>
      <c r="F52"/>
      <c r="G52"/>
      <c r="H52"/>
      <c r="I52"/>
      <c r="J52"/>
      <c r="K52"/>
      <c r="L52"/>
      <c r="M52"/>
    </row>
    <row r="53" spans="1:13">
      <c r="B53"/>
      <c r="C53"/>
      <c r="D53"/>
      <c r="E53"/>
      <c r="F53"/>
      <c r="G53"/>
      <c r="H53"/>
      <c r="I53"/>
      <c r="J53"/>
      <c r="K53"/>
      <c r="L53"/>
      <c r="M53"/>
    </row>
    <row r="54" spans="1:13">
      <c r="B54"/>
      <c r="C54"/>
      <c r="D54"/>
      <c r="E54"/>
      <c r="F54"/>
      <c r="G54"/>
      <c r="H54"/>
      <c r="I54"/>
      <c r="J54"/>
      <c r="K54"/>
      <c r="L54"/>
      <c r="M54"/>
    </row>
    <row r="55" spans="1:13">
      <c r="B55"/>
      <c r="C55"/>
      <c r="D55"/>
      <c r="E55"/>
      <c r="F55"/>
      <c r="G55"/>
      <c r="H55"/>
      <c r="I55"/>
      <c r="J55"/>
      <c r="K55"/>
      <c r="L55"/>
      <c r="M55"/>
    </row>
    <row r="56" spans="1:13">
      <c r="B56"/>
      <c r="C56"/>
      <c r="D56"/>
      <c r="E56"/>
      <c r="F56"/>
      <c r="G56"/>
      <c r="H56"/>
      <c r="I56"/>
      <c r="J56"/>
      <c r="K56"/>
      <c r="L56"/>
      <c r="M56"/>
    </row>
    <row r="57" spans="1:13">
      <c r="B57"/>
      <c r="C57"/>
      <c r="D57"/>
      <c r="E57"/>
      <c r="F57"/>
      <c r="G57"/>
      <c r="H57"/>
      <c r="I57"/>
      <c r="J57"/>
      <c r="K57"/>
      <c r="L57"/>
      <c r="M57"/>
    </row>
    <row r="58" spans="1:13">
      <c r="B58"/>
      <c r="C58"/>
      <c r="D58"/>
      <c r="E58"/>
      <c r="F58"/>
      <c r="G58"/>
      <c r="H58"/>
      <c r="I58"/>
      <c r="J58"/>
      <c r="K58"/>
      <c r="L58"/>
      <c r="M58"/>
    </row>
    <row r="59" spans="1:13">
      <c r="B59"/>
      <c r="C59"/>
      <c r="D59"/>
      <c r="E59"/>
      <c r="F59"/>
      <c r="G59"/>
      <c r="H59"/>
      <c r="I59"/>
      <c r="J59"/>
      <c r="K59"/>
      <c r="L59"/>
      <c r="M59"/>
    </row>
    <row r="60" spans="1:13">
      <c r="B60"/>
      <c r="C60"/>
      <c r="D60"/>
      <c r="E60"/>
      <c r="F60"/>
      <c r="G60"/>
      <c r="H60"/>
      <c r="I60"/>
      <c r="J60"/>
      <c r="K60"/>
      <c r="L60"/>
      <c r="M60"/>
    </row>
    <row r="61" spans="1:13">
      <c r="B61"/>
      <c r="C61"/>
      <c r="D61"/>
      <c r="E61"/>
      <c r="F61"/>
      <c r="G61"/>
      <c r="H61"/>
      <c r="I61"/>
      <c r="J61"/>
      <c r="K61"/>
      <c r="L61"/>
      <c r="M61"/>
    </row>
    <row r="62" spans="1:13">
      <c r="B62"/>
      <c r="C62"/>
      <c r="D62"/>
      <c r="E62"/>
      <c r="F62"/>
      <c r="G62"/>
      <c r="H62"/>
      <c r="I62"/>
      <c r="J62"/>
      <c r="K62"/>
      <c r="L62"/>
      <c r="M62"/>
    </row>
    <row r="63" spans="1:13">
      <c r="B63"/>
      <c r="C63"/>
      <c r="D63"/>
      <c r="E63"/>
      <c r="F63"/>
      <c r="G63"/>
      <c r="H63"/>
      <c r="I63"/>
      <c r="J63"/>
      <c r="K63"/>
      <c r="L63"/>
      <c r="M63"/>
    </row>
    <row r="64" spans="1:13">
      <c r="B64"/>
      <c r="C64"/>
      <c r="D64"/>
      <c r="E64"/>
      <c r="F64"/>
      <c r="G64"/>
      <c r="H64"/>
      <c r="I64"/>
      <c r="J64"/>
      <c r="K64"/>
      <c r="L64"/>
      <c r="M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9E04-050D-4B41-93C5-A6EABD869684}">
  <dimension ref="C2:H20"/>
  <sheetViews>
    <sheetView showGridLines="0" topLeftCell="A3" workbookViewId="0">
      <selection activeCell="H6" sqref="H6"/>
    </sheetView>
  </sheetViews>
  <sheetFormatPr defaultRowHeight="15"/>
  <cols>
    <col min="3" max="6" width="9.140625" style="9"/>
    <col min="7" max="7" width="18.5703125" style="9" customWidth="1"/>
    <col min="8" max="8" width="22.85546875" style="10" bestFit="1" customWidth="1"/>
  </cols>
  <sheetData>
    <row r="2" spans="3:8" ht="25.5">
      <c r="C2" s="8" t="s">
        <v>635</v>
      </c>
    </row>
    <row r="4" spans="3:8">
      <c r="C4" s="9" t="s">
        <v>605</v>
      </c>
      <c r="D4" s="11" t="s">
        <v>30</v>
      </c>
    </row>
    <row r="7" spans="3:8">
      <c r="C7" s="71" t="s">
        <v>588</v>
      </c>
      <c r="D7" s="71"/>
      <c r="E7" s="71"/>
      <c r="F7" s="71"/>
      <c r="G7" s="71"/>
      <c r="H7" s="12">
        <f>SUMIFS(total_revenue,ticker_symbol,$D$4)</f>
        <v>490339783000</v>
      </c>
    </row>
    <row r="8" spans="3:8">
      <c r="C8" s="73" t="s">
        <v>610</v>
      </c>
      <c r="D8" s="73"/>
      <c r="E8" s="73"/>
      <c r="F8" s="73"/>
      <c r="G8" s="73"/>
      <c r="H8" s="12">
        <f>SUMIFS(cost_of_goods_sold,ticker_symbol,$D$4)</f>
        <v>477047679000</v>
      </c>
    </row>
    <row r="9" spans="3:8">
      <c r="C9" s="71" t="s">
        <v>611</v>
      </c>
      <c r="D9" s="71"/>
      <c r="E9" s="71"/>
      <c r="F9" s="71"/>
      <c r="G9" s="71"/>
      <c r="H9" s="15">
        <f>H7-H8</f>
        <v>13292104000</v>
      </c>
    </row>
    <row r="11" spans="3:8">
      <c r="C11" s="64" t="s">
        <v>612</v>
      </c>
      <c r="D11" s="64"/>
      <c r="E11" s="64"/>
      <c r="F11" s="64"/>
      <c r="G11" s="64"/>
      <c r="H11" s="12">
        <f>SUMIFS(sales_general_admin,ticker_symbol,$D$4)</f>
        <v>8699384000</v>
      </c>
    </row>
    <row r="12" spans="3:8">
      <c r="C12" s="64" t="s">
        <v>613</v>
      </c>
      <c r="D12" s="64"/>
      <c r="E12" s="64"/>
      <c r="F12" s="64"/>
      <c r="G12" s="64"/>
      <c r="H12" s="12">
        <f>SUMIFS(research_development,ticker_symbol,$D$4)</f>
        <v>0</v>
      </c>
    </row>
    <row r="13" spans="3:8">
      <c r="C13" s="64" t="s">
        <v>614</v>
      </c>
      <c r="D13" s="64"/>
      <c r="E13" s="64"/>
      <c r="F13" s="64"/>
      <c r="G13" s="64"/>
      <c r="H13" s="12">
        <f>SUMIFS(other_operating_items,ticker_symbol,$D$4)</f>
        <v>964236000</v>
      </c>
    </row>
    <row r="14" spans="3:8">
      <c r="C14" s="71" t="s">
        <v>615</v>
      </c>
      <c r="D14" s="71"/>
      <c r="E14" s="71"/>
      <c r="F14" s="71"/>
      <c r="G14" s="71"/>
      <c r="H14" s="14">
        <f>SUM(H11:H13)</f>
        <v>9663620000</v>
      </c>
    </row>
    <row r="16" spans="3:8">
      <c r="C16" s="71" t="s">
        <v>616</v>
      </c>
      <c r="D16" s="71"/>
      <c r="E16" s="71"/>
      <c r="F16" s="71"/>
      <c r="G16" s="72"/>
      <c r="H16" s="14">
        <f>H9-H14</f>
        <v>3628484000</v>
      </c>
    </row>
    <row r="18" spans="3:8">
      <c r="C18" s="71" t="s">
        <v>617</v>
      </c>
      <c r="D18" s="71"/>
      <c r="E18" s="71"/>
      <c r="F18" s="71"/>
      <c r="G18" s="72"/>
      <c r="H18" s="13"/>
    </row>
    <row r="19" spans="3:8">
      <c r="C19" s="71" t="s">
        <v>618</v>
      </c>
      <c r="D19" s="71"/>
      <c r="E19" s="71"/>
      <c r="F19" s="71"/>
      <c r="G19" s="72"/>
      <c r="H19" s="13"/>
    </row>
    <row r="20" spans="3:8">
      <c r="C20" s="71" t="s">
        <v>619</v>
      </c>
      <c r="D20" s="71"/>
      <c r="E20" s="71"/>
      <c r="F20" s="71"/>
      <c r="G20" s="72"/>
      <c r="H20" s="16">
        <f>H16-SUM(H18:H19)</f>
        <v>3628484000</v>
      </c>
    </row>
  </sheetData>
  <mergeCells count="11">
    <mergeCell ref="C14:G14"/>
    <mergeCell ref="C16:G16"/>
    <mergeCell ref="C18:G18"/>
    <mergeCell ref="C19:G19"/>
    <mergeCell ref="C20:G20"/>
    <mergeCell ref="C13:G13"/>
    <mergeCell ref="C7:G7"/>
    <mergeCell ref="C8:G8"/>
    <mergeCell ref="C9:G9"/>
    <mergeCell ref="C11:G11"/>
    <mergeCell ref="C12:G12"/>
  </mergeCells>
  <dataValidations count="1">
    <dataValidation type="list" allowBlank="1" showInputMessage="1" showErrorMessage="1" sqref="D4" xr:uid="{303BF6D2-D952-4474-8D1A-1CCBD788002B}">
      <formula1>company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84DD-A8AD-458F-AF30-F54E0F158794}">
  <dimension ref="E1:AI444"/>
  <sheetViews>
    <sheetView topLeftCell="D1" workbookViewId="0">
      <pane xSplit="3" ySplit="2" topLeftCell="M3" activePane="bottomRight" state="frozen"/>
      <selection pane="bottomRight" activeCell="O10" sqref="O10"/>
      <selection pane="bottomLeft"/>
      <selection pane="topRight"/>
    </sheetView>
  </sheetViews>
  <sheetFormatPr defaultRowHeight="15"/>
  <cols>
    <col min="5" max="5" width="27.42578125" bestFit="1" customWidth="1"/>
    <col min="6" max="6" width="44.85546875" bestFit="1" customWidth="1"/>
    <col min="7" max="7" width="23.7109375" style="4" bestFit="1" customWidth="1"/>
    <col min="9" max="9" width="3.140625" customWidth="1"/>
    <col min="10" max="11" width="22.5703125" style="4" bestFit="1" customWidth="1"/>
    <col min="12" max="13" width="20.85546875" style="4" bestFit="1" customWidth="1"/>
    <col min="14" max="15" width="22.5703125" style="4" bestFit="1" customWidth="1"/>
    <col min="22" max="22" width="11" bestFit="1" customWidth="1"/>
    <col min="27" max="27" width="27.42578125" bestFit="1" customWidth="1"/>
    <col min="29" max="31" width="22.5703125" bestFit="1" customWidth="1"/>
    <col min="32" max="33" width="20.85546875" bestFit="1" customWidth="1"/>
    <col min="34" max="34" width="22.5703125" bestFit="1" customWidth="1"/>
    <col min="35" max="35" width="20.85546875" bestFit="1" customWidth="1"/>
  </cols>
  <sheetData>
    <row r="1" spans="5:35">
      <c r="E1" s="43" t="s">
        <v>636</v>
      </c>
      <c r="F1" s="43"/>
      <c r="U1" s="43" t="s">
        <v>637</v>
      </c>
      <c r="AA1" s="43" t="s">
        <v>638</v>
      </c>
      <c r="AB1" s="43"/>
      <c r="AC1" s="4"/>
      <c r="AD1" s="4"/>
      <c r="AE1" s="4"/>
      <c r="AF1" s="4"/>
      <c r="AG1" s="4"/>
      <c r="AH1" s="4"/>
      <c r="AI1" s="4"/>
    </row>
    <row r="2" spans="5:35" ht="30.75">
      <c r="E2" s="45" t="s">
        <v>9</v>
      </c>
      <c r="F2" s="43" t="s">
        <v>10</v>
      </c>
      <c r="G2" s="46" t="s">
        <v>588</v>
      </c>
      <c r="H2" s="45" t="s">
        <v>639</v>
      </c>
      <c r="I2" s="44"/>
      <c r="J2" s="46" t="s">
        <v>5</v>
      </c>
      <c r="K2" s="46" t="s">
        <v>6</v>
      </c>
      <c r="L2" s="46" t="s">
        <v>7</v>
      </c>
      <c r="M2" s="46" t="s">
        <v>8</v>
      </c>
      <c r="N2" s="46" t="s">
        <v>640</v>
      </c>
      <c r="O2" s="46" t="s">
        <v>641</v>
      </c>
      <c r="P2" s="46" t="s">
        <v>586</v>
      </c>
      <c r="U2" s="5">
        <v>2012</v>
      </c>
      <c r="V2" s="5" t="s">
        <v>642</v>
      </c>
      <c r="AA2" s="52" t="s">
        <v>9</v>
      </c>
      <c r="AB2" s="51" t="s">
        <v>643</v>
      </c>
      <c r="AC2" s="53" t="s">
        <v>588</v>
      </c>
      <c r="AD2" s="46" t="s">
        <v>5</v>
      </c>
      <c r="AE2" s="46" t="s">
        <v>6</v>
      </c>
      <c r="AF2" s="46" t="s">
        <v>7</v>
      </c>
      <c r="AG2" s="46" t="s">
        <v>8</v>
      </c>
      <c r="AH2" s="46" t="s">
        <v>640</v>
      </c>
      <c r="AI2" s="46" t="s">
        <v>641</v>
      </c>
    </row>
    <row r="3" spans="5:35">
      <c r="E3" s="5" t="s">
        <v>39</v>
      </c>
      <c r="F3" s="5"/>
      <c r="G3" s="6">
        <f>SUMIFS(total_revenue,gics_sector,$E3,data_year_status,"complete")</f>
        <v>5729663956000</v>
      </c>
      <c r="H3" s="5">
        <f>RANK(G3,G$3:G$13,0)</f>
        <v>1</v>
      </c>
      <c r="J3" s="6">
        <f>SUMIFS(cost_of_goods_sold,gics_sector,$E3,data_year_status,"complete")</f>
        <v>4220422421000</v>
      </c>
      <c r="K3" s="6">
        <f>SUMIFS(sales_general_admin,gics_sector,$E3,data_year_status,"complete")</f>
        <v>930448905000</v>
      </c>
      <c r="L3" s="6">
        <f>SUMIFS(research_development,gics_sector,$E3,data_year_status,"complete")</f>
        <v>7250972000</v>
      </c>
      <c r="M3" s="6">
        <f>SUMIFS(other_operating_items,gics_sector,$E3,data_year_status,"complete")</f>
        <v>9851000000</v>
      </c>
      <c r="N3" s="6">
        <f>SUM(J3:M3)</f>
        <v>5167973298000</v>
      </c>
      <c r="O3" s="6">
        <f>G3-N3</f>
        <v>561690658000</v>
      </c>
      <c r="P3" s="5">
        <f>RANK(O3,O$3:O$13,0)</f>
        <v>4</v>
      </c>
      <c r="Q3" t="s">
        <v>644</v>
      </c>
      <c r="R3" t="s">
        <v>645</v>
      </c>
      <c r="U3" s="5">
        <v>2013</v>
      </c>
      <c r="V3" s="5" t="s">
        <v>642</v>
      </c>
      <c r="AA3" s="5" t="s">
        <v>39</v>
      </c>
      <c r="AB3" s="54">
        <v>2012</v>
      </c>
      <c r="AC3" s="6">
        <f>SUMIFS(total_revenue,gics_sector,$AA3,year_ending,$AB3)</f>
        <v>245019154000</v>
      </c>
      <c r="AD3" s="6">
        <f>SUMIFS(cost_of_goods_sold,gics_sector,$AA3,year_ending,$AB3)</f>
        <v>166812716000</v>
      </c>
      <c r="AE3" s="6">
        <f>SUMIFS(sales_general_admin,gics_sector,$AA3,year_ending,$AB3)</f>
        <v>45097396000</v>
      </c>
      <c r="AF3" s="6">
        <f>SUMIFS(research_development,gics_sector,$AA3,year_ending,$AB3)</f>
        <v>100100000</v>
      </c>
      <c r="AG3" s="6">
        <f>SUMIFS(other_operating_items,gics_sector,$AA3,year_ending,$AB3)</f>
        <v>217000000</v>
      </c>
      <c r="AH3" s="6">
        <f>SUM(AD3:AG3)</f>
        <v>212227212000</v>
      </c>
      <c r="AI3" s="6">
        <f>AC3-AH3</f>
        <v>32791942000</v>
      </c>
    </row>
    <row r="4" spans="5:35">
      <c r="E4" s="5" t="s">
        <v>22</v>
      </c>
      <c r="F4" s="5"/>
      <c r="G4" s="6">
        <f>SUMIFS(total_revenue,gics_sector,$E4,data_year_status,"complete")</f>
        <v>5623668607000</v>
      </c>
      <c r="H4" s="5">
        <f t="shared" ref="H4:H13" si="0">RANK(G4,G$3:G$13,0)</f>
        <v>2</v>
      </c>
      <c r="J4" s="6">
        <f>SUMIFS(cost_of_goods_sold,gics_sector,$E4,data_year_status,"complete")</f>
        <v>3910065646000</v>
      </c>
      <c r="K4" s="6">
        <f>SUMIFS(sales_general_admin,gics_sector,$E4,data_year_status,"complete")</f>
        <v>1061780331000</v>
      </c>
      <c r="L4" s="6">
        <f>SUMIFS(research_development,gics_sector,$E4,data_year_status,"complete")</f>
        <v>2387148000</v>
      </c>
      <c r="M4" s="6">
        <f>SUMIFS(other_operating_items,gics_sector,$E4,data_year_status,"complete")</f>
        <v>75189031000</v>
      </c>
      <c r="N4" s="6">
        <f t="shared" ref="N4:N13" si="1">SUM(J4:M4)</f>
        <v>5049422156000</v>
      </c>
      <c r="O4" s="6">
        <f t="shared" ref="O4:O13" si="2">G4-N4</f>
        <v>574246451000</v>
      </c>
      <c r="P4" s="5">
        <f t="shared" ref="P4:P13" si="3">RANK(O4,O$3:O$13,0)</f>
        <v>3</v>
      </c>
      <c r="Q4" t="s">
        <v>646</v>
      </c>
      <c r="R4" t="s">
        <v>647</v>
      </c>
      <c r="U4" s="5">
        <v>2014</v>
      </c>
      <c r="V4" s="5" t="s">
        <v>642</v>
      </c>
      <c r="AA4" s="5" t="s">
        <v>22</v>
      </c>
      <c r="AB4" s="5">
        <v>2012</v>
      </c>
      <c r="AC4" s="6">
        <f>SUMIFS(total_revenue,gics_sector,$AA4,year_ending,$AB4)</f>
        <v>215328170000</v>
      </c>
      <c r="AD4" s="6">
        <f>SUMIFS(cost_of_goods_sold,gics_sector,$AA4,year_ending,$AB4)</f>
        <v>132278965000</v>
      </c>
      <c r="AE4" s="6">
        <f>SUMIFS(sales_general_admin,gics_sector,$AA4,year_ending,$AB4)</f>
        <v>48943082000</v>
      </c>
      <c r="AF4" s="6">
        <f>SUMIFS(research_development,gics_sector,$AA4,year_ending,$AB4)</f>
        <v>526970000</v>
      </c>
      <c r="AG4" s="6">
        <f>SUMIFS(other_operating_items,gics_sector,$AA4,year_ending,$AB4)</f>
        <v>2127283000</v>
      </c>
      <c r="AH4" s="6">
        <f t="shared" ref="AH4:AH57" si="4">SUM(AD4:AG4)</f>
        <v>183876300000</v>
      </c>
      <c r="AI4" s="6">
        <f t="shared" ref="AI4:AI57" si="5">AC4-AH4</f>
        <v>31451870000</v>
      </c>
    </row>
    <row r="5" spans="5:35">
      <c r="E5" s="5" t="s">
        <v>86</v>
      </c>
      <c r="F5" s="5"/>
      <c r="G5" s="6">
        <f>SUMIFS(total_revenue,gics_sector,$E5,data_year_status,"complete")</f>
        <v>4834114768000</v>
      </c>
      <c r="H5" s="5">
        <f t="shared" si="0"/>
        <v>3</v>
      </c>
      <c r="J5" s="6">
        <f>SUMIFS(cost_of_goods_sold,gics_sector,$E5,data_year_status,"complete")</f>
        <v>3426183542000</v>
      </c>
      <c r="K5" s="6">
        <f>SUMIFS(sales_general_admin,gics_sector,$E5,data_year_status,"complete")</f>
        <v>614425061000</v>
      </c>
      <c r="L5" s="6">
        <f>SUMIFS(research_development,gics_sector,$E5,data_year_status,"complete")</f>
        <v>2076513000</v>
      </c>
      <c r="M5" s="6">
        <f>SUMIFS(other_operating_items,gics_sector,$E5,data_year_status,"complete")</f>
        <v>351150113000</v>
      </c>
      <c r="N5" s="6">
        <f t="shared" si="1"/>
        <v>4393835229000</v>
      </c>
      <c r="O5" s="6">
        <f t="shared" si="2"/>
        <v>440279539000</v>
      </c>
      <c r="P5" s="5">
        <f t="shared" si="3"/>
        <v>7</v>
      </c>
      <c r="Q5" t="s">
        <v>648</v>
      </c>
      <c r="R5" t="s">
        <v>649</v>
      </c>
      <c r="U5" s="5">
        <v>2015</v>
      </c>
      <c r="V5" s="5" t="s">
        <v>642</v>
      </c>
      <c r="AA5" s="5" t="s">
        <v>86</v>
      </c>
      <c r="AB5" s="5">
        <v>2012</v>
      </c>
      <c r="AC5" s="6">
        <f>SUMIFS(total_revenue,gics_sector,$AA5,year_ending,$AB5)</f>
        <v>1251426753000</v>
      </c>
      <c r="AD5" s="6">
        <f>SUMIFS(cost_of_goods_sold,gics_sector,$AA5,year_ending,$AB5)</f>
        <v>899988367000</v>
      </c>
      <c r="AE5" s="6">
        <f>SUMIFS(sales_general_admin,gics_sector,$AA5,year_ending,$AB5)</f>
        <v>146709650000</v>
      </c>
      <c r="AF5" s="6">
        <f>SUMIFS(research_development,gics_sector,$AA5,year_ending,$AB5)</f>
        <v>0</v>
      </c>
      <c r="AG5" s="6">
        <f>SUMIFS(other_operating_items,gics_sector,$AA5,year_ending,$AB5)</f>
        <v>61018357000</v>
      </c>
      <c r="AH5" s="6">
        <f t="shared" si="4"/>
        <v>1107716374000</v>
      </c>
      <c r="AI5" s="6">
        <f t="shared" si="5"/>
        <v>143710379000</v>
      </c>
    </row>
    <row r="6" spans="5:35">
      <c r="E6" s="5" t="s">
        <v>28</v>
      </c>
      <c r="F6" s="5"/>
      <c r="G6" s="6">
        <f>SUMIFS(total_revenue,gics_sector,$E6,data_year_status,"complete")</f>
        <v>4455614002000</v>
      </c>
      <c r="H6" s="5">
        <f t="shared" si="0"/>
        <v>4</v>
      </c>
      <c r="J6" s="6">
        <f>SUMIFS(cost_of_goods_sold,gics_sector,$E6,data_year_status,"complete")</f>
        <v>2914464801000</v>
      </c>
      <c r="K6" s="6">
        <f>SUMIFS(sales_general_admin,gics_sector,$E6,data_year_status,"complete")</f>
        <v>593939319000</v>
      </c>
      <c r="L6" s="6">
        <f>SUMIFS(research_development,gics_sector,$E6,data_year_status,"complete")</f>
        <v>203618485000</v>
      </c>
      <c r="M6" s="6">
        <f>SUMIFS(other_operating_items,gics_sector,$E6,data_year_status,"complete")</f>
        <v>260561290000</v>
      </c>
      <c r="N6" s="6">
        <f t="shared" si="1"/>
        <v>3972583895000</v>
      </c>
      <c r="O6" s="6">
        <f t="shared" si="2"/>
        <v>483030107000</v>
      </c>
      <c r="P6" s="5">
        <f t="shared" si="3"/>
        <v>6</v>
      </c>
      <c r="Q6" t="s">
        <v>650</v>
      </c>
      <c r="R6" t="s">
        <v>651</v>
      </c>
      <c r="U6" s="5">
        <v>2016</v>
      </c>
      <c r="V6" s="5" t="s">
        <v>642</v>
      </c>
      <c r="AA6" s="5" t="s">
        <v>28</v>
      </c>
      <c r="AB6" s="5">
        <v>2012</v>
      </c>
      <c r="AC6" s="6">
        <f>SUMIFS(total_revenue,gics_sector,$AA6,year_ending,$AB6)</f>
        <v>400964085000</v>
      </c>
      <c r="AD6" s="6">
        <f>SUMIFS(cost_of_goods_sold,gics_sector,$AA6,year_ending,$AB6)</f>
        <v>172074793000</v>
      </c>
      <c r="AE6" s="6">
        <f>SUMIFS(sales_general_admin,gics_sector,$AA6,year_ending,$AB6)</f>
        <v>103921862000</v>
      </c>
      <c r="AF6" s="6">
        <f>SUMIFS(research_development,gics_sector,$AA6,year_ending,$AB6)</f>
        <v>34767158000</v>
      </c>
      <c r="AG6" s="6">
        <f>SUMIFS(other_operating_items,gics_sector,$AA6,year_ending,$AB6)</f>
        <v>17358098000</v>
      </c>
      <c r="AH6" s="6">
        <f t="shared" si="4"/>
        <v>328121911000</v>
      </c>
      <c r="AI6" s="6">
        <f t="shared" si="5"/>
        <v>72842174000</v>
      </c>
    </row>
    <row r="7" spans="5:35">
      <c r="E7" s="5" t="s">
        <v>16</v>
      </c>
      <c r="F7" s="5"/>
      <c r="G7" s="6">
        <f>SUMIFS(total_revenue,gics_sector,$E7,data_year_status,"complete")</f>
        <v>4103821019000</v>
      </c>
      <c r="H7" s="5">
        <f t="shared" si="0"/>
        <v>5</v>
      </c>
      <c r="J7" s="6">
        <f>SUMIFS(cost_of_goods_sold,gics_sector,$E7,data_year_status,"complete")</f>
        <v>2556081614000</v>
      </c>
      <c r="K7" s="6">
        <f>SUMIFS(sales_general_admin,gics_sector,$E7,data_year_status,"complete")</f>
        <v>887964825000</v>
      </c>
      <c r="L7" s="6">
        <f>SUMIFS(research_development,gics_sector,$E7,data_year_status,"complete")</f>
        <v>57699749000</v>
      </c>
      <c r="M7" s="6">
        <f>SUMIFS(other_operating_items,gics_sector,$E7,data_year_status,"complete")</f>
        <v>82636274000</v>
      </c>
      <c r="N7" s="6">
        <f t="shared" si="1"/>
        <v>3584382462000</v>
      </c>
      <c r="O7" s="6">
        <f t="shared" si="2"/>
        <v>519438557000</v>
      </c>
      <c r="P7" s="5">
        <f t="shared" si="3"/>
        <v>5</v>
      </c>
      <c r="Q7" t="s">
        <v>652</v>
      </c>
      <c r="R7" t="s">
        <v>653</v>
      </c>
      <c r="U7" s="5">
        <v>2003</v>
      </c>
      <c r="V7" s="5" t="s">
        <v>654</v>
      </c>
      <c r="AA7" s="5" t="s">
        <v>16</v>
      </c>
      <c r="AB7" s="5">
        <v>2012</v>
      </c>
      <c r="AC7" s="6">
        <f>SUMIFS(total_revenue,gics_sector,$AA7,year_ending,$AB7)</f>
        <v>290135334000</v>
      </c>
      <c r="AD7" s="6">
        <f>SUMIFS(cost_of_goods_sold,gics_sector,$AA7,year_ending,$AB7)</f>
        <v>165211445000</v>
      </c>
      <c r="AE7" s="6">
        <f>SUMIFS(sales_general_admin,gics_sector,$AA7,year_ending,$AB7)</f>
        <v>94150251000</v>
      </c>
      <c r="AF7" s="6">
        <f>SUMIFS(research_development,gics_sector,$AA7,year_ending,$AB7)</f>
        <v>2365750000</v>
      </c>
      <c r="AG7" s="6">
        <f>SUMIFS(other_operating_items,gics_sector,$AA7,year_ending,$AB7)</f>
        <v>7228170000</v>
      </c>
      <c r="AH7" s="6">
        <f t="shared" si="4"/>
        <v>268955616000</v>
      </c>
      <c r="AI7" s="6">
        <f t="shared" si="5"/>
        <v>21179718000</v>
      </c>
    </row>
    <row r="8" spans="5:35">
      <c r="E8" s="5" t="s">
        <v>25</v>
      </c>
      <c r="F8" s="5"/>
      <c r="G8" s="6">
        <f>SUMIFS(total_revenue,gics_sector,$E8,data_year_status,"complete")</f>
        <v>3662792220000</v>
      </c>
      <c r="H8" s="5">
        <f t="shared" si="0"/>
        <v>6</v>
      </c>
      <c r="J8" s="6">
        <f>SUMIFS(cost_of_goods_sold,gics_sector,$E8,data_year_status,"complete")</f>
        <v>1888087165000</v>
      </c>
      <c r="K8" s="6">
        <f>SUMIFS(sales_general_admin,gics_sector,$E8,data_year_status,"complete")</f>
        <v>610328801000</v>
      </c>
      <c r="L8" s="6">
        <f>SUMIFS(research_development,gics_sector,$E8,data_year_status,"complete")</f>
        <v>325038637000</v>
      </c>
      <c r="M8" s="6">
        <f>SUMIFS(other_operating_items,gics_sector,$E8,data_year_status,"complete")</f>
        <v>18863041000</v>
      </c>
      <c r="N8" s="6">
        <f t="shared" si="1"/>
        <v>2842317644000</v>
      </c>
      <c r="O8" s="6">
        <f t="shared" si="2"/>
        <v>820474576000</v>
      </c>
      <c r="P8" s="5">
        <f>RANK(O8,O$3:O$13,0)</f>
        <v>1</v>
      </c>
      <c r="Q8" t="s">
        <v>655</v>
      </c>
      <c r="R8" t="s">
        <v>656</v>
      </c>
      <c r="U8" s="5">
        <v>2004</v>
      </c>
      <c r="V8" s="5" t="s">
        <v>654</v>
      </c>
      <c r="AA8" s="5" t="s">
        <v>25</v>
      </c>
      <c r="AB8" s="5">
        <v>2012</v>
      </c>
      <c r="AC8" s="6">
        <f>SUMIFS(total_revenue,gics_sector,$AA8,year_ending,$AB8)</f>
        <v>192984527000</v>
      </c>
      <c r="AD8" s="6">
        <f>SUMIFS(cost_of_goods_sold,gics_sector,$AA8,year_ending,$AB8)</f>
        <v>103123609000</v>
      </c>
      <c r="AE8" s="6">
        <f>SUMIFS(sales_general_admin,gics_sector,$AA8,year_ending,$AB8)</f>
        <v>39700068000</v>
      </c>
      <c r="AF8" s="6">
        <f>SUMIFS(research_development,gics_sector,$AA8,year_ending,$AB8)</f>
        <v>11528676000</v>
      </c>
      <c r="AG8" s="6">
        <f>SUMIFS(other_operating_items,gics_sector,$AA8,year_ending,$AB8)</f>
        <v>673746000</v>
      </c>
      <c r="AH8" s="6">
        <f t="shared" si="4"/>
        <v>155026099000</v>
      </c>
      <c r="AI8" s="6">
        <f t="shared" si="5"/>
        <v>37958428000</v>
      </c>
    </row>
    <row r="9" spans="5:35">
      <c r="E9" s="5" t="s">
        <v>50</v>
      </c>
      <c r="F9" s="5"/>
      <c r="G9" s="6">
        <f>SUMIFS(total_revenue,gics_sector,$E9,data_year_status,"complete")</f>
        <v>3415396723000</v>
      </c>
      <c r="H9" s="5">
        <f t="shared" si="0"/>
        <v>7</v>
      </c>
      <c r="J9" s="6">
        <f>SUMIFS(cost_of_goods_sold,gics_sector,$E9,data_year_status,"complete")</f>
        <v>1046499348000</v>
      </c>
      <c r="K9" s="6">
        <f>SUMIFS(sales_general_admin,gics_sector,$E9,data_year_status,"complete")</f>
        <v>1310306286000</v>
      </c>
      <c r="L9" s="6">
        <f>SUMIFS(research_development,gics_sector,$E9,data_year_status,"complete")</f>
        <v>240130000</v>
      </c>
      <c r="M9" s="6">
        <f>SUMIFS(other_operating_items,gics_sector,$E9,data_year_status,"complete")</f>
        <v>332810261000</v>
      </c>
      <c r="N9" s="6">
        <f t="shared" si="1"/>
        <v>2689856025000</v>
      </c>
      <c r="O9" s="6">
        <f t="shared" si="2"/>
        <v>725540698000</v>
      </c>
      <c r="P9" s="5">
        <f t="shared" si="3"/>
        <v>2</v>
      </c>
      <c r="Q9" t="s">
        <v>657</v>
      </c>
      <c r="R9" t="s">
        <v>658</v>
      </c>
      <c r="U9" s="5">
        <v>2006</v>
      </c>
      <c r="V9" s="5" t="s">
        <v>654</v>
      </c>
      <c r="AA9" s="5" t="s">
        <v>50</v>
      </c>
      <c r="AB9" s="5">
        <v>2012</v>
      </c>
      <c r="AC9" s="6">
        <f>SUMIFS(total_revenue,gics_sector,$AA9,year_ending,$AB9)</f>
        <v>824461954000</v>
      </c>
      <c r="AD9" s="6">
        <f>SUMIFS(cost_of_goods_sold,gics_sector,$AA9,year_ending,$AB9)</f>
        <v>262493296000</v>
      </c>
      <c r="AE9" s="6">
        <f>SUMIFS(sales_general_admin,gics_sector,$AA9,year_ending,$AB9)</f>
        <v>324372549000</v>
      </c>
      <c r="AF9" s="6">
        <f>SUMIFS(research_development,gics_sector,$AA9,year_ending,$AB9)</f>
        <v>0</v>
      </c>
      <c r="AG9" s="6">
        <f>SUMIFS(other_operating_items,gics_sector,$AA9,year_ending,$AB9)</f>
        <v>84846677000</v>
      </c>
      <c r="AH9" s="6">
        <f t="shared" si="4"/>
        <v>671712522000</v>
      </c>
      <c r="AI9" s="6">
        <f t="shared" si="5"/>
        <v>152749432000</v>
      </c>
    </row>
    <row r="10" spans="5:35">
      <c r="E10" s="5" t="s">
        <v>185</v>
      </c>
      <c r="F10" s="5"/>
      <c r="G10" s="6">
        <f>SUMIFS(total_revenue,gics_sector,$E10,data_year_status,"complete")</f>
        <v>1150747853000</v>
      </c>
      <c r="H10" s="5">
        <f t="shared" si="0"/>
        <v>8</v>
      </c>
      <c r="J10" s="6">
        <f>SUMIFS(cost_of_goods_sold,gics_sector,$E10,data_year_status,"complete")</f>
        <v>473606000000</v>
      </c>
      <c r="K10" s="6">
        <f>SUMIFS(sales_general_admin,gics_sector,$E10,data_year_status,"complete")</f>
        <v>311963141000</v>
      </c>
      <c r="L10" s="6">
        <f>SUMIFS(research_development,gics_sector,$E10,data_year_status,"complete")</f>
        <v>0</v>
      </c>
      <c r="M10" s="6">
        <f>SUMIFS(other_operating_items,gics_sector,$E10,data_year_status,"complete")</f>
        <v>168799807000</v>
      </c>
      <c r="N10" s="6">
        <f t="shared" si="1"/>
        <v>954368948000</v>
      </c>
      <c r="O10" s="6">
        <f t="shared" si="2"/>
        <v>196378905000</v>
      </c>
      <c r="P10" s="5">
        <f t="shared" si="3"/>
        <v>9</v>
      </c>
      <c r="Q10" t="s">
        <v>659</v>
      </c>
      <c r="R10" t="s">
        <v>660</v>
      </c>
      <c r="U10" s="5">
        <v>2007</v>
      </c>
      <c r="V10" s="5" t="s">
        <v>654</v>
      </c>
      <c r="AA10" s="5" t="s">
        <v>185</v>
      </c>
      <c r="AB10" s="5">
        <v>2012</v>
      </c>
      <c r="AC10" s="6">
        <f>SUMIFS(total_revenue,gics_sector,$AA10,year_ending,$AB10)</f>
        <v>273043853000</v>
      </c>
      <c r="AD10" s="6">
        <f>SUMIFS(cost_of_goods_sold,gics_sector,$AA10,year_ending,$AB10)</f>
        <v>112993000000</v>
      </c>
      <c r="AE10" s="6">
        <f>SUMIFS(sales_general_admin,gics_sector,$AA10,year_ending,$AB10)</f>
        <v>88138141000</v>
      </c>
      <c r="AF10" s="6">
        <f>SUMIFS(research_development,gics_sector,$AA10,year_ending,$AB10)</f>
        <v>0</v>
      </c>
      <c r="AG10" s="6">
        <f>SUMIFS(other_operating_items,gics_sector,$AA10,year_ending,$AB10)</f>
        <v>41398807000</v>
      </c>
      <c r="AH10" s="6">
        <f t="shared" si="4"/>
        <v>242529948000</v>
      </c>
      <c r="AI10" s="6">
        <f t="shared" si="5"/>
        <v>30513905000</v>
      </c>
    </row>
    <row r="11" spans="5:35">
      <c r="E11" s="5" t="s">
        <v>62</v>
      </c>
      <c r="F11" s="5"/>
      <c r="G11" s="6">
        <f>SUMIFS(total_revenue,gics_sector,$E11,data_year_status,"complete")</f>
        <v>1124278980000</v>
      </c>
      <c r="H11" s="5">
        <f t="shared" si="0"/>
        <v>9</v>
      </c>
      <c r="J11" s="6">
        <f>SUMIFS(cost_of_goods_sold,gics_sector,$E11,data_year_status,"complete")</f>
        <v>798181266000</v>
      </c>
      <c r="K11" s="6">
        <f>SUMIFS(sales_general_admin,gics_sector,$E11,data_year_status,"complete")</f>
        <v>143884659000</v>
      </c>
      <c r="L11" s="6">
        <f>SUMIFS(research_development,gics_sector,$E11,data_year_status,"complete")</f>
        <v>22497838000</v>
      </c>
      <c r="M11" s="6">
        <f>SUMIFS(other_operating_items,gics_sector,$E11,data_year_status,"complete")</f>
        <v>18778600000</v>
      </c>
      <c r="N11" s="6">
        <f t="shared" si="1"/>
        <v>983342363000</v>
      </c>
      <c r="O11" s="6">
        <f t="shared" si="2"/>
        <v>140936617000</v>
      </c>
      <c r="P11" s="5">
        <f t="shared" si="3"/>
        <v>10</v>
      </c>
      <c r="Q11" t="s">
        <v>661</v>
      </c>
      <c r="R11" t="s">
        <v>662</v>
      </c>
      <c r="U11" s="5">
        <v>2017</v>
      </c>
      <c r="V11" s="5" t="s">
        <v>654</v>
      </c>
      <c r="AA11" s="5" t="s">
        <v>62</v>
      </c>
      <c r="AB11" s="5">
        <v>2012</v>
      </c>
      <c r="AC11" s="6">
        <f>SUMIFS(total_revenue,gics_sector,$AA11,year_ending,$AB11)</f>
        <v>189359346000</v>
      </c>
      <c r="AD11" s="6">
        <f>SUMIFS(cost_of_goods_sold,gics_sector,$AA11,year_ending,$AB11)</f>
        <v>136988245000</v>
      </c>
      <c r="AE11" s="6">
        <f>SUMIFS(sales_general_admin,gics_sector,$AA11,year_ending,$AB11)</f>
        <v>18542854000</v>
      </c>
      <c r="AF11" s="6">
        <f>SUMIFS(research_development,gics_sector,$AA11,year_ending,$AB11)</f>
        <v>1881632000</v>
      </c>
      <c r="AG11" s="6">
        <f>SUMIFS(other_operating_items,gics_sector,$AA11,year_ending,$AB11)</f>
        <v>3788900000</v>
      </c>
      <c r="AH11" s="6">
        <f t="shared" si="4"/>
        <v>161201631000</v>
      </c>
      <c r="AI11" s="6">
        <f t="shared" si="5"/>
        <v>28157715000</v>
      </c>
    </row>
    <row r="12" spans="5:35">
      <c r="E12" s="5" t="s">
        <v>45</v>
      </c>
      <c r="F12" s="5"/>
      <c r="G12" s="6">
        <f>SUMIFS(total_revenue,gics_sector,$E12,data_year_status,"complete")</f>
        <v>1069025171000</v>
      </c>
      <c r="H12" s="5">
        <f t="shared" si="0"/>
        <v>10</v>
      </c>
      <c r="J12" s="6">
        <f>SUMIFS(cost_of_goods_sold,gics_sector,$E12,data_year_status,"complete")</f>
        <v>646648002000</v>
      </c>
      <c r="K12" s="6">
        <f>SUMIFS(sales_general_admin,gics_sector,$E12,data_year_status,"complete")</f>
        <v>94694149000</v>
      </c>
      <c r="L12" s="6">
        <f>SUMIFS(research_development,gics_sector,$E12,data_year_status,"complete")</f>
        <v>0</v>
      </c>
      <c r="M12" s="6">
        <f>SUMIFS(other_operating_items,gics_sector,$E12,data_year_status,"complete")</f>
        <v>120576281000</v>
      </c>
      <c r="N12" s="6">
        <f t="shared" si="1"/>
        <v>861918432000</v>
      </c>
      <c r="O12" s="6">
        <f t="shared" si="2"/>
        <v>207106739000</v>
      </c>
      <c r="P12" s="5">
        <f t="shared" si="3"/>
        <v>8</v>
      </c>
      <c r="Q12" t="s">
        <v>663</v>
      </c>
      <c r="R12" t="s">
        <v>664</v>
      </c>
      <c r="AA12" s="5" t="s">
        <v>45</v>
      </c>
      <c r="AB12" s="5">
        <v>2012</v>
      </c>
      <c r="AC12" s="6">
        <f>SUMIFS(total_revenue,gics_sector,$AA12,year_ending,$AB12)</f>
        <v>192771719000</v>
      </c>
      <c r="AD12" s="6">
        <f>SUMIFS(cost_of_goods_sold,gics_sector,$AA12,year_ending,$AB12)</f>
        <v>111968856000</v>
      </c>
      <c r="AE12" s="6">
        <f>SUMIFS(sales_general_admin,gics_sector,$AA12,year_ending,$AB12)</f>
        <v>20631481000</v>
      </c>
      <c r="AF12" s="6">
        <f>SUMIFS(research_development,gics_sector,$AA12,year_ending,$AB12)</f>
        <v>0</v>
      </c>
      <c r="AG12" s="6">
        <f>SUMIFS(other_operating_items,gics_sector,$AA12,year_ending,$AB12)</f>
        <v>20574767000</v>
      </c>
      <c r="AH12" s="6">
        <f t="shared" si="4"/>
        <v>153175104000</v>
      </c>
      <c r="AI12" s="6">
        <f t="shared" si="5"/>
        <v>39596615000</v>
      </c>
    </row>
    <row r="13" spans="5:35">
      <c r="E13" s="5" t="s">
        <v>55</v>
      </c>
      <c r="F13" s="5"/>
      <c r="G13" s="6">
        <f>SUMIFS(total_revenue,gics_sector,$E13,data_year_status,"complete")</f>
        <v>261218429000</v>
      </c>
      <c r="H13" s="5">
        <f t="shared" si="0"/>
        <v>11</v>
      </c>
      <c r="J13" s="6">
        <f>SUMIFS(cost_of_goods_sold,gics_sector,$E13,data_year_status,"complete")</f>
        <v>118006079000</v>
      </c>
      <c r="K13" s="6">
        <f>SUMIFS(sales_general_admin,gics_sector,$E13,data_year_status,"complete")</f>
        <v>28678772000</v>
      </c>
      <c r="L13" s="6">
        <f>SUMIFS(research_development,gics_sector,$E13,data_year_status,"complete")</f>
        <v>148210000</v>
      </c>
      <c r="M13" s="6">
        <f>SUMIFS(other_operating_items,gics_sector,$E13,data_year_status,"complete")</f>
        <v>48351741000</v>
      </c>
      <c r="N13" s="6">
        <f t="shared" si="1"/>
        <v>195184802000</v>
      </c>
      <c r="O13" s="6">
        <f t="shared" si="2"/>
        <v>66033627000</v>
      </c>
      <c r="P13" s="5">
        <f t="shared" si="3"/>
        <v>11</v>
      </c>
      <c r="Q13" t="s">
        <v>665</v>
      </c>
      <c r="R13" t="s">
        <v>666</v>
      </c>
      <c r="AA13" s="5" t="s">
        <v>55</v>
      </c>
      <c r="AB13" s="5">
        <v>2012</v>
      </c>
      <c r="AC13" s="6">
        <f>SUMIFS(total_revenue,gics_sector,$AA13,year_ending,$AB13)</f>
        <v>47545345000</v>
      </c>
      <c r="AD13" s="6">
        <f>SUMIFS(cost_of_goods_sold,gics_sector,$AA13,year_ending,$AB13)</f>
        <v>22291141000</v>
      </c>
      <c r="AE13" s="6">
        <f>SUMIFS(sales_general_admin,gics_sector,$AA13,year_ending,$AB13)</f>
        <v>5774079000</v>
      </c>
      <c r="AF13" s="6">
        <f>SUMIFS(research_development,gics_sector,$AA13,year_ending,$AB13)</f>
        <v>32000000</v>
      </c>
      <c r="AG13" s="6">
        <f>SUMIFS(other_operating_items,gics_sector,$AA13,year_ending,$AB13)</f>
        <v>8213798000</v>
      </c>
      <c r="AH13" s="6">
        <f t="shared" si="4"/>
        <v>36311018000</v>
      </c>
      <c r="AI13" s="6">
        <f t="shared" si="5"/>
        <v>11234327000</v>
      </c>
    </row>
    <row r="14" spans="5:35">
      <c r="AA14" s="5" t="s">
        <v>39</v>
      </c>
      <c r="AB14" s="5">
        <v>2013</v>
      </c>
      <c r="AC14" s="6">
        <f>SUMIFS(total_revenue,gics_sector,$AA14,year_ending,$AB14)</f>
        <v>1389203539000</v>
      </c>
      <c r="AD14" s="6">
        <f>SUMIFS(cost_of_goods_sold,gics_sector,$AA14,year_ending,$AB14)</f>
        <v>1021066947000</v>
      </c>
      <c r="AE14" s="6">
        <f>SUMIFS(sales_general_admin,gics_sector,$AA14,year_ending,$AB14)</f>
        <v>228730494000</v>
      </c>
      <c r="AF14" s="6">
        <f>SUMIFS(research_development,gics_sector,$AA14,year_ending,$AB14)</f>
        <v>1218147000</v>
      </c>
      <c r="AG14" s="6">
        <f>SUMIFS(other_operating_items,gics_sector,$AA14,year_ending,$AB14)</f>
        <v>2283800000</v>
      </c>
      <c r="AH14" s="6">
        <f t="shared" si="4"/>
        <v>1253299388000</v>
      </c>
      <c r="AI14" s="6">
        <f t="shared" si="5"/>
        <v>135904151000</v>
      </c>
    </row>
    <row r="15" spans="5:35">
      <c r="E15" t="s">
        <v>22</v>
      </c>
      <c r="F15" t="s">
        <v>21</v>
      </c>
      <c r="G15" s="6">
        <f>SUMIFS(total_revenue,gics_sector,$E15,ticker_symbol,$F15,data_year_status,"complete")</f>
        <v>32279696000</v>
      </c>
      <c r="H15" s="5">
        <f>RANK(G15,G$15:G$444,0)</f>
        <v>220</v>
      </c>
      <c r="J15" s="6">
        <f>SUMIFS(cost_of_goods_sold,gics_sector,$E15,ticker_symbol,$F15,data_year_status,"complete")</f>
        <v>17053129000</v>
      </c>
      <c r="K15" s="6">
        <f>SUMIFS(sales_general_admin,gics_sector,$E15,ticker_symbol,$F15,data_year_status,"complete")</f>
        <v>12231444000</v>
      </c>
      <c r="L15" s="6">
        <f>SUMIFS(research_development,gics_sector,$E15,ticker_symbol,$F15,data_year_status,"complete")</f>
        <v>0</v>
      </c>
      <c r="M15" s="6">
        <f>SUMIFS(other_operating_items,gics_sector,$E15,ticker_symbol,$F15,data_year_status,"complete")</f>
        <v>0</v>
      </c>
      <c r="N15" s="6">
        <f t="shared" ref="N15" si="6">SUM(J15:M15)</f>
        <v>29284573000</v>
      </c>
      <c r="O15" s="6">
        <f t="shared" ref="O15" si="7">G15-N15</f>
        <v>2995123000</v>
      </c>
      <c r="P15" s="5">
        <f>RANK(O15,O$15:O$444,0)</f>
        <v>300</v>
      </c>
      <c r="AA15" s="5" t="s">
        <v>22</v>
      </c>
      <c r="AB15" s="5">
        <v>2013</v>
      </c>
      <c r="AC15" s="6">
        <f>SUMIFS(total_revenue,gics_sector,$AA15,year_ending,$AB15)</f>
        <v>1253135104000</v>
      </c>
      <c r="AD15" s="6">
        <f>SUMIFS(cost_of_goods_sold,gics_sector,$AA15,year_ending,$AB15)</f>
        <v>870195696000</v>
      </c>
      <c r="AE15" s="6">
        <f>SUMIFS(sales_general_admin,gics_sector,$AA15,year_ending,$AB15)</f>
        <v>230894482000</v>
      </c>
      <c r="AF15" s="6">
        <f>SUMIFS(research_development,gics_sector,$AA15,year_ending,$AB15)</f>
        <v>572514000</v>
      </c>
      <c r="AG15" s="6">
        <f>SUMIFS(other_operating_items,gics_sector,$AA15,year_ending,$AB15)</f>
        <v>16211953000</v>
      </c>
      <c r="AH15" s="6">
        <f t="shared" si="4"/>
        <v>1117874645000</v>
      </c>
      <c r="AI15" s="6">
        <f t="shared" si="5"/>
        <v>135260459000</v>
      </c>
    </row>
    <row r="16" spans="5:35">
      <c r="E16" t="s">
        <v>22</v>
      </c>
      <c r="F16" t="s">
        <v>79</v>
      </c>
      <c r="G16" s="6">
        <f>SUMIFS(total_revenue,gics_sector,$E16,ticker_symbol,$F16,data_year_status,"complete")</f>
        <v>406433000000</v>
      </c>
      <c r="H16" s="5">
        <f t="shared" ref="H16:H79" si="8">RANK(G16,G$15:G$444,0)</f>
        <v>18</v>
      </c>
      <c r="J16" s="6">
        <f>SUMIFS(cost_of_goods_sold,gics_sector,$E16,ticker_symbol,$F16,data_year_status,"complete")</f>
        <v>276849000000</v>
      </c>
      <c r="K16" s="6">
        <f>SUMIFS(sales_general_admin,gics_sector,$E16,ticker_symbol,$F16,data_year_status,"complete")</f>
        <v>122242000000</v>
      </c>
      <c r="L16" s="6">
        <f>SUMIFS(research_development,gics_sector,$E16,ticker_symbol,$F16,data_year_status,"complete")</f>
        <v>0</v>
      </c>
      <c r="M16" s="6">
        <f>SUMIFS(other_operating_items,gics_sector,$E16,ticker_symbol,$F16,data_year_status,"complete")</f>
        <v>0</v>
      </c>
      <c r="N16" s="6">
        <f t="shared" ref="N16:N79" si="9">SUM(J16:M16)</f>
        <v>399091000000</v>
      </c>
      <c r="O16" s="6">
        <f t="shared" ref="O16:O79" si="10">G16-N16</f>
        <v>7342000000</v>
      </c>
      <c r="P16" s="5">
        <f t="shared" ref="P16:P79" si="11">RANK(O16,O$15:O$444,0)</f>
        <v>152</v>
      </c>
      <c r="AA16" s="5" t="s">
        <v>86</v>
      </c>
      <c r="AB16" s="5">
        <v>2013</v>
      </c>
      <c r="AC16" s="6">
        <f>SUMIFS(total_revenue,gics_sector,$AA16,year_ending,$AB16)</f>
        <v>1343144975000</v>
      </c>
      <c r="AD16" s="6">
        <f>SUMIFS(cost_of_goods_sold,gics_sector,$AA16,year_ending,$AB16)</f>
        <v>970221281000</v>
      </c>
      <c r="AE16" s="6">
        <f>SUMIFS(sales_general_admin,gics_sector,$AA16,year_ending,$AB16)</f>
        <v>153655595000</v>
      </c>
      <c r="AF16" s="6">
        <f>SUMIFS(research_development,gics_sector,$AA16,year_ending,$AB16)</f>
        <v>571235000</v>
      </c>
      <c r="AG16" s="6">
        <f>SUMIFS(other_operating_items,gics_sector,$AA16,year_ending,$AB16)</f>
        <v>76156442000</v>
      </c>
      <c r="AH16" s="6">
        <f t="shared" si="4"/>
        <v>1200604553000</v>
      </c>
      <c r="AI16" s="6">
        <f t="shared" si="5"/>
        <v>142540422000</v>
      </c>
    </row>
    <row r="17" spans="5:35">
      <c r="E17" t="s">
        <v>22</v>
      </c>
      <c r="F17" t="s">
        <v>81</v>
      </c>
      <c r="G17" s="6">
        <f>SUMIFS(total_revenue,gics_sector,$E17,ticker_symbol,$F17,data_year_status,"complete")</f>
        <v>79097400000</v>
      </c>
      <c r="H17" s="5">
        <f t="shared" si="8"/>
        <v>92</v>
      </c>
      <c r="J17" s="6">
        <f>SUMIFS(cost_of_goods_sold,gics_sector,$E17,ticker_symbol,$F17,data_year_status,"complete")</f>
        <v>66774100000</v>
      </c>
      <c r="K17" s="6">
        <f>SUMIFS(sales_general_admin,gics_sector,$E17,ticker_symbol,$F17,data_year_status,"complete")</f>
        <v>8511200000</v>
      </c>
      <c r="L17" s="6">
        <f>SUMIFS(research_development,gics_sector,$E17,ticker_symbol,$F17,data_year_status,"complete")</f>
        <v>0</v>
      </c>
      <c r="M17" s="6">
        <f>SUMIFS(other_operating_items,gics_sector,$E17,ticker_symbol,$F17,data_year_status,"complete")</f>
        <v>473000000</v>
      </c>
      <c r="N17" s="6">
        <f t="shared" si="9"/>
        <v>75758300000</v>
      </c>
      <c r="O17" s="6">
        <f t="shared" si="10"/>
        <v>3339100000</v>
      </c>
      <c r="P17" s="5">
        <f t="shared" si="11"/>
        <v>280</v>
      </c>
      <c r="AA17" s="5" t="s">
        <v>28</v>
      </c>
      <c r="AB17" s="5">
        <v>2013</v>
      </c>
      <c r="AC17" s="6">
        <f>SUMIFS(total_revenue,gics_sector,$AA17,year_ending,$AB17)</f>
        <v>968538424000</v>
      </c>
      <c r="AD17" s="6">
        <f>SUMIFS(cost_of_goods_sold,gics_sector,$AA17,year_ending,$AB17)</f>
        <v>631250510000</v>
      </c>
      <c r="AE17" s="6">
        <f>SUMIFS(sales_general_admin,gics_sector,$AA17,year_ending,$AB17)</f>
        <v>137229361000</v>
      </c>
      <c r="AF17" s="6">
        <f>SUMIFS(research_development,gics_sector,$AA17,year_ending,$AB17)</f>
        <v>45809086000</v>
      </c>
      <c r="AG17" s="6">
        <f>SUMIFS(other_operating_items,gics_sector,$AA17,year_ending,$AB17)</f>
        <v>49238630000</v>
      </c>
      <c r="AH17" s="6">
        <f t="shared" si="4"/>
        <v>863527587000</v>
      </c>
      <c r="AI17" s="6">
        <f t="shared" si="5"/>
        <v>105010837000</v>
      </c>
    </row>
    <row r="18" spans="5:35">
      <c r="E18" t="s">
        <v>22</v>
      </c>
      <c r="F18" t="s">
        <v>105</v>
      </c>
      <c r="G18" s="6">
        <f>SUMIFS(total_revenue,gics_sector,$E18,ticker_symbol,$F18,data_year_status,"complete")</f>
        <v>39445859000</v>
      </c>
      <c r="H18" s="5">
        <f t="shared" si="8"/>
        <v>192</v>
      </c>
      <c r="J18" s="6">
        <f>SUMIFS(cost_of_goods_sold,gics_sector,$E18,ticker_symbol,$F18,data_year_status,"complete")</f>
        <v>18834250000</v>
      </c>
      <c r="K18" s="6">
        <f>SUMIFS(sales_general_admin,gics_sector,$E18,ticker_symbol,$F18,data_year_status,"complete")</f>
        <v>12994842000</v>
      </c>
      <c r="L18" s="6">
        <f>SUMIFS(research_development,gics_sector,$E18,ticker_symbol,$F18,data_year_status,"complete")</f>
        <v>0</v>
      </c>
      <c r="M18" s="6">
        <f>SUMIFS(other_operating_items,gics_sector,$E18,ticker_symbol,$F18,data_year_status,"complete")</f>
        <v>0</v>
      </c>
      <c r="N18" s="6">
        <f t="shared" si="9"/>
        <v>31829092000</v>
      </c>
      <c r="O18" s="6">
        <f t="shared" si="10"/>
        <v>7616767000</v>
      </c>
      <c r="P18" s="5">
        <f t="shared" si="11"/>
        <v>145</v>
      </c>
      <c r="AA18" s="5" t="s">
        <v>16</v>
      </c>
      <c r="AB18" s="5">
        <v>2013</v>
      </c>
      <c r="AC18" s="6">
        <f>SUMIFS(total_revenue,gics_sector,$AA18,year_ending,$AB18)</f>
        <v>1026331766000</v>
      </c>
      <c r="AD18" s="6">
        <f>SUMIFS(cost_of_goods_sold,gics_sector,$AA18,year_ending,$AB18)</f>
        <v>657213349000</v>
      </c>
      <c r="AE18" s="6">
        <f>SUMIFS(sales_general_admin,gics_sector,$AA18,year_ending,$AB18)</f>
        <v>208522962000</v>
      </c>
      <c r="AF18" s="6">
        <f>SUMIFS(research_development,gics_sector,$AA18,year_ending,$AB18)</f>
        <v>13893312000</v>
      </c>
      <c r="AG18" s="6">
        <f>SUMIFS(other_operating_items,gics_sector,$AA18,year_ending,$AB18)</f>
        <v>19458429000</v>
      </c>
      <c r="AH18" s="6">
        <f t="shared" si="4"/>
        <v>899088052000</v>
      </c>
      <c r="AI18" s="6">
        <f t="shared" si="5"/>
        <v>127243714000</v>
      </c>
    </row>
    <row r="19" spans="5:35">
      <c r="E19" t="s">
        <v>22</v>
      </c>
      <c r="F19" t="s">
        <v>110</v>
      </c>
      <c r="G19" s="6">
        <f>SUMIFS(total_revenue,gics_sector,$E19,ticker_symbol,$F19,data_year_status,"complete")</f>
        <v>46403611000</v>
      </c>
      <c r="H19" s="5">
        <f t="shared" si="8"/>
        <v>167</v>
      </c>
      <c r="J19" s="6">
        <f>SUMIFS(cost_of_goods_sold,gics_sector,$E19,ticker_symbol,$F19,data_year_status,"complete")</f>
        <v>28209185000</v>
      </c>
      <c r="K19" s="6">
        <f>SUMIFS(sales_general_admin,gics_sector,$E19,ticker_symbol,$F19,data_year_status,"complete")</f>
        <v>11972425000</v>
      </c>
      <c r="L19" s="6">
        <f>SUMIFS(research_development,gics_sector,$E19,ticker_symbol,$F19,data_year_status,"complete")</f>
        <v>0</v>
      </c>
      <c r="M19" s="6">
        <f>SUMIFS(other_operating_items,gics_sector,$E19,ticker_symbol,$F19,data_year_status,"complete")</f>
        <v>0</v>
      </c>
      <c r="N19" s="6">
        <f t="shared" si="9"/>
        <v>40181610000</v>
      </c>
      <c r="O19" s="6">
        <f t="shared" si="10"/>
        <v>6222001000</v>
      </c>
      <c r="P19" s="5">
        <f t="shared" si="11"/>
        <v>173</v>
      </c>
      <c r="AA19" s="5" t="s">
        <v>25</v>
      </c>
      <c r="AB19" s="5">
        <v>2013</v>
      </c>
      <c r="AC19" s="6">
        <f>SUMIFS(total_revenue,gics_sector,$AA19,year_ending,$AB19)</f>
        <v>847932286000</v>
      </c>
      <c r="AD19" s="6">
        <f>SUMIFS(cost_of_goods_sold,gics_sector,$AA19,year_ending,$AB19)</f>
        <v>440540326000</v>
      </c>
      <c r="AE19" s="6">
        <f>SUMIFS(sales_general_admin,gics_sector,$AA19,year_ending,$AB19)</f>
        <v>146263645000</v>
      </c>
      <c r="AF19" s="6">
        <f>SUMIFS(research_development,gics_sector,$AA19,year_ending,$AB19)</f>
        <v>70187706000</v>
      </c>
      <c r="AG19" s="6">
        <f>SUMIFS(other_operating_items,gics_sector,$AA19,year_ending,$AB19)</f>
        <v>4352094000</v>
      </c>
      <c r="AH19" s="6">
        <f t="shared" si="4"/>
        <v>661343771000</v>
      </c>
      <c r="AI19" s="6">
        <f t="shared" si="5"/>
        <v>186588515000</v>
      </c>
    </row>
    <row r="20" spans="5:35">
      <c r="E20" t="s">
        <v>22</v>
      </c>
      <c r="F20" t="s">
        <v>112</v>
      </c>
      <c r="G20" s="6">
        <f>SUMIFS(total_revenue,gics_sector,$E20,ticker_symbol,$F20,data_year_status,"complete")</f>
        <v>165935000000</v>
      </c>
      <c r="H20" s="5">
        <f t="shared" si="8"/>
        <v>51</v>
      </c>
      <c r="J20" s="6">
        <f>SUMIFS(cost_of_goods_sold,gics_sector,$E20,ticker_symbol,$F20,data_year_status,"complete")</f>
        <v>127314000000</v>
      </c>
      <c r="K20" s="6">
        <f>SUMIFS(sales_general_admin,gics_sector,$E20,ticker_symbol,$F20,data_year_status,"complete")</f>
        <v>32071000000</v>
      </c>
      <c r="L20" s="6">
        <f>SUMIFS(research_development,gics_sector,$E20,ticker_symbol,$F20,data_year_status,"complete")</f>
        <v>0</v>
      </c>
      <c r="M20" s="6">
        <f>SUMIFS(other_operating_items,gics_sector,$E20,ticker_symbol,$F20,data_year_status,"complete")</f>
        <v>0</v>
      </c>
      <c r="N20" s="6">
        <f t="shared" si="9"/>
        <v>159385000000</v>
      </c>
      <c r="O20" s="6">
        <f t="shared" si="10"/>
        <v>6550000000</v>
      </c>
      <c r="P20" s="5">
        <f t="shared" si="11"/>
        <v>166</v>
      </c>
      <c r="AA20" s="5" t="s">
        <v>50</v>
      </c>
      <c r="AB20" s="5">
        <v>2013</v>
      </c>
      <c r="AC20" s="6">
        <f>SUMIFS(total_revenue,gics_sector,$AA20,year_ending,$AB20)</f>
        <v>839516945000</v>
      </c>
      <c r="AD20" s="6">
        <f>SUMIFS(cost_of_goods_sold,gics_sector,$AA20,year_ending,$AB20)</f>
        <v>241306385000</v>
      </c>
      <c r="AE20" s="6">
        <f>SUMIFS(sales_general_admin,gics_sector,$AA20,year_ending,$AB20)</f>
        <v>335996121000</v>
      </c>
      <c r="AF20" s="6">
        <f>SUMIFS(research_development,gics_sector,$AA20,year_ending,$AB20)</f>
        <v>62630000</v>
      </c>
      <c r="AG20" s="6">
        <f>SUMIFS(other_operating_items,gics_sector,$AA20,year_ending,$AB20)</f>
        <v>77211752000</v>
      </c>
      <c r="AH20" s="6">
        <f t="shared" si="4"/>
        <v>654576888000</v>
      </c>
      <c r="AI20" s="6">
        <f t="shared" si="5"/>
        <v>184940057000</v>
      </c>
    </row>
    <row r="21" spans="5:35">
      <c r="E21" t="s">
        <v>22</v>
      </c>
      <c r="F21" t="s">
        <v>123</v>
      </c>
      <c r="G21" s="6">
        <f>SUMIFS(total_revenue,gics_sector,$E21,ticker_symbol,$F21,data_year_status,"complete")</f>
        <v>32835900000</v>
      </c>
      <c r="H21" s="5">
        <f t="shared" si="8"/>
        <v>218</v>
      </c>
      <c r="J21" s="6">
        <f>SUMIFS(cost_of_goods_sold,gics_sector,$E21,ticker_symbol,$F21,data_year_status,"complete")</f>
        <v>25885800000</v>
      </c>
      <c r="K21" s="6">
        <f>SUMIFS(sales_general_admin,gics_sector,$E21,ticker_symbol,$F21,data_year_status,"complete")</f>
        <v>3965600000</v>
      </c>
      <c r="L21" s="6">
        <f>SUMIFS(research_development,gics_sector,$E21,ticker_symbol,$F21,data_year_status,"complete")</f>
        <v>0</v>
      </c>
      <c r="M21" s="6">
        <f>SUMIFS(other_operating_items,gics_sector,$E21,ticker_symbol,$F21,data_year_status,"complete")</f>
        <v>0</v>
      </c>
      <c r="N21" s="6">
        <f t="shared" si="9"/>
        <v>29851400000</v>
      </c>
      <c r="O21" s="6">
        <f t="shared" si="10"/>
        <v>2984500000</v>
      </c>
      <c r="P21" s="5">
        <f t="shared" si="11"/>
        <v>301</v>
      </c>
      <c r="AA21" s="5" t="s">
        <v>185</v>
      </c>
      <c r="AB21" s="5">
        <v>2013</v>
      </c>
      <c r="AC21" s="6">
        <f>SUMIFS(total_revenue,gics_sector,$AA21,year_ending,$AB21)</f>
        <v>278472000000</v>
      </c>
      <c r="AD21" s="6">
        <f>SUMIFS(cost_of_goods_sold,gics_sector,$AA21,year_ending,$AB21)</f>
        <v>107270000000</v>
      </c>
      <c r="AE21" s="6">
        <f>SUMIFS(sales_general_admin,gics_sector,$AA21,year_ending,$AB21)</f>
        <v>62783000000</v>
      </c>
      <c r="AF21" s="6">
        <f>SUMIFS(research_development,gics_sector,$AA21,year_ending,$AB21)</f>
        <v>0</v>
      </c>
      <c r="AG21" s="6">
        <f>SUMIFS(other_operating_items,gics_sector,$AA21,year_ending,$AB21)</f>
        <v>41512000000</v>
      </c>
      <c r="AH21" s="6">
        <f t="shared" si="4"/>
        <v>211565000000</v>
      </c>
      <c r="AI21" s="6">
        <f t="shared" si="5"/>
        <v>66907000000</v>
      </c>
    </row>
    <row r="22" spans="5:35">
      <c r="E22" t="s">
        <v>22</v>
      </c>
      <c r="F22" t="s">
        <v>135</v>
      </c>
      <c r="G22" s="6">
        <f>SUMIFS(total_revenue,gics_sector,$E22,ticker_symbol,$F22,data_year_status,"complete")</f>
        <v>63443000000</v>
      </c>
      <c r="H22" s="5">
        <f t="shared" si="8"/>
        <v>123</v>
      </c>
      <c r="J22" s="6">
        <f>SUMIFS(cost_of_goods_sold,gics_sector,$E22,ticker_symbol,$F22,data_year_status,"complete")</f>
        <v>39896000000</v>
      </c>
      <c r="K22" s="6">
        <f>SUMIFS(sales_general_admin,gics_sector,$E22,ticker_symbol,$F22,data_year_status,"complete")</f>
        <v>8197000000</v>
      </c>
      <c r="L22" s="6">
        <f>SUMIFS(research_development,gics_sector,$E22,ticker_symbol,$F22,data_year_status,"complete")</f>
        <v>0</v>
      </c>
      <c r="M22" s="6">
        <f>SUMIFS(other_operating_items,gics_sector,$E22,ticker_symbol,$F22,data_year_status,"complete")</f>
        <v>6591000000</v>
      </c>
      <c r="N22" s="6">
        <f t="shared" si="9"/>
        <v>54684000000</v>
      </c>
      <c r="O22" s="6">
        <f t="shared" si="10"/>
        <v>8759000000</v>
      </c>
      <c r="P22" s="5">
        <f t="shared" si="11"/>
        <v>127</v>
      </c>
      <c r="AA22" s="5" t="s">
        <v>62</v>
      </c>
      <c r="AB22" s="5">
        <v>2013</v>
      </c>
      <c r="AC22" s="6">
        <f>SUMIFS(total_revenue,gics_sector,$AA22,year_ending,$AB22)</f>
        <v>280102204000</v>
      </c>
      <c r="AD22" s="6">
        <f>SUMIFS(cost_of_goods_sold,gics_sector,$AA22,year_ending,$AB22)</f>
        <v>194408400000</v>
      </c>
      <c r="AE22" s="6">
        <f>SUMIFS(sales_general_admin,gics_sector,$AA22,year_ending,$AB22)</f>
        <v>35319385000</v>
      </c>
      <c r="AF22" s="6">
        <f>SUMIFS(research_development,gics_sector,$AA22,year_ending,$AB22)</f>
        <v>5744384000</v>
      </c>
      <c r="AG22" s="6">
        <f>SUMIFS(other_operating_items,gics_sector,$AA22,year_ending,$AB22)</f>
        <v>4877100000</v>
      </c>
      <c r="AH22" s="6">
        <f t="shared" si="4"/>
        <v>240349269000</v>
      </c>
      <c r="AI22" s="6">
        <f t="shared" si="5"/>
        <v>39752935000</v>
      </c>
    </row>
    <row r="23" spans="5:35">
      <c r="E23" t="s">
        <v>22</v>
      </c>
      <c r="F23" t="s">
        <v>150</v>
      </c>
      <c r="G23" s="6">
        <f>SUMIFS(total_revenue,gics_sector,$E23,ticker_symbol,$F23,data_year_status,"complete")</f>
        <v>56020000000</v>
      </c>
      <c r="H23" s="5">
        <f t="shared" si="8"/>
        <v>137</v>
      </c>
      <c r="J23" s="6">
        <f>SUMIFS(cost_of_goods_sold,gics_sector,$E23,ticker_symbol,$F23,data_year_status,"complete")</f>
        <v>36399000000</v>
      </c>
      <c r="K23" s="6">
        <f>SUMIFS(sales_general_admin,gics_sector,$E23,ticker_symbol,$F23,data_year_status,"complete")</f>
        <v>284000000</v>
      </c>
      <c r="L23" s="6">
        <f>SUMIFS(research_development,gics_sector,$E23,ticker_symbol,$F23,data_year_status,"complete")</f>
        <v>0</v>
      </c>
      <c r="M23" s="6">
        <f>SUMIFS(other_operating_items,gics_sector,$E23,ticker_symbol,$F23,data_year_status,"complete")</f>
        <v>12988000000</v>
      </c>
      <c r="N23" s="6">
        <f t="shared" si="9"/>
        <v>49671000000</v>
      </c>
      <c r="O23" s="6">
        <f t="shared" si="10"/>
        <v>6349000000</v>
      </c>
      <c r="P23" s="5">
        <f t="shared" si="11"/>
        <v>171</v>
      </c>
      <c r="AA23" s="5" t="s">
        <v>45</v>
      </c>
      <c r="AB23" s="5">
        <v>2013</v>
      </c>
      <c r="AC23" s="6">
        <f>SUMIFS(total_revenue,gics_sector,$AA23,year_ending,$AB23)</f>
        <v>259755001000</v>
      </c>
      <c r="AD23" s="6">
        <f>SUMIFS(cost_of_goods_sold,gics_sector,$AA23,year_ending,$AB23)</f>
        <v>157749339000</v>
      </c>
      <c r="AE23" s="6">
        <f>SUMIFS(sales_general_admin,gics_sector,$AA23,year_ending,$AB23)</f>
        <v>22149687000</v>
      </c>
      <c r="AF23" s="6">
        <f>SUMIFS(research_development,gics_sector,$AA23,year_ending,$AB23)</f>
        <v>0</v>
      </c>
      <c r="AG23" s="6">
        <f>SUMIFS(other_operating_items,gics_sector,$AA23,year_ending,$AB23)</f>
        <v>28701795000</v>
      </c>
      <c r="AH23" s="6">
        <f t="shared" si="4"/>
        <v>208600821000</v>
      </c>
      <c r="AI23" s="6">
        <f t="shared" si="5"/>
        <v>51154180000</v>
      </c>
    </row>
    <row r="24" spans="5:35">
      <c r="E24" t="s">
        <v>22</v>
      </c>
      <c r="F24" t="s">
        <v>157</v>
      </c>
      <c r="G24" s="6">
        <f>SUMIFS(total_revenue,gics_sector,$E24,ticker_symbol,$F24,data_year_status,"complete")</f>
        <v>15728467000</v>
      </c>
      <c r="H24" s="5">
        <f t="shared" si="8"/>
        <v>317</v>
      </c>
      <c r="J24" s="6">
        <f>SUMIFS(cost_of_goods_sold,gics_sector,$E24,ticker_symbol,$F24,data_year_status,"complete")</f>
        <v>12083441000</v>
      </c>
      <c r="K24" s="6">
        <f>SUMIFS(sales_general_admin,gics_sector,$E24,ticker_symbol,$F24,data_year_status,"complete")</f>
        <v>1004084000</v>
      </c>
      <c r="L24" s="6">
        <f>SUMIFS(research_development,gics_sector,$E24,ticker_symbol,$F24,data_year_status,"complete")</f>
        <v>0</v>
      </c>
      <c r="M24" s="6">
        <f>SUMIFS(other_operating_items,gics_sector,$E24,ticker_symbol,$F24,data_year_status,"complete")</f>
        <v>483264000</v>
      </c>
      <c r="N24" s="6">
        <f t="shared" si="9"/>
        <v>13570789000</v>
      </c>
      <c r="O24" s="6">
        <f t="shared" si="10"/>
        <v>2157678000</v>
      </c>
      <c r="P24" s="5">
        <f t="shared" si="11"/>
        <v>351</v>
      </c>
      <c r="AA24" s="5" t="s">
        <v>55</v>
      </c>
      <c r="AB24" s="5">
        <v>2013</v>
      </c>
      <c r="AC24" s="6">
        <f>SUMIFS(total_revenue,gics_sector,$AA24,year_ending,$AB24)</f>
        <v>61899503000</v>
      </c>
      <c r="AD24" s="6">
        <f>SUMIFS(cost_of_goods_sold,gics_sector,$AA24,year_ending,$AB24)</f>
        <v>27772605000</v>
      </c>
      <c r="AE24" s="6">
        <f>SUMIFS(sales_general_admin,gics_sector,$AA24,year_ending,$AB24)</f>
        <v>6978798000</v>
      </c>
      <c r="AF24" s="6">
        <f>SUMIFS(research_development,gics_sector,$AA24,year_ending,$AB24)</f>
        <v>65210000</v>
      </c>
      <c r="AG24" s="6">
        <f>SUMIFS(other_operating_items,gics_sector,$AA24,year_ending,$AB24)</f>
        <v>11506662000</v>
      </c>
      <c r="AH24" s="6">
        <f t="shared" si="4"/>
        <v>46323275000</v>
      </c>
      <c r="AI24" s="6">
        <f t="shared" si="5"/>
        <v>15576228000</v>
      </c>
    </row>
    <row r="25" spans="5:35">
      <c r="E25" t="s">
        <v>22</v>
      </c>
      <c r="F25" t="s">
        <v>199</v>
      </c>
      <c r="G25" s="6">
        <f>SUMIFS(total_revenue,gics_sector,$E25,ticker_symbol,$F25,data_year_status,"complete")</f>
        <v>72804445000</v>
      </c>
      <c r="H25" s="5">
        <f t="shared" si="8"/>
        <v>105</v>
      </c>
      <c r="J25" s="6">
        <f>SUMIFS(cost_of_goods_sold,gics_sector,$E25,ticker_symbol,$F25,data_year_status,"complete")</f>
        <v>50174704000</v>
      </c>
      <c r="K25" s="6">
        <f>SUMIFS(sales_general_admin,gics_sector,$E25,ticker_symbol,$F25,data_year_status,"complete")</f>
        <v>15528893000</v>
      </c>
      <c r="L25" s="6">
        <f>SUMIFS(research_development,gics_sector,$E25,ticker_symbol,$F25,data_year_status,"complete")</f>
        <v>0</v>
      </c>
      <c r="M25" s="6">
        <f>SUMIFS(other_operating_items,gics_sector,$E25,ticker_symbol,$F25,data_year_status,"complete")</f>
        <v>0</v>
      </c>
      <c r="N25" s="6">
        <f t="shared" si="9"/>
        <v>65703597000</v>
      </c>
      <c r="O25" s="6">
        <f t="shared" si="10"/>
        <v>7100848000</v>
      </c>
      <c r="P25" s="5">
        <f t="shared" si="11"/>
        <v>156</v>
      </c>
      <c r="AA25" s="5" t="s">
        <v>39</v>
      </c>
      <c r="AB25" s="5">
        <v>2014</v>
      </c>
      <c r="AC25" s="6">
        <f>SUMIFS(total_revenue,gics_sector,$AA25,year_ending,$AB25)</f>
        <v>1403938460000</v>
      </c>
      <c r="AD25" s="6">
        <f>SUMIFS(cost_of_goods_sold,gics_sector,$AA25,year_ending,$AB25)</f>
        <v>1035327627000</v>
      </c>
      <c r="AE25" s="6">
        <f>SUMIFS(sales_general_admin,gics_sector,$AA25,year_ending,$AB25)</f>
        <v>225187999000</v>
      </c>
      <c r="AF25" s="6">
        <f>SUMIFS(research_development,gics_sector,$AA25,year_ending,$AB25)</f>
        <v>1633453000</v>
      </c>
      <c r="AG25" s="6">
        <f>SUMIFS(other_operating_items,gics_sector,$AA25,year_ending,$AB25)</f>
        <v>2307900000</v>
      </c>
      <c r="AH25" s="6">
        <f t="shared" si="4"/>
        <v>1264456979000</v>
      </c>
      <c r="AI25" s="6">
        <f t="shared" si="5"/>
        <v>139481481000</v>
      </c>
    </row>
    <row r="26" spans="5:35">
      <c r="E26" t="s">
        <v>22</v>
      </c>
      <c r="F26" t="s">
        <v>203</v>
      </c>
      <c r="G26" s="6">
        <f>SUMIFS(total_revenue,gics_sector,$E26,ticker_symbol,$F26,data_year_status,"complete")</f>
        <v>37265600000</v>
      </c>
      <c r="H26" s="5">
        <f t="shared" si="8"/>
        <v>202</v>
      </c>
      <c r="J26" s="6">
        <f>SUMIFS(cost_of_goods_sold,gics_sector,$E26,ticker_symbol,$F26,data_year_status,"complete")</f>
        <v>29160400000</v>
      </c>
      <c r="K26" s="6">
        <f>SUMIFS(sales_general_admin,gics_sector,$E26,ticker_symbol,$F26,data_year_status,"complete")</f>
        <v>3580100000</v>
      </c>
      <c r="L26" s="6">
        <f>SUMIFS(research_development,gics_sector,$E26,ticker_symbol,$F26,data_year_status,"complete")</f>
        <v>0</v>
      </c>
      <c r="M26" s="6">
        <f>SUMIFS(other_operating_items,gics_sector,$E26,ticker_symbol,$F26,data_year_status,"complete")</f>
        <v>0</v>
      </c>
      <c r="N26" s="6">
        <f t="shared" si="9"/>
        <v>32740500000</v>
      </c>
      <c r="O26" s="6">
        <f t="shared" si="10"/>
        <v>4525100000</v>
      </c>
      <c r="P26" s="5">
        <f t="shared" si="11"/>
        <v>221</v>
      </c>
      <c r="AA26" s="5" t="s">
        <v>22</v>
      </c>
      <c r="AB26" s="5">
        <v>2014</v>
      </c>
      <c r="AC26" s="6">
        <f>SUMIFS(total_revenue,gics_sector,$AA26,year_ending,$AB26)</f>
        <v>1332319553000</v>
      </c>
      <c r="AD26" s="6">
        <f>SUMIFS(cost_of_goods_sold,gics_sector,$AA26,year_ending,$AB26)</f>
        <v>942227079000</v>
      </c>
      <c r="AE26" s="6">
        <f>SUMIFS(sales_general_admin,gics_sector,$AA26,year_ending,$AB26)</f>
        <v>246930180000</v>
      </c>
      <c r="AF26" s="6">
        <f>SUMIFS(research_development,gics_sector,$AA26,year_ending,$AB26)</f>
        <v>617677000</v>
      </c>
      <c r="AG26" s="6">
        <f>SUMIFS(other_operating_items,gics_sector,$AA26,year_ending,$AB26)</f>
        <v>17412511000</v>
      </c>
      <c r="AH26" s="6">
        <f t="shared" si="4"/>
        <v>1207187447000</v>
      </c>
      <c r="AI26" s="6">
        <f t="shared" si="5"/>
        <v>125132106000</v>
      </c>
    </row>
    <row r="27" spans="5:35">
      <c r="E27" t="s">
        <v>22</v>
      </c>
      <c r="F27" t="s">
        <v>206</v>
      </c>
      <c r="G27" s="6">
        <f>SUMIFS(total_revenue,gics_sector,$E27,ticker_symbol,$F27,data_year_status,"complete")</f>
        <v>201951000000</v>
      </c>
      <c r="H27" s="5">
        <f t="shared" si="8"/>
        <v>41</v>
      </c>
      <c r="J27" s="6">
        <f>SUMIFS(cost_of_goods_sold,gics_sector,$E27,ticker_symbol,$F27,data_year_status,"complete")</f>
        <v>109811000000</v>
      </c>
      <c r="K27" s="6">
        <f>SUMIFS(sales_general_admin,gics_sector,$E27,ticker_symbol,$F27,data_year_status,"complete")</f>
        <v>34207000000</v>
      </c>
      <c r="L27" s="6">
        <f>SUMIFS(research_development,gics_sector,$E27,ticker_symbol,$F27,data_year_status,"complete")</f>
        <v>0</v>
      </c>
      <c r="M27" s="6">
        <f>SUMIFS(other_operating_items,gics_sector,$E27,ticker_symbol,$F27,data_year_status,"complete")</f>
        <v>9361000000</v>
      </c>
      <c r="N27" s="6">
        <f t="shared" si="9"/>
        <v>153379000000</v>
      </c>
      <c r="O27" s="6">
        <f t="shared" si="10"/>
        <v>48572000000</v>
      </c>
      <c r="P27" s="5">
        <f t="shared" si="11"/>
        <v>15</v>
      </c>
      <c r="AA27" s="5" t="s">
        <v>86</v>
      </c>
      <c r="AB27" s="5">
        <v>2014</v>
      </c>
      <c r="AC27" s="6">
        <f>SUMIFS(total_revenue,gics_sector,$AA27,year_ending,$AB27)</f>
        <v>1311915971000</v>
      </c>
      <c r="AD27" s="6">
        <f>SUMIFS(cost_of_goods_sold,gics_sector,$AA27,year_ending,$AB27)</f>
        <v>925776351000</v>
      </c>
      <c r="AE27" s="6">
        <f>SUMIFS(sales_general_admin,gics_sector,$AA27,year_ending,$AB27)</f>
        <v>158702699000</v>
      </c>
      <c r="AF27" s="6">
        <f>SUMIFS(research_development,gics_sector,$AA27,year_ending,$AB27)</f>
        <v>628905000</v>
      </c>
      <c r="AG27" s="6">
        <f>SUMIFS(other_operating_items,gics_sector,$AA27,year_ending,$AB27)</f>
        <v>87548657000</v>
      </c>
      <c r="AH27" s="6">
        <f t="shared" si="4"/>
        <v>1172656612000</v>
      </c>
      <c r="AI27" s="6">
        <f t="shared" si="5"/>
        <v>139259359000</v>
      </c>
    </row>
    <row r="28" spans="5:35">
      <c r="E28" t="s">
        <v>22</v>
      </c>
      <c r="F28" t="s">
        <v>208</v>
      </c>
      <c r="G28" s="6">
        <f>SUMIFS(total_revenue,gics_sector,$E28,ticker_symbol,$F28,data_year_status,"complete")</f>
        <v>24691000000</v>
      </c>
      <c r="H28" s="5">
        <f t="shared" si="8"/>
        <v>255</v>
      </c>
      <c r="J28" s="6">
        <f>SUMIFS(cost_of_goods_sold,gics_sector,$E28,ticker_symbol,$F28,data_year_status,"complete")</f>
        <v>8588000000</v>
      </c>
      <c r="K28" s="6">
        <f>SUMIFS(sales_general_admin,gics_sector,$E28,ticker_symbol,$F28,data_year_status,"complete")</f>
        <v>6649000000</v>
      </c>
      <c r="L28" s="6">
        <f>SUMIFS(research_development,gics_sector,$E28,ticker_symbol,$F28,data_year_status,"complete")</f>
        <v>0</v>
      </c>
      <c r="M28" s="6">
        <f>SUMIFS(other_operating_items,gics_sector,$E28,ticker_symbol,$F28,data_year_status,"complete")</f>
        <v>1257000000</v>
      </c>
      <c r="N28" s="6">
        <f t="shared" si="9"/>
        <v>16494000000</v>
      </c>
      <c r="O28" s="6">
        <f t="shared" si="10"/>
        <v>8197000000</v>
      </c>
      <c r="P28" s="5">
        <f t="shared" si="11"/>
        <v>136</v>
      </c>
      <c r="AA28" s="5" t="s">
        <v>28</v>
      </c>
      <c r="AB28" s="5">
        <v>2014</v>
      </c>
      <c r="AC28" s="6">
        <f>SUMIFS(total_revenue,gics_sector,$AA28,year_ending,$AB28)</f>
        <v>1063334023000</v>
      </c>
      <c r="AD28" s="6">
        <f>SUMIFS(cost_of_goods_sold,gics_sector,$AA28,year_ending,$AB28)</f>
        <v>691492892000</v>
      </c>
      <c r="AE28" s="6">
        <f>SUMIFS(sales_general_admin,gics_sector,$AA28,year_ending,$AB28)</f>
        <v>150255808000</v>
      </c>
      <c r="AF28" s="6">
        <f>SUMIFS(research_development,gics_sector,$AA28,year_ending,$AB28)</f>
        <v>50672000000</v>
      </c>
      <c r="AG28" s="6">
        <f>SUMIFS(other_operating_items,gics_sector,$AA28,year_ending,$AB28)</f>
        <v>55745144000</v>
      </c>
      <c r="AH28" s="6">
        <f t="shared" si="4"/>
        <v>948165844000</v>
      </c>
      <c r="AI28" s="6">
        <f t="shared" si="5"/>
        <v>115168179000</v>
      </c>
    </row>
    <row r="29" spans="5:35">
      <c r="E29" t="s">
        <v>22</v>
      </c>
      <c r="F29" t="s">
        <v>209</v>
      </c>
      <c r="G29" s="6">
        <f>SUMIFS(total_revenue,gics_sector,$E29,ticker_symbol,$F29,data_year_status,"complete")</f>
        <v>24691000000</v>
      </c>
      <c r="H29" s="5">
        <f t="shared" si="8"/>
        <v>255</v>
      </c>
      <c r="J29" s="6">
        <f>SUMIFS(cost_of_goods_sold,gics_sector,$E29,ticker_symbol,$F29,data_year_status,"complete")</f>
        <v>8588000000</v>
      </c>
      <c r="K29" s="6">
        <f>SUMIFS(sales_general_admin,gics_sector,$E29,ticker_symbol,$F29,data_year_status,"complete")</f>
        <v>6649000000</v>
      </c>
      <c r="L29" s="6">
        <f>SUMIFS(research_development,gics_sector,$E29,ticker_symbol,$F29,data_year_status,"complete")</f>
        <v>0</v>
      </c>
      <c r="M29" s="6">
        <f>SUMIFS(other_operating_items,gics_sector,$E29,ticker_symbol,$F29,data_year_status,"complete")</f>
        <v>1257000000</v>
      </c>
      <c r="N29" s="6">
        <f t="shared" si="9"/>
        <v>16494000000</v>
      </c>
      <c r="O29" s="6">
        <f t="shared" si="10"/>
        <v>8197000000</v>
      </c>
      <c r="P29" s="5">
        <f t="shared" si="11"/>
        <v>136</v>
      </c>
      <c r="AA29" s="5" t="s">
        <v>16</v>
      </c>
      <c r="AB29" s="5">
        <v>2014</v>
      </c>
      <c r="AC29" s="6">
        <f>SUMIFS(total_revenue,gics_sector,$AA29,year_ending,$AB29)</f>
        <v>1046245863000</v>
      </c>
      <c r="AD29" s="6">
        <f>SUMIFS(cost_of_goods_sold,gics_sector,$AA29,year_ending,$AB29)</f>
        <v>652265300000</v>
      </c>
      <c r="AE29" s="6">
        <f>SUMIFS(sales_general_admin,gics_sector,$AA29,year_ending,$AB29)</f>
        <v>225484122000</v>
      </c>
      <c r="AF29" s="6">
        <f>SUMIFS(research_development,gics_sector,$AA29,year_ending,$AB29)</f>
        <v>14446831000</v>
      </c>
      <c r="AG29" s="6">
        <f>SUMIFS(other_operating_items,gics_sector,$AA29,year_ending,$AB29)</f>
        <v>20711048000</v>
      </c>
      <c r="AH29" s="6">
        <f t="shared" si="4"/>
        <v>912907301000</v>
      </c>
      <c r="AI29" s="6">
        <f t="shared" si="5"/>
        <v>133338562000</v>
      </c>
    </row>
    <row r="30" spans="5:35">
      <c r="E30" t="s">
        <v>22</v>
      </c>
      <c r="F30" t="s">
        <v>210</v>
      </c>
      <c r="G30" s="6">
        <f>SUMIFS(total_revenue,gics_sector,$E30,ticker_symbol,$F30,data_year_status,"complete")</f>
        <v>62376000000</v>
      </c>
      <c r="H30" s="5">
        <f t="shared" si="8"/>
        <v>125</v>
      </c>
      <c r="J30" s="6">
        <f>SUMIFS(cost_of_goods_sold,gics_sector,$E30,ticker_symbol,$F30,data_year_status,"complete")</f>
        <v>50007000000</v>
      </c>
      <c r="K30" s="6">
        <f>SUMIFS(sales_general_admin,gics_sector,$E30,ticker_symbol,$F30,data_year_status,"complete")</f>
        <v>4114000000</v>
      </c>
      <c r="L30" s="6">
        <f>SUMIFS(research_development,gics_sector,$E30,ticker_symbol,$F30,data_year_status,"complete")</f>
        <v>0</v>
      </c>
      <c r="M30" s="6">
        <f>SUMIFS(other_operating_items,gics_sector,$E30,ticker_symbol,$F30,data_year_status,"complete")</f>
        <v>418000000</v>
      </c>
      <c r="N30" s="6">
        <f t="shared" si="9"/>
        <v>54539000000</v>
      </c>
      <c r="O30" s="6">
        <f t="shared" si="10"/>
        <v>7837000000</v>
      </c>
      <c r="P30" s="5">
        <f t="shared" si="11"/>
        <v>141</v>
      </c>
      <c r="AA30" s="5" t="s">
        <v>25</v>
      </c>
      <c r="AB30" s="5">
        <v>2014</v>
      </c>
      <c r="AC30" s="6">
        <f>SUMIFS(total_revenue,gics_sector,$AA30,year_ending,$AB30)</f>
        <v>892347814000</v>
      </c>
      <c r="AD30" s="6">
        <f>SUMIFS(cost_of_goods_sold,gics_sector,$AA30,year_ending,$AB30)</f>
        <v>458531898000</v>
      </c>
      <c r="AE30" s="6">
        <f>SUMIFS(sales_general_admin,gics_sector,$AA30,year_ending,$AB30)</f>
        <v>150547072000</v>
      </c>
      <c r="AF30" s="6">
        <f>SUMIFS(research_development,gics_sector,$AA30,year_ending,$AB30)</f>
        <v>77563832000</v>
      </c>
      <c r="AG30" s="6">
        <f>SUMIFS(other_operating_items,gics_sector,$AA30,year_ending,$AB30)</f>
        <v>3911431000</v>
      </c>
      <c r="AH30" s="6">
        <f t="shared" si="4"/>
        <v>690554233000</v>
      </c>
      <c r="AI30" s="6">
        <f t="shared" si="5"/>
        <v>201793581000</v>
      </c>
    </row>
    <row r="31" spans="5:35">
      <c r="E31" t="s">
        <v>22</v>
      </c>
      <c r="F31" t="s">
        <v>212</v>
      </c>
      <c r="G31" s="6">
        <f>SUMIFS(total_revenue,gics_sector,$E31,ticker_symbol,$F31,data_year_status,"complete")</f>
        <v>39335400000</v>
      </c>
      <c r="H31" s="5">
        <f t="shared" si="8"/>
        <v>193</v>
      </c>
      <c r="J31" s="6">
        <f>SUMIFS(cost_of_goods_sold,gics_sector,$E31,ticker_symbol,$F31,data_year_status,"complete")</f>
        <v>26202200000</v>
      </c>
      <c r="K31" s="6">
        <f>SUMIFS(sales_general_admin,gics_sector,$E31,ticker_symbol,$F31,data_year_status,"complete")</f>
        <v>9152900000</v>
      </c>
      <c r="L31" s="6">
        <f>SUMIFS(research_development,gics_sector,$E31,ticker_symbol,$F31,data_year_status,"complete")</f>
        <v>0</v>
      </c>
      <c r="M31" s="6">
        <f>SUMIFS(other_operating_items,gics_sector,$E31,ticker_symbol,$F31,data_year_status,"complete")</f>
        <v>0</v>
      </c>
      <c r="N31" s="6">
        <f t="shared" si="9"/>
        <v>35355100000</v>
      </c>
      <c r="O31" s="6">
        <f t="shared" si="10"/>
        <v>3980300000</v>
      </c>
      <c r="P31" s="5">
        <f t="shared" si="11"/>
        <v>249</v>
      </c>
      <c r="AA31" s="5" t="s">
        <v>50</v>
      </c>
      <c r="AB31" s="5">
        <v>2014</v>
      </c>
      <c r="AC31" s="6">
        <f>SUMIFS(total_revenue,gics_sector,$AA31,year_ending,$AB31)</f>
        <v>849113196000</v>
      </c>
      <c r="AD31" s="6">
        <f>SUMIFS(cost_of_goods_sold,gics_sector,$AA31,year_ending,$AB31)</f>
        <v>252324992000</v>
      </c>
      <c r="AE31" s="6">
        <f>SUMIFS(sales_general_admin,gics_sector,$AA31,year_ending,$AB31)</f>
        <v>332937710000</v>
      </c>
      <c r="AF31" s="6">
        <f>SUMIFS(research_development,gics_sector,$AA31,year_ending,$AB31)</f>
        <v>61800000</v>
      </c>
      <c r="AG31" s="6">
        <f>SUMIFS(other_operating_items,gics_sector,$AA31,year_ending,$AB31)</f>
        <v>78582788000</v>
      </c>
      <c r="AH31" s="6">
        <f t="shared" si="4"/>
        <v>663907290000</v>
      </c>
      <c r="AI31" s="6">
        <f t="shared" si="5"/>
        <v>185205906000</v>
      </c>
    </row>
    <row r="32" spans="5:35">
      <c r="E32" t="s">
        <v>22</v>
      </c>
      <c r="F32" t="s">
        <v>218</v>
      </c>
      <c r="G32" s="6">
        <f>SUMIFS(total_revenue,gics_sector,$E32,ticker_symbol,$F32,data_year_status,"complete")</f>
        <v>25904100000</v>
      </c>
      <c r="H32" s="5">
        <f t="shared" si="8"/>
        <v>246</v>
      </c>
      <c r="J32" s="6">
        <f>SUMIFS(cost_of_goods_sold,gics_sector,$E32,ticker_symbol,$F32,data_year_status,"complete")</f>
        <v>20341000000</v>
      </c>
      <c r="K32" s="6">
        <f>SUMIFS(sales_general_admin,gics_sector,$E32,ticker_symbol,$F32,data_year_status,"complete")</f>
        <v>2587000000</v>
      </c>
      <c r="L32" s="6">
        <f>SUMIFS(research_development,gics_sector,$E32,ticker_symbol,$F32,data_year_status,"complete")</f>
        <v>0</v>
      </c>
      <c r="M32" s="6">
        <f>SUMIFS(other_operating_items,gics_sector,$E32,ticker_symbol,$F32,data_year_status,"complete")</f>
        <v>1192200000</v>
      </c>
      <c r="N32" s="6">
        <f t="shared" si="9"/>
        <v>24120200000</v>
      </c>
      <c r="O32" s="6">
        <f t="shared" si="10"/>
        <v>1783900000</v>
      </c>
      <c r="P32" s="5">
        <f t="shared" si="11"/>
        <v>373</v>
      </c>
      <c r="AA32" s="5" t="s">
        <v>185</v>
      </c>
      <c r="AB32" s="5">
        <v>2014</v>
      </c>
      <c r="AC32" s="6">
        <f>SUMIFS(total_revenue,gics_sector,$AA32,year_ending,$AB32)</f>
        <v>289106000000</v>
      </c>
      <c r="AD32" s="6">
        <f>SUMIFS(cost_of_goods_sold,gics_sector,$AA32,year_ending,$AB32)</f>
        <v>121697000000</v>
      </c>
      <c r="AE32" s="6">
        <f>SUMIFS(sales_general_admin,gics_sector,$AA32,year_ending,$AB32)</f>
        <v>90032000000</v>
      </c>
      <c r="AF32" s="6">
        <f>SUMIFS(research_development,gics_sector,$AA32,year_ending,$AB32)</f>
        <v>0</v>
      </c>
      <c r="AG32" s="6">
        <f>SUMIFS(other_operating_items,gics_sector,$AA32,year_ending,$AB32)</f>
        <v>41181000000</v>
      </c>
      <c r="AH32" s="6">
        <f t="shared" si="4"/>
        <v>252910000000</v>
      </c>
      <c r="AI32" s="6">
        <f t="shared" si="5"/>
        <v>36196000000</v>
      </c>
    </row>
    <row r="33" spans="5:35">
      <c r="E33" t="s">
        <v>22</v>
      </c>
      <c r="F33" t="s">
        <v>245</v>
      </c>
      <c r="G33" s="6">
        <f>SUMIFS(total_revenue,gics_sector,$E33,ticker_symbol,$F33,data_year_status,"complete")</f>
        <v>25980625000</v>
      </c>
      <c r="H33" s="5">
        <f t="shared" si="8"/>
        <v>245</v>
      </c>
      <c r="J33" s="6">
        <f>SUMIFS(cost_of_goods_sold,gics_sector,$E33,ticker_symbol,$F33,data_year_status,"complete")</f>
        <v>5123372000</v>
      </c>
      <c r="K33" s="6">
        <f>SUMIFS(sales_general_admin,gics_sector,$E33,ticker_symbol,$F33,data_year_status,"complete")</f>
        <v>18136870000</v>
      </c>
      <c r="L33" s="6">
        <f>SUMIFS(research_development,gics_sector,$E33,ticker_symbol,$F33,data_year_status,"complete")</f>
        <v>0</v>
      </c>
      <c r="M33" s="6">
        <f>SUMIFS(other_operating_items,gics_sector,$E33,ticker_symbol,$F33,data_year_status,"complete")</f>
        <v>622103000</v>
      </c>
      <c r="N33" s="6">
        <f t="shared" si="9"/>
        <v>23882345000</v>
      </c>
      <c r="O33" s="6">
        <f t="shared" si="10"/>
        <v>2098280000</v>
      </c>
      <c r="P33" s="5">
        <f t="shared" si="11"/>
        <v>355</v>
      </c>
      <c r="AA33" s="5" t="s">
        <v>62</v>
      </c>
      <c r="AB33" s="5">
        <v>2014</v>
      </c>
      <c r="AC33" s="6">
        <f>SUMIFS(total_revenue,gics_sector,$AA33,year_ending,$AB33)</f>
        <v>290520675000</v>
      </c>
      <c r="AD33" s="6">
        <f>SUMIFS(cost_of_goods_sold,gics_sector,$AA33,year_ending,$AB33)</f>
        <v>206859525000</v>
      </c>
      <c r="AE33" s="6">
        <f>SUMIFS(sales_general_admin,gics_sector,$AA33,year_ending,$AB33)</f>
        <v>35880033000</v>
      </c>
      <c r="AF33" s="6">
        <f>SUMIFS(research_development,gics_sector,$AA33,year_ending,$AB33)</f>
        <v>5675050000</v>
      </c>
      <c r="AG33" s="6">
        <f>SUMIFS(other_operating_items,gics_sector,$AA33,year_ending,$AB33)</f>
        <v>4740800000</v>
      </c>
      <c r="AH33" s="6">
        <f t="shared" si="4"/>
        <v>253155408000</v>
      </c>
      <c r="AI33" s="6">
        <f t="shared" si="5"/>
        <v>37365267000</v>
      </c>
    </row>
    <row r="34" spans="5:35">
      <c r="E34" t="s">
        <v>22</v>
      </c>
      <c r="F34" t="s">
        <v>247</v>
      </c>
      <c r="G34" s="6">
        <f>SUMIFS(total_revenue,gics_sector,$E34,ticker_symbol,$F34,data_year_status,"complete")</f>
        <v>592352000000</v>
      </c>
      <c r="H34" s="5">
        <f t="shared" si="8"/>
        <v>10</v>
      </c>
      <c r="J34" s="6">
        <f>SUMIFS(cost_of_goods_sold,gics_sector,$E34,ticker_symbol,$F34,data_year_status,"complete")</f>
        <v>521850000000</v>
      </c>
      <c r="K34" s="6">
        <f>SUMIFS(sales_general_admin,gics_sector,$E34,ticker_symbol,$F34,data_year_status,"complete")</f>
        <v>45390000000</v>
      </c>
      <c r="L34" s="6">
        <f>SUMIFS(research_development,gics_sector,$E34,ticker_symbol,$F34,data_year_status,"complete")</f>
        <v>0</v>
      </c>
      <c r="M34" s="6">
        <f>SUMIFS(other_operating_items,gics_sector,$E34,ticker_symbol,$F34,data_year_status,"complete")</f>
        <v>0</v>
      </c>
      <c r="N34" s="6">
        <f t="shared" si="9"/>
        <v>567240000000</v>
      </c>
      <c r="O34" s="6">
        <f t="shared" si="10"/>
        <v>25112000000</v>
      </c>
      <c r="P34" s="5">
        <f t="shared" si="11"/>
        <v>38</v>
      </c>
      <c r="AA34" s="5" t="s">
        <v>45</v>
      </c>
      <c r="AB34" s="5">
        <v>2014</v>
      </c>
      <c r="AC34" s="6">
        <f>SUMIFS(total_revenue,gics_sector,$AA34,year_ending,$AB34)</f>
        <v>278082544000</v>
      </c>
      <c r="AD34" s="6">
        <f>SUMIFS(cost_of_goods_sold,gics_sector,$AA34,year_ending,$AB34)</f>
        <v>172159532000</v>
      </c>
      <c r="AE34" s="6">
        <f>SUMIFS(sales_general_admin,gics_sector,$AA34,year_ending,$AB34)</f>
        <v>24063548000</v>
      </c>
      <c r="AF34" s="6">
        <f>SUMIFS(research_development,gics_sector,$AA34,year_ending,$AB34)</f>
        <v>0</v>
      </c>
      <c r="AG34" s="6">
        <f>SUMIFS(other_operating_items,gics_sector,$AA34,year_ending,$AB34)</f>
        <v>30238502000</v>
      </c>
      <c r="AH34" s="6">
        <f t="shared" si="4"/>
        <v>226461582000</v>
      </c>
      <c r="AI34" s="6">
        <f t="shared" si="5"/>
        <v>51620962000</v>
      </c>
    </row>
    <row r="35" spans="5:35">
      <c r="E35" t="s">
        <v>22</v>
      </c>
      <c r="F35" t="s">
        <v>259</v>
      </c>
      <c r="G35" s="6">
        <f>SUMIFS(total_revenue,gics_sector,$E35,ticker_symbol,$F35,data_year_status,"complete")</f>
        <v>27250000000</v>
      </c>
      <c r="H35" s="5">
        <f t="shared" si="8"/>
        <v>241</v>
      </c>
      <c r="J35" s="6">
        <f>SUMIFS(cost_of_goods_sold,gics_sector,$E35,ticker_symbol,$F35,data_year_status,"complete")</f>
        <v>18204000000</v>
      </c>
      <c r="K35" s="6">
        <f>SUMIFS(sales_general_admin,gics_sector,$E35,ticker_symbol,$F35,data_year_status,"complete")</f>
        <v>5469000000</v>
      </c>
      <c r="L35" s="6">
        <f>SUMIFS(research_development,gics_sector,$E35,ticker_symbol,$F35,data_year_status,"complete")</f>
        <v>0</v>
      </c>
      <c r="M35" s="6">
        <f>SUMIFS(other_operating_items,gics_sector,$E35,ticker_symbol,$F35,data_year_status,"complete")</f>
        <v>538000000</v>
      </c>
      <c r="N35" s="6">
        <f t="shared" si="9"/>
        <v>24211000000</v>
      </c>
      <c r="O35" s="6">
        <f t="shared" si="10"/>
        <v>3039000000</v>
      </c>
      <c r="P35" s="5">
        <f t="shared" si="11"/>
        <v>296</v>
      </c>
      <c r="AA35" s="5" t="s">
        <v>55</v>
      </c>
      <c r="AB35" s="5">
        <v>2014</v>
      </c>
      <c r="AC35" s="6">
        <f>SUMIFS(total_revenue,gics_sector,$AA35,year_ending,$AB35)</f>
        <v>68647454000</v>
      </c>
      <c r="AD35" s="6">
        <f>SUMIFS(cost_of_goods_sold,gics_sector,$AA35,year_ending,$AB35)</f>
        <v>31255391000</v>
      </c>
      <c r="AE35" s="6">
        <f>SUMIFS(sales_general_admin,gics_sector,$AA35,year_ending,$AB35)</f>
        <v>6967040000</v>
      </c>
      <c r="AF35" s="6">
        <f>SUMIFS(research_development,gics_sector,$AA35,year_ending,$AB35)</f>
        <v>27000000</v>
      </c>
      <c r="AG35" s="6">
        <f>SUMIFS(other_operating_items,gics_sector,$AA35,year_ending,$AB35)</f>
        <v>12592941000</v>
      </c>
      <c r="AH35" s="6">
        <f t="shared" si="4"/>
        <v>50842372000</v>
      </c>
      <c r="AI35" s="6">
        <f t="shared" si="5"/>
        <v>17805082000</v>
      </c>
    </row>
    <row r="36" spans="5:35">
      <c r="E36" t="s">
        <v>22</v>
      </c>
      <c r="F36" t="s">
        <v>276</v>
      </c>
      <c r="G36" s="6">
        <f>SUMIFS(total_revenue,gics_sector,$E36,ticker_symbol,$F36,data_year_status,"complete")</f>
        <v>630092000000</v>
      </c>
      <c r="H36" s="5">
        <f t="shared" si="8"/>
        <v>5</v>
      </c>
      <c r="J36" s="6">
        <f>SUMIFS(cost_of_goods_sold,gics_sector,$E36,ticker_symbol,$F36,data_year_status,"complete")</f>
        <v>558673000000</v>
      </c>
      <c r="K36" s="6">
        <f>SUMIFS(sales_general_admin,gics_sector,$E36,ticker_symbol,$F36,data_year_status,"complete")</f>
        <v>49655000000</v>
      </c>
      <c r="L36" s="6">
        <f>SUMIFS(research_development,gics_sector,$E36,ticker_symbol,$F36,data_year_status,"complete")</f>
        <v>0</v>
      </c>
      <c r="M36" s="6">
        <f>SUMIFS(other_operating_items,gics_sector,$E36,ticker_symbol,$F36,data_year_status,"complete")</f>
        <v>0</v>
      </c>
      <c r="N36" s="6">
        <f t="shared" si="9"/>
        <v>608328000000</v>
      </c>
      <c r="O36" s="6">
        <f t="shared" si="10"/>
        <v>21764000000</v>
      </c>
      <c r="P36" s="5">
        <f t="shared" si="11"/>
        <v>45</v>
      </c>
      <c r="AA36" s="5" t="s">
        <v>39</v>
      </c>
      <c r="AB36" s="5">
        <v>2015</v>
      </c>
      <c r="AC36" s="6">
        <f>SUMIFS(total_revenue,gics_sector,$AA36,year_ending,$AB36)</f>
        <v>1433176833000</v>
      </c>
      <c r="AD36" s="6">
        <f>SUMIFS(cost_of_goods_sold,gics_sector,$AA36,year_ending,$AB36)</f>
        <v>1054988741000</v>
      </c>
      <c r="AE36" s="6">
        <f>SUMIFS(sales_general_admin,gics_sector,$AA36,year_ending,$AB36)</f>
        <v>233586645000</v>
      </c>
      <c r="AF36" s="6">
        <f>SUMIFS(research_development,gics_sector,$AA36,year_ending,$AB36)</f>
        <v>1981977000</v>
      </c>
      <c r="AG36" s="6">
        <f>SUMIFS(other_operating_items,gics_sector,$AA36,year_ending,$AB36)</f>
        <v>2501900000</v>
      </c>
      <c r="AH36" s="6">
        <f t="shared" si="4"/>
        <v>1293059263000</v>
      </c>
      <c r="AI36" s="6">
        <f t="shared" si="5"/>
        <v>140117570000</v>
      </c>
    </row>
    <row r="37" spans="5:35">
      <c r="E37" t="s">
        <v>22</v>
      </c>
      <c r="F37" t="s">
        <v>277</v>
      </c>
      <c r="G37" s="6">
        <f>SUMIFS(total_revenue,gics_sector,$E37,ticker_symbol,$F37,data_year_status,"complete")</f>
        <v>57713402000</v>
      </c>
      <c r="H37" s="5">
        <f t="shared" si="8"/>
        <v>134</v>
      </c>
      <c r="J37" s="6">
        <f>SUMIFS(cost_of_goods_sold,gics_sector,$E37,ticker_symbol,$F37,data_year_status,"complete")</f>
        <v>40565778000</v>
      </c>
      <c r="K37" s="6">
        <f>SUMIFS(sales_general_admin,gics_sector,$E37,ticker_symbol,$F37,data_year_status,"complete")</f>
        <v>12275978000</v>
      </c>
      <c r="L37" s="6">
        <f>SUMIFS(research_development,gics_sector,$E37,ticker_symbol,$F37,data_year_status,"complete")</f>
        <v>0</v>
      </c>
      <c r="M37" s="6">
        <f>SUMIFS(other_operating_items,gics_sector,$E37,ticker_symbol,$F37,data_year_status,"complete")</f>
        <v>522328000</v>
      </c>
      <c r="N37" s="6">
        <f t="shared" si="9"/>
        <v>53364084000</v>
      </c>
      <c r="O37" s="6">
        <f t="shared" si="10"/>
        <v>4349318000</v>
      </c>
      <c r="P37" s="5">
        <f t="shared" si="11"/>
        <v>230</v>
      </c>
      <c r="AA37" s="5" t="s">
        <v>22</v>
      </c>
      <c r="AB37" s="5">
        <v>2015</v>
      </c>
      <c r="AC37" s="6">
        <f>SUMIFS(total_revenue,gics_sector,$AA37,year_ending,$AB37)</f>
        <v>1435979984000</v>
      </c>
      <c r="AD37" s="6">
        <f>SUMIFS(cost_of_goods_sold,gics_sector,$AA37,year_ending,$AB37)</f>
        <v>990374244000</v>
      </c>
      <c r="AE37" s="6">
        <f>SUMIFS(sales_general_admin,gics_sector,$AA37,year_ending,$AB37)</f>
        <v>276519406000</v>
      </c>
      <c r="AF37" s="6">
        <f>SUMIFS(research_development,gics_sector,$AA37,year_ending,$AB37)</f>
        <v>669987000</v>
      </c>
      <c r="AG37" s="6">
        <f>SUMIFS(other_operating_items,gics_sector,$AA37,year_ending,$AB37)</f>
        <v>18281275000</v>
      </c>
      <c r="AH37" s="6">
        <f t="shared" si="4"/>
        <v>1285844912000</v>
      </c>
      <c r="AI37" s="6">
        <f t="shared" si="5"/>
        <v>150135072000</v>
      </c>
    </row>
    <row r="38" spans="5:35">
      <c r="E38" t="s">
        <v>22</v>
      </c>
      <c r="F38" t="s">
        <v>279</v>
      </c>
      <c r="G38" s="6">
        <f>SUMIFS(total_revenue,gics_sector,$E38,ticker_symbol,$F38,data_year_status,"complete")</f>
        <v>64031000000</v>
      </c>
      <c r="H38" s="5">
        <f t="shared" si="8"/>
        <v>121</v>
      </c>
      <c r="J38" s="6">
        <f>SUMIFS(cost_of_goods_sold,gics_sector,$E38,ticker_symbol,$F38,data_year_status,"complete")</f>
        <v>39558000000</v>
      </c>
      <c r="K38" s="6">
        <f>SUMIFS(sales_general_admin,gics_sector,$E38,ticker_symbol,$F38,data_year_status,"complete")</f>
        <v>0</v>
      </c>
      <c r="L38" s="6">
        <f>SUMIFS(research_development,gics_sector,$E38,ticker_symbol,$F38,data_year_status,"complete")</f>
        <v>0</v>
      </c>
      <c r="M38" s="6">
        <f>SUMIFS(other_operating_items,gics_sector,$E38,ticker_symbol,$F38,data_year_status,"complete")</f>
        <v>0</v>
      </c>
      <c r="N38" s="6">
        <f t="shared" si="9"/>
        <v>39558000000</v>
      </c>
      <c r="O38" s="6">
        <f t="shared" si="10"/>
        <v>24473000000</v>
      </c>
      <c r="P38" s="5">
        <f t="shared" si="11"/>
        <v>40</v>
      </c>
      <c r="AA38" s="5" t="s">
        <v>86</v>
      </c>
      <c r="AB38" s="5">
        <v>2015</v>
      </c>
      <c r="AC38" s="6">
        <f>SUMIFS(total_revenue,gics_sector,$AA38,year_ending,$AB38)</f>
        <v>861802498000</v>
      </c>
      <c r="AD38" s="6">
        <f>SUMIFS(cost_of_goods_sold,gics_sector,$AA38,year_ending,$AB38)</f>
        <v>592322829000</v>
      </c>
      <c r="AE38" s="6">
        <f>SUMIFS(sales_general_admin,gics_sector,$AA38,year_ending,$AB38)</f>
        <v>144013083000</v>
      </c>
      <c r="AF38" s="6">
        <f>SUMIFS(research_development,gics_sector,$AA38,year_ending,$AB38)</f>
        <v>482104000</v>
      </c>
      <c r="AG38" s="6">
        <f>SUMIFS(other_operating_items,gics_sector,$AA38,year_ending,$AB38)</f>
        <v>114144150000</v>
      </c>
      <c r="AH38" s="6">
        <f t="shared" si="4"/>
        <v>850962166000</v>
      </c>
      <c r="AI38" s="6">
        <f t="shared" si="5"/>
        <v>10840332000</v>
      </c>
    </row>
    <row r="39" spans="5:35">
      <c r="E39" t="s">
        <v>22</v>
      </c>
      <c r="F39" t="s">
        <v>280</v>
      </c>
      <c r="G39" s="6">
        <f>SUMIFS(total_revenue,gics_sector,$E39,ticker_symbol,$F39,data_year_status,"complete")</f>
        <v>11038454000</v>
      </c>
      <c r="H39" s="5">
        <f t="shared" si="8"/>
        <v>362</v>
      </c>
      <c r="J39" s="6">
        <f>SUMIFS(cost_of_goods_sold,gics_sector,$E39,ticker_symbol,$F39,data_year_status,"complete")</f>
        <v>5049558000</v>
      </c>
      <c r="K39" s="6">
        <f>SUMIFS(sales_general_admin,gics_sector,$E39,ticker_symbol,$F39,data_year_status,"complete")</f>
        <v>2057637000</v>
      </c>
      <c r="L39" s="6">
        <f>SUMIFS(research_development,gics_sector,$E39,ticker_symbol,$F39,data_year_status,"complete")</f>
        <v>1512860000</v>
      </c>
      <c r="M39" s="6">
        <f>SUMIFS(other_operating_items,gics_sector,$E39,ticker_symbol,$F39,data_year_status,"complete")</f>
        <v>0</v>
      </c>
      <c r="N39" s="6">
        <f t="shared" si="9"/>
        <v>8620055000</v>
      </c>
      <c r="O39" s="6">
        <f t="shared" si="10"/>
        <v>2418399000</v>
      </c>
      <c r="P39" s="5">
        <f t="shared" si="11"/>
        <v>337</v>
      </c>
      <c r="AA39" s="5" t="s">
        <v>28</v>
      </c>
      <c r="AB39" s="5">
        <v>2015</v>
      </c>
      <c r="AC39" s="6">
        <f>SUMIFS(total_revenue,gics_sector,$AA39,year_ending,$AB39)</f>
        <v>1205934822000</v>
      </c>
      <c r="AD39" s="6">
        <f>SUMIFS(cost_of_goods_sold,gics_sector,$AA39,year_ending,$AB39)</f>
        <v>787248644000</v>
      </c>
      <c r="AE39" s="6">
        <f>SUMIFS(sales_general_admin,gics_sector,$AA39,year_ending,$AB39)</f>
        <v>158219576000</v>
      </c>
      <c r="AF39" s="6">
        <f>SUMIFS(research_development,gics_sector,$AA39,year_ending,$AB39)</f>
        <v>54144495000</v>
      </c>
      <c r="AG39" s="6">
        <f>SUMIFS(other_operating_items,gics_sector,$AA39,year_ending,$AB39)</f>
        <v>72953468000</v>
      </c>
      <c r="AH39" s="6">
        <f t="shared" si="4"/>
        <v>1072566183000</v>
      </c>
      <c r="AI39" s="6">
        <f t="shared" si="5"/>
        <v>133368639000</v>
      </c>
    </row>
    <row r="40" spans="5:35">
      <c r="E40" t="s">
        <v>22</v>
      </c>
      <c r="F40" t="s">
        <v>282</v>
      </c>
      <c r="G40" s="6">
        <f>SUMIFS(total_revenue,gics_sector,$E40,ticker_symbol,$F40,data_year_status,"complete")</f>
        <v>69279000000</v>
      </c>
      <c r="H40" s="5">
        <f t="shared" si="8"/>
        <v>114</v>
      </c>
      <c r="J40" s="6">
        <f>SUMIFS(cost_of_goods_sold,gics_sector,$E40,ticker_symbol,$F40,data_year_status,"complete")</f>
        <v>52464000000</v>
      </c>
      <c r="K40" s="6">
        <f>SUMIFS(sales_general_admin,gics_sector,$E40,ticker_symbol,$F40,data_year_status,"complete")</f>
        <v>10976000000</v>
      </c>
      <c r="L40" s="6">
        <f>SUMIFS(research_development,gics_sector,$E40,ticker_symbol,$F40,data_year_status,"complete")</f>
        <v>0</v>
      </c>
      <c r="M40" s="6">
        <f>SUMIFS(other_operating_items,gics_sector,$E40,ticker_symbol,$F40,data_year_status,"complete")</f>
        <v>0</v>
      </c>
      <c r="N40" s="6">
        <f t="shared" si="9"/>
        <v>63440000000</v>
      </c>
      <c r="O40" s="6">
        <f t="shared" si="10"/>
        <v>5839000000</v>
      </c>
      <c r="P40" s="5">
        <f t="shared" si="11"/>
        <v>181</v>
      </c>
      <c r="AA40" s="5" t="s">
        <v>16</v>
      </c>
      <c r="AB40" s="5">
        <v>2015</v>
      </c>
      <c r="AC40" s="6">
        <f>SUMIFS(total_revenue,gics_sector,$AA40,year_ending,$AB40)</f>
        <v>1033831829000</v>
      </c>
      <c r="AD40" s="6">
        <f>SUMIFS(cost_of_goods_sold,gics_sector,$AA40,year_ending,$AB40)</f>
        <v>622800034000</v>
      </c>
      <c r="AE40" s="6">
        <f>SUMIFS(sales_general_admin,gics_sector,$AA40,year_ending,$AB40)</f>
        <v>232188554000</v>
      </c>
      <c r="AF40" s="6">
        <f>SUMIFS(research_development,gics_sector,$AA40,year_ending,$AB40)</f>
        <v>14318756000</v>
      </c>
      <c r="AG40" s="6">
        <f>SUMIFS(other_operating_items,gics_sector,$AA40,year_ending,$AB40)</f>
        <v>21616845000</v>
      </c>
      <c r="AH40" s="6">
        <f t="shared" si="4"/>
        <v>890924189000</v>
      </c>
      <c r="AI40" s="6">
        <f t="shared" si="5"/>
        <v>142907640000</v>
      </c>
    </row>
    <row r="41" spans="5:35">
      <c r="E41" t="s">
        <v>22</v>
      </c>
      <c r="F41" t="s">
        <v>287</v>
      </c>
      <c r="G41" s="6">
        <f>SUMIFS(total_revenue,gics_sector,$E41,ticker_symbol,$F41,data_year_status,"complete")</f>
        <v>22713298000</v>
      </c>
      <c r="H41" s="5">
        <f t="shared" si="8"/>
        <v>266</v>
      </c>
      <c r="J41" s="6">
        <f>SUMIFS(cost_of_goods_sold,gics_sector,$E41,ticker_symbol,$F41,data_year_status,"complete")</f>
        <v>16242316000</v>
      </c>
      <c r="K41" s="6">
        <f>SUMIFS(sales_general_admin,gics_sector,$E41,ticker_symbol,$F41,data_year_status,"complete")</f>
        <v>4890383000</v>
      </c>
      <c r="L41" s="6">
        <f>SUMIFS(research_development,gics_sector,$E41,ticker_symbol,$F41,data_year_status,"complete")</f>
        <v>0</v>
      </c>
      <c r="M41" s="6">
        <f>SUMIFS(other_operating_items,gics_sector,$E41,ticker_symbol,$F41,data_year_status,"complete")</f>
        <v>0</v>
      </c>
      <c r="N41" s="6">
        <f t="shared" si="9"/>
        <v>21132699000</v>
      </c>
      <c r="O41" s="6">
        <f t="shared" si="10"/>
        <v>1580599000</v>
      </c>
      <c r="P41" s="5">
        <f t="shared" si="11"/>
        <v>387</v>
      </c>
      <c r="AA41" s="5" t="s">
        <v>25</v>
      </c>
      <c r="AB41" s="5">
        <v>2015</v>
      </c>
      <c r="AC41" s="6">
        <f>SUMIFS(total_revenue,gics_sector,$AA41,year_ending,$AB41)</f>
        <v>960112380000</v>
      </c>
      <c r="AD41" s="6">
        <f>SUMIFS(cost_of_goods_sold,gics_sector,$AA41,year_ending,$AB41)</f>
        <v>494472481000</v>
      </c>
      <c r="AE41" s="6">
        <f>SUMIFS(sales_general_admin,gics_sector,$AA41,year_ending,$AB41)</f>
        <v>155123710000</v>
      </c>
      <c r="AF41" s="6">
        <f>SUMIFS(research_development,gics_sector,$AA41,year_ending,$AB41)</f>
        <v>85193326000</v>
      </c>
      <c r="AG41" s="6">
        <f>SUMIFS(other_operating_items,gics_sector,$AA41,year_ending,$AB41)</f>
        <v>4882652000</v>
      </c>
      <c r="AH41" s="6">
        <f t="shared" si="4"/>
        <v>739672169000</v>
      </c>
      <c r="AI41" s="6">
        <f t="shared" si="5"/>
        <v>220440211000</v>
      </c>
    </row>
    <row r="42" spans="5:35">
      <c r="E42" t="s">
        <v>22</v>
      </c>
      <c r="F42" t="s">
        <v>288</v>
      </c>
      <c r="G42" s="6">
        <f>SUMIFS(total_revenue,gics_sector,$E42,ticker_symbol,$F42,data_year_status,"complete")</f>
        <v>16895856000</v>
      </c>
      <c r="H42" s="5">
        <f t="shared" si="8"/>
        <v>310</v>
      </c>
      <c r="J42" s="6">
        <f>SUMIFS(cost_of_goods_sold,gics_sector,$E42,ticker_symbol,$F42,data_year_status,"complete")</f>
        <v>6720286000</v>
      </c>
      <c r="K42" s="6">
        <f>SUMIFS(sales_general_admin,gics_sector,$E42,ticker_symbol,$F42,data_year_status,"complete")</f>
        <v>5225339000</v>
      </c>
      <c r="L42" s="6">
        <f>SUMIFS(research_development,gics_sector,$E42,ticker_symbol,$F42,data_year_status,"complete")</f>
        <v>874288000</v>
      </c>
      <c r="M42" s="6">
        <f>SUMIFS(other_operating_items,gics_sector,$E42,ticker_symbol,$F42,data_year_status,"complete")</f>
        <v>404210000</v>
      </c>
      <c r="N42" s="6">
        <f t="shared" si="9"/>
        <v>13224123000</v>
      </c>
      <c r="O42" s="6">
        <f t="shared" si="10"/>
        <v>3671733000</v>
      </c>
      <c r="P42" s="5">
        <f t="shared" si="11"/>
        <v>264</v>
      </c>
      <c r="AA42" s="5" t="s">
        <v>50</v>
      </c>
      <c r="AB42" s="5">
        <v>2015</v>
      </c>
      <c r="AC42" s="6">
        <f>SUMIFS(total_revenue,gics_sector,$AA42,year_ending,$AB42)</f>
        <v>844713181000</v>
      </c>
      <c r="AD42" s="6">
        <f>SUMIFS(cost_of_goods_sold,gics_sector,$AA42,year_ending,$AB42)</f>
        <v>258859520000</v>
      </c>
      <c r="AE42" s="6">
        <f>SUMIFS(sales_general_admin,gics_sector,$AA42,year_ending,$AB42)</f>
        <v>309298470000</v>
      </c>
      <c r="AF42" s="6">
        <f>SUMIFS(research_development,gics_sector,$AA42,year_ending,$AB42)</f>
        <v>60200000</v>
      </c>
      <c r="AG42" s="6">
        <f>SUMIFS(other_operating_items,gics_sector,$AA42,year_ending,$AB42)</f>
        <v>82664738000</v>
      </c>
      <c r="AH42" s="6">
        <f t="shared" si="4"/>
        <v>650882928000</v>
      </c>
      <c r="AI42" s="6">
        <f t="shared" si="5"/>
        <v>193830253000</v>
      </c>
    </row>
    <row r="43" spans="5:35">
      <c r="E43" t="s">
        <v>22</v>
      </c>
      <c r="F43" t="s">
        <v>291</v>
      </c>
      <c r="G43" s="6">
        <f>SUMIFS(total_revenue,gics_sector,$E43,ticker_symbol,$F43,data_year_status,"complete")</f>
        <v>21712296000</v>
      </c>
      <c r="H43" s="5">
        <f t="shared" si="8"/>
        <v>272</v>
      </c>
      <c r="J43" s="6">
        <f>SUMIFS(cost_of_goods_sold,gics_sector,$E43,ticker_symbol,$F43,data_year_status,"complete")</f>
        <v>13783816000</v>
      </c>
      <c r="K43" s="6">
        <f>SUMIFS(sales_general_admin,gics_sector,$E43,ticker_symbol,$F43,data_year_status,"complete")</f>
        <v>5478573000</v>
      </c>
      <c r="L43" s="6">
        <f>SUMIFS(research_development,gics_sector,$E43,ticker_symbol,$F43,data_year_status,"complete")</f>
        <v>0</v>
      </c>
      <c r="M43" s="6">
        <f>SUMIFS(other_operating_items,gics_sector,$E43,ticker_symbol,$F43,data_year_status,"complete")</f>
        <v>0</v>
      </c>
      <c r="N43" s="6">
        <f t="shared" si="9"/>
        <v>19262389000</v>
      </c>
      <c r="O43" s="6">
        <f t="shared" si="10"/>
        <v>2449907000</v>
      </c>
      <c r="P43" s="5">
        <f t="shared" si="11"/>
        <v>335</v>
      </c>
      <c r="AA43" s="5" t="s">
        <v>185</v>
      </c>
      <c r="AB43" s="5">
        <v>2015</v>
      </c>
      <c r="AC43" s="6">
        <f>SUMIFS(total_revenue,gics_sector,$AA43,year_ending,$AB43)</f>
        <v>310126000000</v>
      </c>
      <c r="AD43" s="6">
        <f>SUMIFS(cost_of_goods_sold,gics_sector,$AA43,year_ending,$AB43)</f>
        <v>131646000000</v>
      </c>
      <c r="AE43" s="6">
        <f>SUMIFS(sales_general_admin,gics_sector,$AA43,year_ending,$AB43)</f>
        <v>71010000000</v>
      </c>
      <c r="AF43" s="6">
        <f>SUMIFS(research_development,gics_sector,$AA43,year_ending,$AB43)</f>
        <v>0</v>
      </c>
      <c r="AG43" s="6">
        <f>SUMIFS(other_operating_items,gics_sector,$AA43,year_ending,$AB43)</f>
        <v>44708000000</v>
      </c>
      <c r="AH43" s="6">
        <f t="shared" si="4"/>
        <v>247364000000</v>
      </c>
      <c r="AI43" s="6">
        <f t="shared" si="5"/>
        <v>62762000000</v>
      </c>
    </row>
    <row r="44" spans="5:35">
      <c r="E44" t="s">
        <v>22</v>
      </c>
      <c r="F44" t="s">
        <v>296</v>
      </c>
      <c r="G44" s="6">
        <f>SUMIFS(total_revenue,gics_sector,$E44,ticker_symbol,$F44,data_year_status,"complete")</f>
        <v>325261000000</v>
      </c>
      <c r="H44" s="5">
        <f t="shared" si="8"/>
        <v>27</v>
      </c>
      <c r="J44" s="6">
        <f>SUMIFS(cost_of_goods_sold,gics_sector,$E44,ticker_symbol,$F44,data_year_status,"complete")</f>
        <v>213850000000</v>
      </c>
      <c r="K44" s="6">
        <f>SUMIFS(sales_general_admin,gics_sector,$E44,ticker_symbol,$F44,data_year_status,"complete")</f>
        <v>65711000000</v>
      </c>
      <c r="L44" s="6">
        <f>SUMIFS(research_development,gics_sector,$E44,ticker_symbol,$F44,data_year_status,"complete")</f>
        <v>0</v>
      </c>
      <c r="M44" s="6">
        <f>SUMIFS(other_operating_items,gics_sector,$E44,ticker_symbol,$F44,data_year_status,"complete")</f>
        <v>6525000000</v>
      </c>
      <c r="N44" s="6">
        <f t="shared" si="9"/>
        <v>286086000000</v>
      </c>
      <c r="O44" s="6">
        <f t="shared" si="10"/>
        <v>39175000000</v>
      </c>
      <c r="P44" s="5">
        <f t="shared" si="11"/>
        <v>22</v>
      </c>
      <c r="AA44" s="5" t="s">
        <v>62</v>
      </c>
      <c r="AB44" s="5">
        <v>2015</v>
      </c>
      <c r="AC44" s="6">
        <f>SUMIFS(total_revenue,gics_sector,$AA44,year_ending,$AB44)</f>
        <v>267845555000</v>
      </c>
      <c r="AD44" s="6">
        <f>SUMIFS(cost_of_goods_sold,gics_sector,$AA44,year_ending,$AB44)</f>
        <v>198171596000</v>
      </c>
      <c r="AE44" s="6">
        <f>SUMIFS(sales_general_admin,gics_sector,$AA44,year_ending,$AB44)</f>
        <v>35923187000</v>
      </c>
      <c r="AF44" s="6">
        <f>SUMIFS(research_development,gics_sector,$AA44,year_ending,$AB44)</f>
        <v>5445772000</v>
      </c>
      <c r="AG44" s="6">
        <f>SUMIFS(other_operating_items,gics_sector,$AA44,year_ending,$AB44)</f>
        <v>4603100000</v>
      </c>
      <c r="AH44" s="6">
        <f t="shared" si="4"/>
        <v>244143655000</v>
      </c>
      <c r="AI44" s="6">
        <f t="shared" si="5"/>
        <v>23701900000</v>
      </c>
    </row>
    <row r="45" spans="5:35">
      <c r="E45" t="s">
        <v>22</v>
      </c>
      <c r="F45" t="s">
        <v>300</v>
      </c>
      <c r="G45" s="6">
        <f>SUMIFS(total_revenue,gics_sector,$E45,ticker_symbol,$F45,data_year_status,"complete")</f>
        <v>23704288000</v>
      </c>
      <c r="H45" s="5">
        <f t="shared" si="8"/>
        <v>262</v>
      </c>
      <c r="J45" s="6">
        <f>SUMIFS(cost_of_goods_sold,gics_sector,$E45,ticker_symbol,$F45,data_year_status,"complete")</f>
        <v>14469675000</v>
      </c>
      <c r="K45" s="6">
        <f>SUMIFS(sales_general_admin,gics_sector,$E45,ticker_symbol,$F45,data_year_status,"complete")</f>
        <v>4615582000</v>
      </c>
      <c r="L45" s="6">
        <f>SUMIFS(research_development,gics_sector,$E45,ticker_symbol,$F45,data_year_status,"complete")</f>
        <v>0</v>
      </c>
      <c r="M45" s="6">
        <f>SUMIFS(other_operating_items,gics_sector,$E45,ticker_symbol,$F45,data_year_status,"complete")</f>
        <v>0</v>
      </c>
      <c r="N45" s="6">
        <f t="shared" si="9"/>
        <v>19085257000</v>
      </c>
      <c r="O45" s="6">
        <f t="shared" si="10"/>
        <v>4619031000</v>
      </c>
      <c r="P45" s="5">
        <f t="shared" si="11"/>
        <v>214</v>
      </c>
      <c r="AA45" s="5" t="s">
        <v>45</v>
      </c>
      <c r="AB45" s="5">
        <v>2015</v>
      </c>
      <c r="AC45" s="6">
        <f>SUMIFS(total_revenue,gics_sector,$AA45,year_ending,$AB45)</f>
        <v>270915907000</v>
      </c>
      <c r="AD45" s="6">
        <f>SUMIFS(cost_of_goods_sold,gics_sector,$AA45,year_ending,$AB45)</f>
        <v>158981275000</v>
      </c>
      <c r="AE45" s="6">
        <f>SUMIFS(sales_general_admin,gics_sector,$AA45,year_ending,$AB45)</f>
        <v>23961433000</v>
      </c>
      <c r="AF45" s="6">
        <f>SUMIFS(research_development,gics_sector,$AA45,year_ending,$AB45)</f>
        <v>0</v>
      </c>
      <c r="AG45" s="6">
        <f>SUMIFS(other_operating_items,gics_sector,$AA45,year_ending,$AB45)</f>
        <v>32343217000</v>
      </c>
      <c r="AH45" s="6">
        <f t="shared" si="4"/>
        <v>215285925000</v>
      </c>
      <c r="AI45" s="6">
        <f t="shared" si="5"/>
        <v>55629982000</v>
      </c>
    </row>
    <row r="46" spans="5:35">
      <c r="E46" t="s">
        <v>22</v>
      </c>
      <c r="F46" t="s">
        <v>325</v>
      </c>
      <c r="G46" s="6">
        <f>SUMIFS(total_revenue,gics_sector,$E46,ticker_symbol,$F46,data_year_status,"complete")</f>
        <v>29229400000</v>
      </c>
      <c r="H46" s="5">
        <f t="shared" si="8"/>
        <v>232</v>
      </c>
      <c r="J46" s="6">
        <f>SUMIFS(cost_of_goods_sold,gics_sector,$E46,ticker_symbol,$F46,data_year_status,"complete")</f>
        <v>0</v>
      </c>
      <c r="K46" s="6">
        <f>SUMIFS(sales_general_admin,gics_sector,$E46,ticker_symbol,$F46,data_year_status,"complete")</f>
        <v>26233700000</v>
      </c>
      <c r="L46" s="6">
        <f>SUMIFS(research_development,gics_sector,$E46,ticker_symbol,$F46,data_year_status,"complete")</f>
        <v>0</v>
      </c>
      <c r="M46" s="6">
        <f>SUMIFS(other_operating_items,gics_sector,$E46,ticker_symbol,$F46,data_year_status,"complete")</f>
        <v>0</v>
      </c>
      <c r="N46" s="6">
        <f t="shared" si="9"/>
        <v>26233700000</v>
      </c>
      <c r="O46" s="6">
        <f t="shared" si="10"/>
        <v>2995700000</v>
      </c>
      <c r="P46" s="5">
        <f t="shared" si="11"/>
        <v>299</v>
      </c>
      <c r="AA46" s="5" t="s">
        <v>55</v>
      </c>
      <c r="AB46" s="5">
        <v>2015</v>
      </c>
      <c r="AC46" s="6">
        <f>SUMIFS(total_revenue,gics_sector,$AA46,year_ending,$AB46)</f>
        <v>74335202000</v>
      </c>
      <c r="AD46" s="6">
        <f>SUMIFS(cost_of_goods_sold,gics_sector,$AA46,year_ending,$AB46)</f>
        <v>33966921000</v>
      </c>
      <c r="AE46" s="6">
        <f>SUMIFS(sales_general_admin,gics_sector,$AA46,year_ending,$AB46)</f>
        <v>7767304000</v>
      </c>
      <c r="AF46" s="6">
        <f>SUMIFS(research_development,gics_sector,$AA46,year_ending,$AB46)</f>
        <v>24000000</v>
      </c>
      <c r="AG46" s="6">
        <f>SUMIFS(other_operating_items,gics_sector,$AA46,year_ending,$AB46)</f>
        <v>13812664000</v>
      </c>
      <c r="AH46" s="6">
        <f t="shared" si="4"/>
        <v>55570889000</v>
      </c>
      <c r="AI46" s="6">
        <f t="shared" si="5"/>
        <v>18764313000</v>
      </c>
    </row>
    <row r="47" spans="5:35">
      <c r="E47" t="s">
        <v>22</v>
      </c>
      <c r="F47" t="s">
        <v>336</v>
      </c>
      <c r="G47" s="6">
        <f>SUMIFS(total_revenue,gics_sector,$E47,ticker_symbol,$F47,data_year_status,"complete")</f>
        <v>52617000000</v>
      </c>
      <c r="H47" s="5">
        <f t="shared" si="8"/>
        <v>149</v>
      </c>
      <c r="J47" s="6">
        <f>SUMIFS(cost_of_goods_sold,gics_sector,$E47,ticker_symbol,$F47,data_year_status,"complete")</f>
        <v>32743000000</v>
      </c>
      <c r="K47" s="6">
        <f>SUMIFS(sales_general_admin,gics_sector,$E47,ticker_symbol,$F47,data_year_status,"complete")</f>
        <v>14755000000</v>
      </c>
      <c r="L47" s="6">
        <f>SUMIFS(research_development,gics_sector,$E47,ticker_symbol,$F47,data_year_status,"complete")</f>
        <v>0</v>
      </c>
      <c r="M47" s="6">
        <f>SUMIFS(other_operating_items,gics_sector,$E47,ticker_symbol,$F47,data_year_status,"complete")</f>
        <v>0</v>
      </c>
      <c r="N47" s="6">
        <f t="shared" si="9"/>
        <v>47498000000</v>
      </c>
      <c r="O47" s="6">
        <f t="shared" si="10"/>
        <v>5119000000</v>
      </c>
      <c r="P47" s="5">
        <f t="shared" si="11"/>
        <v>199</v>
      </c>
      <c r="AA47" s="5" t="s">
        <v>39</v>
      </c>
      <c r="AB47" s="5">
        <v>2016</v>
      </c>
      <c r="AC47" s="6">
        <f>SUMIFS(total_revenue,gics_sector,$AA47,year_ending,$AB47)</f>
        <v>1258325970000</v>
      </c>
      <c r="AD47" s="6">
        <f>SUMIFS(cost_of_goods_sold,gics_sector,$AA47,year_ending,$AB47)</f>
        <v>942226390000</v>
      </c>
      <c r="AE47" s="6">
        <f>SUMIFS(sales_general_admin,gics_sector,$AA47,year_ending,$AB47)</f>
        <v>197846371000</v>
      </c>
      <c r="AF47" s="6">
        <f>SUMIFS(research_development,gics_sector,$AA47,year_ending,$AB47)</f>
        <v>2317295000</v>
      </c>
      <c r="AG47" s="6">
        <f>SUMIFS(other_operating_items,gics_sector,$AA47,year_ending,$AB47)</f>
        <v>2540400000</v>
      </c>
      <c r="AH47" s="6">
        <f t="shared" si="4"/>
        <v>1144930456000</v>
      </c>
      <c r="AI47" s="6">
        <f t="shared" si="5"/>
        <v>113395514000</v>
      </c>
    </row>
    <row r="48" spans="5:35">
      <c r="E48" t="s">
        <v>22</v>
      </c>
      <c r="F48" t="s">
        <v>345</v>
      </c>
      <c r="G48" s="6">
        <f>SUMIFS(total_revenue,gics_sector,$E48,ticker_symbol,$F48,data_year_status,"complete")</f>
        <v>52955508000</v>
      </c>
      <c r="H48" s="5">
        <f t="shared" si="8"/>
        <v>146</v>
      </c>
      <c r="J48" s="6">
        <f>SUMIFS(cost_of_goods_sold,gics_sector,$E48,ticker_symbol,$F48,data_year_status,"complete")</f>
        <v>45936158000</v>
      </c>
      <c r="K48" s="6">
        <f>SUMIFS(sales_general_admin,gics_sector,$E48,ticker_symbol,$F48,data_year_status,"complete")</f>
        <v>3401145000</v>
      </c>
      <c r="L48" s="6">
        <f>SUMIFS(research_development,gics_sector,$E48,ticker_symbol,$F48,data_year_status,"complete")</f>
        <v>0</v>
      </c>
      <c r="M48" s="6">
        <f>SUMIFS(other_operating_items,gics_sector,$E48,ticker_symbol,$F48,data_year_status,"complete")</f>
        <v>0</v>
      </c>
      <c r="N48" s="6">
        <f t="shared" si="9"/>
        <v>49337303000</v>
      </c>
      <c r="O48" s="6">
        <f t="shared" si="10"/>
        <v>3618205000</v>
      </c>
      <c r="P48" s="5">
        <f t="shared" si="11"/>
        <v>268</v>
      </c>
      <c r="AA48" s="5" t="s">
        <v>22</v>
      </c>
      <c r="AB48" s="5">
        <v>2016</v>
      </c>
      <c r="AC48" s="6">
        <f>SUMIFS(total_revenue,gics_sector,$AA48,year_ending,$AB48)</f>
        <v>1386905796000</v>
      </c>
      <c r="AD48" s="6">
        <f>SUMIFS(cost_of_goods_sold,gics_sector,$AA48,year_ending,$AB48)</f>
        <v>974989662000</v>
      </c>
      <c r="AE48" s="6">
        <f>SUMIFS(sales_general_admin,gics_sector,$AA48,year_ending,$AB48)</f>
        <v>258493181000</v>
      </c>
      <c r="AF48" s="6">
        <f>SUMIFS(research_development,gics_sector,$AA48,year_ending,$AB48)</f>
        <v>0</v>
      </c>
      <c r="AG48" s="6">
        <f>SUMIFS(other_operating_items,gics_sector,$AA48,year_ending,$AB48)</f>
        <v>21156009000</v>
      </c>
      <c r="AH48" s="6">
        <f t="shared" si="4"/>
        <v>1254638852000</v>
      </c>
      <c r="AI48" s="6">
        <f t="shared" si="5"/>
        <v>132266944000</v>
      </c>
    </row>
    <row r="49" spans="5:35">
      <c r="E49" t="s">
        <v>22</v>
      </c>
      <c r="F49" t="s">
        <v>347</v>
      </c>
      <c r="G49" s="6">
        <f>SUMIFS(total_revenue,gics_sector,$E49,ticker_symbol,$F49,data_year_status,"complete")</f>
        <v>14576132000</v>
      </c>
      <c r="H49" s="5">
        <f t="shared" si="8"/>
        <v>326</v>
      </c>
      <c r="J49" s="6">
        <f>SUMIFS(cost_of_goods_sold,gics_sector,$E49,ticker_symbol,$F49,data_year_status,"complete")</f>
        <v>5808566000</v>
      </c>
      <c r="K49" s="6">
        <f>SUMIFS(sales_general_admin,gics_sector,$E49,ticker_symbol,$F49,data_year_status,"complete")</f>
        <v>4227936000</v>
      </c>
      <c r="L49" s="6">
        <f>SUMIFS(research_development,gics_sector,$E49,ticker_symbol,$F49,data_year_status,"complete")</f>
        <v>0</v>
      </c>
      <c r="M49" s="6">
        <f>SUMIFS(other_operating_items,gics_sector,$E49,ticker_symbol,$F49,data_year_status,"complete")</f>
        <v>455591000</v>
      </c>
      <c r="N49" s="6">
        <f t="shared" si="9"/>
        <v>10492093000</v>
      </c>
      <c r="O49" s="6">
        <f t="shared" si="10"/>
        <v>4084039000</v>
      </c>
      <c r="P49" s="5">
        <f t="shared" si="11"/>
        <v>241</v>
      </c>
      <c r="AA49" s="5" t="s">
        <v>86</v>
      </c>
      <c r="AB49" s="5">
        <v>2016</v>
      </c>
      <c r="AC49" s="6">
        <f>SUMIFS(total_revenue,gics_sector,$AA49,year_ending,$AB49)</f>
        <v>65824571000</v>
      </c>
      <c r="AD49" s="6">
        <f>SUMIFS(cost_of_goods_sold,gics_sector,$AA49,year_ending,$AB49)</f>
        <v>37874714000</v>
      </c>
      <c r="AE49" s="6">
        <f>SUMIFS(sales_general_admin,gics_sector,$AA49,year_ending,$AB49)</f>
        <v>11344034000</v>
      </c>
      <c r="AF49" s="6">
        <f>SUMIFS(research_development,gics_sector,$AA49,year_ending,$AB49)</f>
        <v>394269000</v>
      </c>
      <c r="AG49" s="6">
        <f>SUMIFS(other_operating_items,gics_sector,$AA49,year_ending,$AB49)</f>
        <v>12282507000</v>
      </c>
      <c r="AH49" s="6">
        <f t="shared" si="4"/>
        <v>61895524000</v>
      </c>
      <c r="AI49" s="6">
        <f t="shared" si="5"/>
        <v>3929047000</v>
      </c>
    </row>
    <row r="50" spans="5:35">
      <c r="E50" t="s">
        <v>22</v>
      </c>
      <c r="F50" t="s">
        <v>350</v>
      </c>
      <c r="G50" s="6">
        <f>SUMIFS(total_revenue,gics_sector,$E50,ticker_symbol,$F50,data_year_status,"complete")</f>
        <v>76537000000</v>
      </c>
      <c r="H50" s="5">
        <f t="shared" si="8"/>
        <v>96</v>
      </c>
      <c r="J50" s="6">
        <f>SUMIFS(cost_of_goods_sold,gics_sector,$E50,ticker_symbol,$F50,data_year_status,"complete")</f>
        <v>48739000000</v>
      </c>
      <c r="K50" s="6">
        <f>SUMIFS(sales_general_admin,gics_sector,$E50,ticker_symbol,$F50,data_year_status,"complete")</f>
        <v>17382000000</v>
      </c>
      <c r="L50" s="6">
        <f>SUMIFS(research_development,gics_sector,$E50,ticker_symbol,$F50,data_year_status,"complete")</f>
        <v>0</v>
      </c>
      <c r="M50" s="6">
        <f>SUMIFS(other_operating_items,gics_sector,$E50,ticker_symbol,$F50,data_year_status,"complete")</f>
        <v>3542000000</v>
      </c>
      <c r="N50" s="6">
        <f t="shared" si="9"/>
        <v>69663000000</v>
      </c>
      <c r="O50" s="6">
        <f t="shared" si="10"/>
        <v>6874000000</v>
      </c>
      <c r="P50" s="5">
        <f t="shared" si="11"/>
        <v>161</v>
      </c>
      <c r="AA50" s="5" t="s">
        <v>28</v>
      </c>
      <c r="AB50" s="5">
        <v>2016</v>
      </c>
      <c r="AC50" s="6">
        <f>SUMIFS(total_revenue,gics_sector,$AA50,year_ending,$AB50)</f>
        <v>816842648000</v>
      </c>
      <c r="AD50" s="6">
        <f>SUMIFS(cost_of_goods_sold,gics_sector,$AA50,year_ending,$AB50)</f>
        <v>632397962000</v>
      </c>
      <c r="AE50" s="6">
        <f>SUMIFS(sales_general_admin,gics_sector,$AA50,year_ending,$AB50)</f>
        <v>44312712000</v>
      </c>
      <c r="AF50" s="6">
        <f>SUMIFS(research_development,gics_sector,$AA50,year_ending,$AB50)</f>
        <v>18225746000</v>
      </c>
      <c r="AG50" s="6">
        <f>SUMIFS(other_operating_items,gics_sector,$AA50,year_ending,$AB50)</f>
        <v>65265950000</v>
      </c>
      <c r="AH50" s="6">
        <f t="shared" si="4"/>
        <v>760202370000</v>
      </c>
      <c r="AI50" s="6">
        <f t="shared" si="5"/>
        <v>56640278000</v>
      </c>
    </row>
    <row r="51" spans="5:35">
      <c r="E51" t="s">
        <v>22</v>
      </c>
      <c r="F51" t="s">
        <v>352</v>
      </c>
      <c r="G51" s="6">
        <f>SUMIFS(total_revenue,gics_sector,$E51,ticker_symbol,$F51,data_year_status,"complete")</f>
        <v>44840000000</v>
      </c>
      <c r="H51" s="5">
        <f t="shared" si="8"/>
        <v>173</v>
      </c>
      <c r="J51" s="6">
        <f>SUMIFS(cost_of_goods_sold,gics_sector,$E51,ticker_symbol,$F51,data_year_status,"complete")</f>
        <v>26013000000</v>
      </c>
      <c r="K51" s="6">
        <f>SUMIFS(sales_general_admin,gics_sector,$E51,ticker_symbol,$F51,data_year_status,"complete")</f>
        <v>11273000000</v>
      </c>
      <c r="L51" s="6">
        <f>SUMIFS(research_development,gics_sector,$E51,ticker_symbol,$F51,data_year_status,"complete")</f>
        <v>0</v>
      </c>
      <c r="M51" s="6">
        <f>SUMIFS(other_operating_items,gics_sector,$E51,ticker_symbol,$F51,data_year_status,"complete")</f>
        <v>0</v>
      </c>
      <c r="N51" s="6">
        <f t="shared" si="9"/>
        <v>37286000000</v>
      </c>
      <c r="O51" s="6">
        <f t="shared" si="10"/>
        <v>7554000000</v>
      </c>
      <c r="P51" s="5">
        <f t="shared" si="11"/>
        <v>147</v>
      </c>
      <c r="AA51" s="5" t="s">
        <v>16</v>
      </c>
      <c r="AB51" s="5">
        <v>2016</v>
      </c>
      <c r="AC51" s="6">
        <f>SUMIFS(total_revenue,gics_sector,$AA51,year_ending,$AB51)</f>
        <v>707276227000</v>
      </c>
      <c r="AD51" s="6">
        <f>SUMIFS(cost_of_goods_sold,gics_sector,$AA51,year_ending,$AB51)</f>
        <v>458591486000</v>
      </c>
      <c r="AE51" s="6">
        <f>SUMIFS(sales_general_admin,gics_sector,$AA51,year_ending,$AB51)</f>
        <v>127618936000</v>
      </c>
      <c r="AF51" s="6">
        <f>SUMIFS(research_development,gics_sector,$AA51,year_ending,$AB51)</f>
        <v>12675100000</v>
      </c>
      <c r="AG51" s="6">
        <f>SUMIFS(other_operating_items,gics_sector,$AA51,year_ending,$AB51)</f>
        <v>13621782000</v>
      </c>
      <c r="AH51" s="6">
        <f t="shared" si="4"/>
        <v>612507304000</v>
      </c>
      <c r="AI51" s="6">
        <f t="shared" si="5"/>
        <v>94768923000</v>
      </c>
    </row>
    <row r="52" spans="5:35">
      <c r="E52" t="s">
        <v>22</v>
      </c>
      <c r="F52" t="s">
        <v>354</v>
      </c>
      <c r="G52" s="6">
        <f>SUMIFS(total_revenue,gics_sector,$E52,ticker_symbol,$F52,data_year_status,"complete")</f>
        <v>34138914000</v>
      </c>
      <c r="H52" s="5">
        <f t="shared" si="8"/>
        <v>214</v>
      </c>
      <c r="J52" s="6">
        <f>SUMIFS(cost_of_goods_sold,gics_sector,$E52,ticker_symbol,$F52,data_year_status,"complete")</f>
        <v>27938026000</v>
      </c>
      <c r="K52" s="6">
        <f>SUMIFS(sales_general_admin,gics_sector,$E52,ticker_symbol,$F52,data_year_status,"complete")</f>
        <v>2244635000</v>
      </c>
      <c r="L52" s="6">
        <f>SUMIFS(research_development,gics_sector,$E52,ticker_symbol,$F52,data_year_status,"complete")</f>
        <v>0</v>
      </c>
      <c r="M52" s="6">
        <f>SUMIFS(other_operating_items,gics_sector,$E52,ticker_symbol,$F52,data_year_status,"complete")</f>
        <v>0</v>
      </c>
      <c r="N52" s="6">
        <f t="shared" si="9"/>
        <v>30182661000</v>
      </c>
      <c r="O52" s="6">
        <f t="shared" si="10"/>
        <v>3956253000</v>
      </c>
      <c r="P52" s="5">
        <f t="shared" si="11"/>
        <v>251</v>
      </c>
      <c r="AA52" s="5" t="s">
        <v>25</v>
      </c>
      <c r="AB52" s="5">
        <v>2016</v>
      </c>
      <c r="AC52" s="6">
        <f>SUMIFS(total_revenue,gics_sector,$AA52,year_ending,$AB52)</f>
        <v>769415213000</v>
      </c>
      <c r="AD52" s="6">
        <f>SUMIFS(cost_of_goods_sold,gics_sector,$AA52,year_ending,$AB52)</f>
        <v>391418851000</v>
      </c>
      <c r="AE52" s="6">
        <f>SUMIFS(sales_general_admin,gics_sector,$AA52,year_ending,$AB52)</f>
        <v>118694306000</v>
      </c>
      <c r="AF52" s="6">
        <f>SUMIFS(research_development,gics_sector,$AA52,year_ending,$AB52)</f>
        <v>80565097000</v>
      </c>
      <c r="AG52" s="6">
        <f>SUMIFS(other_operating_items,gics_sector,$AA52,year_ending,$AB52)</f>
        <v>5043118000</v>
      </c>
      <c r="AH52" s="6">
        <f t="shared" si="4"/>
        <v>595721372000</v>
      </c>
      <c r="AI52" s="6">
        <f t="shared" si="5"/>
        <v>173693841000</v>
      </c>
    </row>
    <row r="53" spans="5:35">
      <c r="E53" t="s">
        <v>22</v>
      </c>
      <c r="F53" t="s">
        <v>356</v>
      </c>
      <c r="G53" s="6">
        <f>SUMIFS(total_revenue,gics_sector,$E53,ticker_symbol,$F53,data_year_status,"complete")</f>
        <v>23118155000</v>
      </c>
      <c r="H53" s="5">
        <f t="shared" si="8"/>
        <v>263</v>
      </c>
      <c r="J53" s="6">
        <f>SUMIFS(cost_of_goods_sold,gics_sector,$E53,ticker_symbol,$F53,data_year_status,"complete")</f>
        <v>13833171000</v>
      </c>
      <c r="K53" s="6">
        <f>SUMIFS(sales_general_admin,gics_sector,$E53,ticker_symbol,$F53,data_year_status,"complete")</f>
        <v>6527214000</v>
      </c>
      <c r="L53" s="6">
        <f>SUMIFS(research_development,gics_sector,$E53,ticker_symbol,$F53,data_year_status,"complete")</f>
        <v>0</v>
      </c>
      <c r="M53" s="6">
        <f>SUMIFS(other_operating_items,gics_sector,$E53,ticker_symbol,$F53,data_year_status,"complete")</f>
        <v>387901000</v>
      </c>
      <c r="N53" s="6">
        <f t="shared" si="9"/>
        <v>20748286000</v>
      </c>
      <c r="O53" s="6">
        <f t="shared" si="10"/>
        <v>2369869000</v>
      </c>
      <c r="P53" s="5">
        <f t="shared" si="11"/>
        <v>342</v>
      </c>
      <c r="AA53" s="5" t="s">
        <v>50</v>
      </c>
      <c r="AB53" s="5">
        <v>2016</v>
      </c>
      <c r="AC53" s="6">
        <f>SUMIFS(total_revenue,gics_sector,$AA53,year_ending,$AB53)</f>
        <v>57591447000</v>
      </c>
      <c r="AD53" s="6">
        <f>SUMIFS(cost_of_goods_sold,gics_sector,$AA53,year_ending,$AB53)</f>
        <v>31515155000</v>
      </c>
      <c r="AE53" s="6">
        <f>SUMIFS(sales_general_admin,gics_sector,$AA53,year_ending,$AB53)</f>
        <v>7701436000</v>
      </c>
      <c r="AF53" s="6">
        <f>SUMIFS(research_development,gics_sector,$AA53,year_ending,$AB53)</f>
        <v>55500000</v>
      </c>
      <c r="AG53" s="6">
        <f>SUMIFS(other_operating_items,gics_sector,$AA53,year_ending,$AB53)</f>
        <v>9504306000</v>
      </c>
      <c r="AH53" s="6">
        <f t="shared" si="4"/>
        <v>48776397000</v>
      </c>
      <c r="AI53" s="6">
        <f t="shared" si="5"/>
        <v>8815050000</v>
      </c>
    </row>
    <row r="54" spans="5:35">
      <c r="E54" t="s">
        <v>22</v>
      </c>
      <c r="F54" t="s">
        <v>363</v>
      </c>
      <c r="G54" s="6">
        <f>SUMIFS(total_revenue,gics_sector,$E54,ticker_symbol,$F54,data_year_status,"complete")</f>
        <v>219235000000</v>
      </c>
      <c r="H54" s="5">
        <f t="shared" si="8"/>
        <v>39</v>
      </c>
      <c r="J54" s="6">
        <f>SUMIFS(cost_of_goods_sold,gics_sector,$E54,ticker_symbol,$F54,data_year_status,"complete")</f>
        <v>143304000000</v>
      </c>
      <c r="K54" s="6">
        <f>SUMIFS(sales_general_admin,gics_sector,$E54,ticker_symbol,$F54,data_year_status,"complete")</f>
        <v>52505000000</v>
      </c>
      <c r="L54" s="6">
        <f>SUMIFS(research_development,gics_sector,$E54,ticker_symbol,$F54,data_year_status,"complete")</f>
        <v>0</v>
      </c>
      <c r="M54" s="6">
        <f>SUMIFS(other_operating_items,gics_sector,$E54,ticker_symbol,$F54,data_year_status,"complete")</f>
        <v>5954000000</v>
      </c>
      <c r="N54" s="6">
        <f t="shared" si="9"/>
        <v>201763000000</v>
      </c>
      <c r="O54" s="6">
        <f t="shared" si="10"/>
        <v>17472000000</v>
      </c>
      <c r="P54" s="5">
        <f t="shared" si="11"/>
        <v>62</v>
      </c>
      <c r="AA54" s="5" t="s">
        <v>185</v>
      </c>
      <c r="AB54" s="5">
        <v>2016</v>
      </c>
      <c r="AC54" s="6">
        <f>SUMIFS(total_revenue,gics_sector,$AA54,year_ending,$AB54)</f>
        <v>0</v>
      </c>
      <c r="AD54" s="6">
        <f>SUMIFS(cost_of_goods_sold,gics_sector,$AA54,year_ending,$AB54)</f>
        <v>0</v>
      </c>
      <c r="AE54" s="6">
        <f>SUMIFS(sales_general_admin,gics_sector,$AA54,year_ending,$AB54)</f>
        <v>0</v>
      </c>
      <c r="AF54" s="6">
        <f>SUMIFS(research_development,gics_sector,$AA54,year_ending,$AB54)</f>
        <v>0</v>
      </c>
      <c r="AG54" s="6">
        <f>SUMIFS(other_operating_items,gics_sector,$AA54,year_ending,$AB54)</f>
        <v>0</v>
      </c>
      <c r="AH54" s="6">
        <f t="shared" si="4"/>
        <v>0</v>
      </c>
      <c r="AI54" s="6">
        <f t="shared" si="5"/>
        <v>0</v>
      </c>
    </row>
    <row r="55" spans="5:35">
      <c r="E55" t="s">
        <v>22</v>
      </c>
      <c r="F55" t="s">
        <v>371</v>
      </c>
      <c r="G55" s="6">
        <f>SUMIFS(total_revenue,gics_sector,$E55,ticker_symbol,$F55,data_year_status,"complete")</f>
        <v>110801000000</v>
      </c>
      <c r="H55" s="5">
        <f t="shared" si="8"/>
        <v>70</v>
      </c>
      <c r="J55" s="6">
        <f>SUMIFS(cost_of_goods_sold,gics_sector,$E55,ticker_symbol,$F55,data_year_status,"complete")</f>
        <v>66622000000</v>
      </c>
      <c r="K55" s="6">
        <f>SUMIFS(sales_general_admin,gics_sector,$E55,ticker_symbol,$F55,data_year_status,"complete")</f>
        <v>33533000000</v>
      </c>
      <c r="L55" s="6">
        <f>SUMIFS(research_development,gics_sector,$E55,ticker_symbol,$F55,data_year_status,"complete")</f>
        <v>0</v>
      </c>
      <c r="M55" s="6">
        <f>SUMIFS(other_operating_items,gics_sector,$E55,ticker_symbol,$F55,data_year_status,"complete")</f>
        <v>0</v>
      </c>
      <c r="N55" s="6">
        <f t="shared" si="9"/>
        <v>100155000000</v>
      </c>
      <c r="O55" s="6">
        <f t="shared" si="10"/>
        <v>10646000000</v>
      </c>
      <c r="P55" s="5">
        <f t="shared" si="11"/>
        <v>109</v>
      </c>
      <c r="AA55" s="5" t="s">
        <v>62</v>
      </c>
      <c r="AB55" s="5">
        <v>2016</v>
      </c>
      <c r="AC55" s="6">
        <f>SUMIFS(total_revenue,gics_sector,$AA55,year_ending,$AB55)</f>
        <v>96451200000</v>
      </c>
      <c r="AD55" s="6">
        <f>SUMIFS(cost_of_goods_sold,gics_sector,$AA55,year_ending,$AB55)</f>
        <v>61753500000</v>
      </c>
      <c r="AE55" s="6">
        <f>SUMIFS(sales_general_admin,gics_sector,$AA55,year_ending,$AB55)</f>
        <v>18219200000</v>
      </c>
      <c r="AF55" s="6">
        <f>SUMIFS(research_development,gics_sector,$AA55,year_ending,$AB55)</f>
        <v>3751000000</v>
      </c>
      <c r="AG55" s="6">
        <f>SUMIFS(other_operating_items,gics_sector,$AA55,year_ending,$AB55)</f>
        <v>768700000</v>
      </c>
      <c r="AH55" s="6">
        <f t="shared" si="4"/>
        <v>84492400000</v>
      </c>
      <c r="AI55" s="6">
        <f t="shared" si="5"/>
        <v>11958800000</v>
      </c>
    </row>
    <row r="56" spans="5:35">
      <c r="E56" t="s">
        <v>22</v>
      </c>
      <c r="F56" t="s">
        <v>375</v>
      </c>
      <c r="G56" s="6">
        <f>SUMIFS(total_revenue,gics_sector,$E56,ticker_symbol,$F56,data_year_status,"complete")</f>
        <v>52880000000</v>
      </c>
      <c r="H56" s="5">
        <f t="shared" si="8"/>
        <v>148</v>
      </c>
      <c r="J56" s="6">
        <f>SUMIFS(cost_of_goods_sold,gics_sector,$E56,ticker_symbol,$F56,data_year_status,"complete")</f>
        <v>45403000000</v>
      </c>
      <c r="K56" s="6">
        <f>SUMIFS(sales_general_admin,gics_sector,$E56,ticker_symbol,$F56,data_year_status,"complete")</f>
        <v>2524000000</v>
      </c>
      <c r="L56" s="6">
        <f>SUMIFS(research_development,gics_sector,$E56,ticker_symbol,$F56,data_year_status,"complete")</f>
        <v>0</v>
      </c>
      <c r="M56" s="6">
        <f>SUMIFS(other_operating_items,gics_sector,$E56,ticker_symbol,$F56,data_year_status,"complete")</f>
        <v>516000000</v>
      </c>
      <c r="N56" s="6">
        <f t="shared" si="9"/>
        <v>48443000000</v>
      </c>
      <c r="O56" s="6">
        <f t="shared" si="10"/>
        <v>4437000000</v>
      </c>
      <c r="P56" s="5">
        <f t="shared" si="11"/>
        <v>225</v>
      </c>
      <c r="AA56" s="5" t="s">
        <v>45</v>
      </c>
      <c r="AB56" s="5">
        <v>2016</v>
      </c>
      <c r="AC56" s="6">
        <f>SUMIFS(total_revenue,gics_sector,$AA56,year_ending,$AB56)</f>
        <v>67500000000</v>
      </c>
      <c r="AD56" s="6">
        <f>SUMIFS(cost_of_goods_sold,gics_sector,$AA56,year_ending,$AB56)</f>
        <v>45789000000</v>
      </c>
      <c r="AE56" s="6">
        <f>SUMIFS(sales_general_admin,gics_sector,$AA56,year_ending,$AB56)</f>
        <v>3888000000</v>
      </c>
      <c r="AF56" s="6">
        <f>SUMIFS(research_development,gics_sector,$AA56,year_ending,$AB56)</f>
        <v>0</v>
      </c>
      <c r="AG56" s="6">
        <f>SUMIFS(other_operating_items,gics_sector,$AA56,year_ending,$AB56)</f>
        <v>8718000000</v>
      </c>
      <c r="AH56" s="6">
        <f t="shared" si="4"/>
        <v>58395000000</v>
      </c>
      <c r="AI56" s="6">
        <f t="shared" si="5"/>
        <v>9105000000</v>
      </c>
    </row>
    <row r="57" spans="5:35">
      <c r="E57" t="s">
        <v>22</v>
      </c>
      <c r="F57" t="s">
        <v>377</v>
      </c>
      <c r="G57" s="6">
        <f>SUMIFS(total_revenue,gics_sector,$E57,ticker_symbol,$F57,data_year_status,"complete")</f>
        <v>24632205000</v>
      </c>
      <c r="H57" s="5">
        <f t="shared" si="8"/>
        <v>257</v>
      </c>
      <c r="J57" s="6">
        <f>SUMIFS(cost_of_goods_sold,gics_sector,$E57,ticker_symbol,$F57,data_year_status,"complete")</f>
        <v>11936745000</v>
      </c>
      <c r="K57" s="6">
        <f>SUMIFS(sales_general_admin,gics_sector,$E57,ticker_symbol,$F57,data_year_status,"complete")</f>
        <v>9311706000</v>
      </c>
      <c r="L57" s="6">
        <f>SUMIFS(research_development,gics_sector,$E57,ticker_symbol,$F57,data_year_status,"complete")</f>
        <v>0</v>
      </c>
      <c r="M57" s="6">
        <f>SUMIFS(other_operating_items,gics_sector,$E57,ticker_symbol,$F57,data_year_status,"complete")</f>
        <v>0</v>
      </c>
      <c r="N57" s="6">
        <f t="shared" si="9"/>
        <v>21248451000</v>
      </c>
      <c r="O57" s="6">
        <f t="shared" si="10"/>
        <v>3383754000</v>
      </c>
      <c r="P57" s="5">
        <f t="shared" si="11"/>
        <v>276</v>
      </c>
      <c r="AA57" s="5" t="s">
        <v>55</v>
      </c>
      <c r="AB57" s="5">
        <v>2016</v>
      </c>
      <c r="AC57" s="6">
        <f>SUMIFS(total_revenue,gics_sector,$AA57,year_ending,$AB57)</f>
        <v>8790925000</v>
      </c>
      <c r="AD57" s="6">
        <f>SUMIFS(cost_of_goods_sold,gics_sector,$AA57,year_ending,$AB57)</f>
        <v>2720021000</v>
      </c>
      <c r="AE57" s="6">
        <f>SUMIFS(sales_general_admin,gics_sector,$AA57,year_ending,$AB57)</f>
        <v>1191551000</v>
      </c>
      <c r="AF57" s="6">
        <f>SUMIFS(research_development,gics_sector,$AA57,year_ending,$AB57)</f>
        <v>0</v>
      </c>
      <c r="AG57" s="6">
        <f>SUMIFS(other_operating_items,gics_sector,$AA57,year_ending,$AB57)</f>
        <v>2225676000</v>
      </c>
      <c r="AH57" s="6">
        <f t="shared" si="4"/>
        <v>6137248000</v>
      </c>
      <c r="AI57" s="6">
        <f t="shared" si="5"/>
        <v>2653677000</v>
      </c>
    </row>
    <row r="58" spans="5:35">
      <c r="E58" t="s">
        <v>22</v>
      </c>
      <c r="F58" t="s">
        <v>378</v>
      </c>
      <c r="G58" s="6">
        <f>SUMIFS(total_revenue,gics_sector,$E58,ticker_symbol,$F58,data_year_status,"complete")</f>
        <v>108527000000</v>
      </c>
      <c r="H58" s="5">
        <f t="shared" si="8"/>
        <v>71</v>
      </c>
      <c r="J58" s="6">
        <f>SUMIFS(cost_of_goods_sold,gics_sector,$E58,ticker_symbol,$F58,data_year_status,"complete")</f>
        <v>66563100000</v>
      </c>
      <c r="K58" s="6">
        <f>SUMIFS(sales_general_admin,gics_sector,$E58,ticker_symbol,$F58,data_year_status,"complete")</f>
        <v>9500300000</v>
      </c>
      <c r="L58" s="6">
        <f>SUMIFS(research_development,gics_sector,$E58,ticker_symbol,$F58,data_year_status,"complete")</f>
        <v>0</v>
      </c>
      <c r="M58" s="6">
        <f>SUMIFS(other_operating_items,gics_sector,$E58,ticker_symbol,$F58,data_year_status,"complete")</f>
        <v>0</v>
      </c>
      <c r="N58" s="6">
        <f t="shared" si="9"/>
        <v>76063400000</v>
      </c>
      <c r="O58" s="6">
        <f t="shared" si="10"/>
        <v>32463600000</v>
      </c>
      <c r="P58" s="5">
        <f t="shared" si="11"/>
        <v>26</v>
      </c>
    </row>
    <row r="59" spans="5:35">
      <c r="E59" t="s">
        <v>22</v>
      </c>
      <c r="F59" t="s">
        <v>385</v>
      </c>
      <c r="G59" s="6">
        <f>SUMIFS(total_revenue,gics_sector,$E59,ticker_symbol,$F59,data_year_status,"complete")</f>
        <v>29011743000</v>
      </c>
      <c r="H59" s="5">
        <f t="shared" si="8"/>
        <v>233</v>
      </c>
      <c r="J59" s="6">
        <f>SUMIFS(cost_of_goods_sold,gics_sector,$E59,ticker_symbol,$F59,data_year_status,"complete")</f>
        <v>21035998000</v>
      </c>
      <c r="K59" s="6">
        <f>SUMIFS(sales_general_admin,gics_sector,$E59,ticker_symbol,$F59,data_year_status,"complete")</f>
        <v>5438944000</v>
      </c>
      <c r="L59" s="6">
        <f>SUMIFS(research_development,gics_sector,$E59,ticker_symbol,$F59,data_year_status,"complete")</f>
        <v>0</v>
      </c>
      <c r="M59" s="6">
        <f>SUMIFS(other_operating_items,gics_sector,$E59,ticker_symbol,$F59,data_year_status,"complete")</f>
        <v>0</v>
      </c>
      <c r="N59" s="6">
        <f t="shared" si="9"/>
        <v>26474942000</v>
      </c>
      <c r="O59" s="6">
        <f t="shared" si="10"/>
        <v>2536801000</v>
      </c>
      <c r="P59" s="5">
        <f t="shared" si="11"/>
        <v>327</v>
      </c>
    </row>
    <row r="60" spans="5:35">
      <c r="E60" t="s">
        <v>22</v>
      </c>
      <c r="F60" t="s">
        <v>416</v>
      </c>
      <c r="G60" s="6">
        <f>SUMIFS(total_revenue,gics_sector,$E60,ticker_symbol,$F60,data_year_status,"complete")</f>
        <v>116089000000</v>
      </c>
      <c r="H60" s="5">
        <f t="shared" si="8"/>
        <v>67</v>
      </c>
      <c r="J60" s="6">
        <f>SUMIFS(cost_of_goods_sold,gics_sector,$E60,ticker_symbol,$F60,data_year_status,"complete")</f>
        <v>63571000000</v>
      </c>
      <c r="K60" s="6">
        <f>SUMIFS(sales_general_admin,gics_sector,$E60,ticker_symbol,$F60,data_year_status,"complete")</f>
        <v>36923000000</v>
      </c>
      <c r="L60" s="6">
        <f>SUMIFS(research_development,gics_sector,$E60,ticker_symbol,$F60,data_year_status,"complete")</f>
        <v>0</v>
      </c>
      <c r="M60" s="6">
        <f>SUMIFS(other_operating_items,gics_sector,$E60,ticker_symbol,$F60,data_year_status,"complete")</f>
        <v>0</v>
      </c>
      <c r="N60" s="6">
        <f t="shared" si="9"/>
        <v>100494000000</v>
      </c>
      <c r="O60" s="6">
        <f t="shared" si="10"/>
        <v>15595000000</v>
      </c>
      <c r="P60" s="5">
        <f t="shared" si="11"/>
        <v>70</v>
      </c>
    </row>
    <row r="61" spans="5:35">
      <c r="E61" t="s">
        <v>22</v>
      </c>
      <c r="F61" t="s">
        <v>424</v>
      </c>
      <c r="G61" s="6">
        <f>SUMIFS(total_revenue,gics_sector,$E61,ticker_symbol,$F61,data_year_status,"complete")</f>
        <v>22758200000</v>
      </c>
      <c r="H61" s="5">
        <f t="shared" si="8"/>
        <v>265</v>
      </c>
      <c r="J61" s="6">
        <f>SUMIFS(cost_of_goods_sold,gics_sector,$E61,ticker_symbol,$F61,data_year_status,"complete")</f>
        <v>14031200000</v>
      </c>
      <c r="K61" s="6">
        <f>SUMIFS(sales_general_admin,gics_sector,$E61,ticker_symbol,$F61,data_year_status,"complete")</f>
        <v>5974900000</v>
      </c>
      <c r="L61" s="6">
        <f>SUMIFS(research_development,gics_sector,$E61,ticker_symbol,$F61,data_year_status,"complete")</f>
        <v>0</v>
      </c>
      <c r="M61" s="6">
        <f>SUMIFS(other_operating_items,gics_sector,$E61,ticker_symbol,$F61,data_year_status,"complete")</f>
        <v>0</v>
      </c>
      <c r="N61" s="6">
        <f t="shared" si="9"/>
        <v>20006100000</v>
      </c>
      <c r="O61" s="6">
        <f t="shared" si="10"/>
        <v>2752100000</v>
      </c>
      <c r="P61" s="5">
        <f t="shared" si="11"/>
        <v>317</v>
      </c>
    </row>
    <row r="62" spans="5:35">
      <c r="E62" t="s">
        <v>22</v>
      </c>
      <c r="F62" t="s">
        <v>428</v>
      </c>
      <c r="G62" s="6">
        <f>SUMIFS(total_revenue,gics_sector,$E62,ticker_symbol,$F62,data_year_status,"complete")</f>
        <v>45869100000</v>
      </c>
      <c r="H62" s="5">
        <f t="shared" si="8"/>
        <v>171</v>
      </c>
      <c r="J62" s="6">
        <f>SUMIFS(cost_of_goods_sold,gics_sector,$E62,ticker_symbol,$F62,data_year_status,"complete")</f>
        <v>37764700000</v>
      </c>
      <c r="K62" s="6">
        <f>SUMIFS(sales_general_admin,gics_sector,$E62,ticker_symbol,$F62,data_year_status,"complete")</f>
        <v>1352900000</v>
      </c>
      <c r="L62" s="6">
        <f>SUMIFS(research_development,gics_sector,$E62,ticker_symbol,$F62,data_year_status,"complete")</f>
        <v>0</v>
      </c>
      <c r="M62" s="6">
        <f>SUMIFS(other_operating_items,gics_sector,$E62,ticker_symbol,$F62,data_year_status,"complete")</f>
        <v>878400000</v>
      </c>
      <c r="N62" s="6">
        <f t="shared" si="9"/>
        <v>39996000000</v>
      </c>
      <c r="O62" s="6">
        <f t="shared" si="10"/>
        <v>5873100000</v>
      </c>
      <c r="P62" s="5">
        <f t="shared" si="11"/>
        <v>180</v>
      </c>
    </row>
    <row r="63" spans="5:35">
      <c r="E63" t="s">
        <v>22</v>
      </c>
      <c r="F63" t="s">
        <v>429</v>
      </c>
      <c r="G63" s="6">
        <f>SUMIFS(total_revenue,gics_sector,$E63,ticker_symbol,$F63,data_year_status,"complete")</f>
        <v>28014176000</v>
      </c>
      <c r="H63" s="5">
        <f t="shared" si="8"/>
        <v>237</v>
      </c>
      <c r="J63" s="6">
        <f>SUMIFS(cost_of_goods_sold,gics_sector,$E63,ticker_symbol,$F63,data_year_status,"complete")</f>
        <v>13676213000</v>
      </c>
      <c r="K63" s="6">
        <f>SUMIFS(sales_general_admin,gics_sector,$E63,ticker_symbol,$F63,data_year_status,"complete")</f>
        <v>9472690000</v>
      </c>
      <c r="L63" s="6">
        <f>SUMIFS(research_development,gics_sector,$E63,ticker_symbol,$F63,data_year_status,"complete")</f>
        <v>0</v>
      </c>
      <c r="M63" s="6">
        <f>SUMIFS(other_operating_items,gics_sector,$E63,ticker_symbol,$F63,data_year_status,"complete")</f>
        <v>0</v>
      </c>
      <c r="N63" s="6">
        <f t="shared" si="9"/>
        <v>23148903000</v>
      </c>
      <c r="O63" s="6">
        <f t="shared" si="10"/>
        <v>4865273000</v>
      </c>
      <c r="P63" s="5">
        <f t="shared" si="11"/>
        <v>206</v>
      </c>
    </row>
    <row r="64" spans="5:35">
      <c r="E64" t="s">
        <v>22</v>
      </c>
      <c r="F64" t="s">
        <v>437</v>
      </c>
      <c r="G64" s="6">
        <f>SUMIFS(total_revenue,gics_sector,$E64,ticker_symbol,$F64,data_year_status,"complete")</f>
        <v>29720220000</v>
      </c>
      <c r="H64" s="5">
        <f t="shared" si="8"/>
        <v>225</v>
      </c>
      <c r="J64" s="6">
        <f>SUMIFS(cost_of_goods_sold,gics_sector,$E64,ticker_symbol,$F64,data_year_status,"complete")</f>
        <v>3744716000</v>
      </c>
      <c r="K64" s="6">
        <f>SUMIFS(sales_general_admin,gics_sector,$E64,ticker_symbol,$F64,data_year_status,"complete")</f>
        <v>14737648000</v>
      </c>
      <c r="L64" s="6">
        <f>SUMIFS(research_development,gics_sector,$E64,ticker_symbol,$F64,data_year_status,"complete")</f>
        <v>0</v>
      </c>
      <c r="M64" s="6">
        <f>SUMIFS(other_operating_items,gics_sector,$E64,ticker_symbol,$F64,data_year_status,"complete")</f>
        <v>663430000</v>
      </c>
      <c r="N64" s="6">
        <f t="shared" si="9"/>
        <v>19145794000</v>
      </c>
      <c r="O64" s="6">
        <f t="shared" si="10"/>
        <v>10574426000</v>
      </c>
      <c r="P64" s="5">
        <f t="shared" si="11"/>
        <v>110</v>
      </c>
    </row>
    <row r="65" spans="5:16">
      <c r="E65" t="s">
        <v>22</v>
      </c>
      <c r="F65" t="s">
        <v>446</v>
      </c>
      <c r="G65" s="6">
        <f>SUMIFS(total_revenue,gics_sector,$E65,ticker_symbol,$F65,data_year_status,"complete")</f>
        <v>25152398000</v>
      </c>
      <c r="H65" s="5">
        <f t="shared" si="8"/>
        <v>250</v>
      </c>
      <c r="J65" s="6">
        <f>SUMIFS(cost_of_goods_sold,gics_sector,$E65,ticker_symbol,$F65,data_year_status,"complete")</f>
        <v>18834187000</v>
      </c>
      <c r="K65" s="6">
        <f>SUMIFS(sales_general_admin,gics_sector,$E65,ticker_symbol,$F65,data_year_status,"complete")</f>
        <v>3181768000</v>
      </c>
      <c r="L65" s="6">
        <f>SUMIFS(research_development,gics_sector,$E65,ticker_symbol,$F65,data_year_status,"complete")</f>
        <v>0</v>
      </c>
      <c r="M65" s="6">
        <f>SUMIFS(other_operating_items,gics_sector,$E65,ticker_symbol,$F65,data_year_status,"complete")</f>
        <v>0</v>
      </c>
      <c r="N65" s="6">
        <f t="shared" si="9"/>
        <v>22015955000</v>
      </c>
      <c r="O65" s="6">
        <f t="shared" si="10"/>
        <v>3136443000</v>
      </c>
      <c r="P65" s="5">
        <f t="shared" si="11"/>
        <v>286</v>
      </c>
    </row>
    <row r="66" spans="5:16">
      <c r="E66" t="s">
        <v>22</v>
      </c>
      <c r="F66" t="s">
        <v>456</v>
      </c>
      <c r="G66" s="6">
        <f>SUMIFS(total_revenue,gics_sector,$E66,ticker_symbol,$F66,data_year_status,"complete")</f>
        <v>30490900000</v>
      </c>
      <c r="H66" s="5">
        <f t="shared" si="8"/>
        <v>224</v>
      </c>
      <c r="J66" s="6">
        <f>SUMIFS(cost_of_goods_sold,gics_sector,$E66,ticker_symbol,$F66,data_year_status,"complete")</f>
        <v>14534100000</v>
      </c>
      <c r="K66" s="6">
        <f>SUMIFS(sales_general_admin,gics_sector,$E66,ticker_symbol,$F66,data_year_status,"complete")</f>
        <v>13399100000</v>
      </c>
      <c r="L66" s="6">
        <f>SUMIFS(research_development,gics_sector,$E66,ticker_symbol,$F66,data_year_status,"complete")</f>
        <v>0</v>
      </c>
      <c r="M66" s="6">
        <f>SUMIFS(other_operating_items,gics_sector,$E66,ticker_symbol,$F66,data_year_status,"complete")</f>
        <v>0</v>
      </c>
      <c r="N66" s="6">
        <f t="shared" si="9"/>
        <v>27933200000</v>
      </c>
      <c r="O66" s="6">
        <f t="shared" si="10"/>
        <v>2557700000</v>
      </c>
      <c r="P66" s="5">
        <f t="shared" si="11"/>
        <v>326</v>
      </c>
    </row>
    <row r="67" spans="5:16">
      <c r="E67" t="s">
        <v>22</v>
      </c>
      <c r="F67" t="s">
        <v>462</v>
      </c>
      <c r="G67" s="6">
        <f>SUMIFS(total_revenue,gics_sector,$E67,ticker_symbol,$F67,data_year_status,"complete")</f>
        <v>32020847000</v>
      </c>
      <c r="H67" s="5">
        <f t="shared" si="8"/>
        <v>222</v>
      </c>
      <c r="J67" s="6">
        <f>SUMIFS(cost_of_goods_sold,gics_sector,$E67,ticker_symbol,$F67,data_year_status,"complete")</f>
        <v>20868378000</v>
      </c>
      <c r="K67" s="6">
        <f>SUMIFS(sales_general_admin,gics_sector,$E67,ticker_symbol,$F67,data_year_status,"complete")</f>
        <v>4191818000</v>
      </c>
      <c r="L67" s="6">
        <f>SUMIFS(research_development,gics_sector,$E67,ticker_symbol,$F67,data_year_status,"complete")</f>
        <v>0</v>
      </c>
      <c r="M67" s="6">
        <f>SUMIFS(other_operating_items,gics_sector,$E67,ticker_symbol,$F67,data_year_status,"complete")</f>
        <v>3084657000</v>
      </c>
      <c r="N67" s="6">
        <f t="shared" si="9"/>
        <v>28144853000</v>
      </c>
      <c r="O67" s="6">
        <f t="shared" si="10"/>
        <v>3875994000</v>
      </c>
      <c r="P67" s="5">
        <f t="shared" si="11"/>
        <v>254</v>
      </c>
    </row>
    <row r="68" spans="5:16">
      <c r="E68" t="s">
        <v>22</v>
      </c>
      <c r="F68" t="s">
        <v>467</v>
      </c>
      <c r="G68" s="6">
        <f>SUMIFS(total_revenue,gics_sector,$E68,ticker_symbol,$F68,data_year_status,"complete")</f>
        <v>29420000000</v>
      </c>
      <c r="H68" s="5">
        <f t="shared" si="8"/>
        <v>227</v>
      </c>
      <c r="J68" s="6">
        <f>SUMIFS(cost_of_goods_sold,gics_sector,$E68,ticker_symbol,$F68,data_year_status,"complete")</f>
        <v>12389000000</v>
      </c>
      <c r="K68" s="6">
        <f>SUMIFS(sales_general_admin,gics_sector,$E68,ticker_symbol,$F68,data_year_status,"complete")</f>
        <v>12803000000</v>
      </c>
      <c r="L68" s="6">
        <f>SUMIFS(research_development,gics_sector,$E68,ticker_symbol,$F68,data_year_status,"complete")</f>
        <v>0</v>
      </c>
      <c r="M68" s="6">
        <f>SUMIFS(other_operating_items,gics_sector,$E68,ticker_symbol,$F68,data_year_status,"complete")</f>
        <v>111000000</v>
      </c>
      <c r="N68" s="6">
        <f t="shared" si="9"/>
        <v>25303000000</v>
      </c>
      <c r="O68" s="6">
        <f t="shared" si="10"/>
        <v>4117000000</v>
      </c>
      <c r="P68" s="5">
        <f t="shared" si="11"/>
        <v>239</v>
      </c>
    </row>
    <row r="69" spans="5:16">
      <c r="E69" t="s">
        <v>22</v>
      </c>
      <c r="F69" t="s">
        <v>470</v>
      </c>
      <c r="G69" s="6">
        <f>SUMIFS(total_revenue,gics_sector,$E69,ticker_symbol,$F69,data_year_status,"complete")</f>
        <v>42933094000</v>
      </c>
      <c r="H69" s="5">
        <f t="shared" si="8"/>
        <v>180</v>
      </c>
      <c r="J69" s="6">
        <f>SUMIFS(cost_of_goods_sold,gics_sector,$E69,ticker_symbol,$F69,data_year_status,"complete")</f>
        <v>30887181000</v>
      </c>
      <c r="K69" s="6">
        <f>SUMIFS(sales_general_admin,gics_sector,$E69,ticker_symbol,$F69,data_year_status,"complete")</f>
        <v>6318378000</v>
      </c>
      <c r="L69" s="6">
        <f>SUMIFS(research_development,gics_sector,$E69,ticker_symbol,$F69,data_year_status,"complete")</f>
        <v>0</v>
      </c>
      <c r="M69" s="6">
        <f>SUMIFS(other_operating_items,gics_sector,$E69,ticker_symbol,$F69,data_year_status,"complete")</f>
        <v>0</v>
      </c>
      <c r="N69" s="6">
        <f t="shared" si="9"/>
        <v>37205559000</v>
      </c>
      <c r="O69" s="6">
        <f t="shared" si="10"/>
        <v>5727535000</v>
      </c>
      <c r="P69" s="5">
        <f t="shared" si="11"/>
        <v>184</v>
      </c>
    </row>
    <row r="70" spans="5:16">
      <c r="E70" t="s">
        <v>22</v>
      </c>
      <c r="F70" t="s">
        <v>473</v>
      </c>
      <c r="G70" s="6">
        <f>SUMIFS(total_revenue,gics_sector,$E70,ticker_symbol,$F70,data_year_status,"complete")</f>
        <v>71793200000</v>
      </c>
      <c r="H70" s="5">
        <f t="shared" si="8"/>
        <v>110</v>
      </c>
      <c r="J70" s="6">
        <f>SUMIFS(cost_of_goods_sold,gics_sector,$E70,ticker_symbol,$F70,data_year_status,"complete")</f>
        <v>29539700000</v>
      </c>
      <c r="K70" s="6">
        <f>SUMIFS(sales_general_admin,gics_sector,$E70,ticker_symbol,$F70,data_year_status,"complete")</f>
        <v>26843100000</v>
      </c>
      <c r="L70" s="6">
        <f>SUMIFS(research_development,gics_sector,$E70,ticker_symbol,$F70,data_year_status,"complete")</f>
        <v>0</v>
      </c>
      <c r="M70" s="6">
        <f>SUMIFS(other_operating_items,gics_sector,$E70,ticker_symbol,$F70,data_year_status,"complete")</f>
        <v>3205700000</v>
      </c>
      <c r="N70" s="6">
        <f t="shared" si="9"/>
        <v>59588500000</v>
      </c>
      <c r="O70" s="6">
        <f t="shared" si="10"/>
        <v>12204700000</v>
      </c>
      <c r="P70" s="5">
        <f t="shared" si="11"/>
        <v>94</v>
      </c>
    </row>
    <row r="71" spans="5:16">
      <c r="E71" t="s">
        <v>22</v>
      </c>
      <c r="F71" t="s">
        <v>478</v>
      </c>
      <c r="G71" s="6">
        <f>SUMIFS(total_revenue,gics_sector,$E71,ticker_symbol,$F71,data_year_status,"complete")</f>
        <v>20479100000</v>
      </c>
      <c r="H71" s="5">
        <f t="shared" si="8"/>
        <v>277</v>
      </c>
      <c r="J71" s="6">
        <f>SUMIFS(cost_of_goods_sold,gics_sector,$E71,ticker_symbol,$F71,data_year_status,"complete")</f>
        <v>12846600000</v>
      </c>
      <c r="K71" s="6">
        <f>SUMIFS(sales_general_admin,gics_sector,$E71,ticker_symbol,$F71,data_year_status,"complete")</f>
        <v>5221200000</v>
      </c>
      <c r="L71" s="6">
        <f>SUMIFS(research_development,gics_sector,$E71,ticker_symbol,$F71,data_year_status,"complete")</f>
        <v>0</v>
      </c>
      <c r="M71" s="6">
        <f>SUMIFS(other_operating_items,gics_sector,$E71,ticker_symbol,$F71,data_year_status,"complete")</f>
        <v>0</v>
      </c>
      <c r="N71" s="6">
        <f t="shared" si="9"/>
        <v>18067800000</v>
      </c>
      <c r="O71" s="6">
        <f t="shared" si="10"/>
        <v>2411300000</v>
      </c>
      <c r="P71" s="5">
        <f t="shared" si="11"/>
        <v>338</v>
      </c>
    </row>
    <row r="72" spans="5:16">
      <c r="E72" t="s">
        <v>22</v>
      </c>
      <c r="F72" t="s">
        <v>482</v>
      </c>
      <c r="G72" s="6">
        <f>SUMIFS(total_revenue,gics_sector,$E72,ticker_symbol,$F72,data_year_status,"complete")</f>
        <v>14035000000</v>
      </c>
      <c r="H72" s="5">
        <f t="shared" si="8"/>
        <v>328</v>
      </c>
      <c r="J72" s="6">
        <f>SUMIFS(cost_of_goods_sold,gics_sector,$E72,ticker_symbol,$F72,data_year_status,"complete")</f>
        <v>6976200000</v>
      </c>
      <c r="K72" s="6">
        <f>SUMIFS(sales_general_admin,gics_sector,$E72,ticker_symbol,$F72,data_year_status,"complete")</f>
        <v>4168900000</v>
      </c>
      <c r="L72" s="6">
        <f>SUMIFS(research_development,gics_sector,$E72,ticker_symbol,$F72,data_year_status,"complete")</f>
        <v>0</v>
      </c>
      <c r="M72" s="6">
        <f>SUMIFS(other_operating_items,gics_sector,$E72,ticker_symbol,$F72,data_year_status,"complete")</f>
        <v>0</v>
      </c>
      <c r="N72" s="6">
        <f t="shared" si="9"/>
        <v>11145100000</v>
      </c>
      <c r="O72" s="6">
        <f t="shared" si="10"/>
        <v>2889900000</v>
      </c>
      <c r="P72" s="5">
        <f t="shared" si="11"/>
        <v>307</v>
      </c>
    </row>
    <row r="73" spans="5:16">
      <c r="E73" t="s">
        <v>22</v>
      </c>
      <c r="F73" t="s">
        <v>484</v>
      </c>
      <c r="G73" s="6">
        <f>SUMIFS(total_revenue,gics_sector,$E73,ticker_symbol,$F73,data_year_status,"complete")</f>
        <v>10521674000</v>
      </c>
      <c r="H73" s="5">
        <f t="shared" si="8"/>
        <v>369</v>
      </c>
      <c r="J73" s="6">
        <f>SUMIFS(cost_of_goods_sold,gics_sector,$E73,ticker_symbol,$F73,data_year_status,"complete")</f>
        <v>3076383000</v>
      </c>
      <c r="K73" s="6">
        <f>SUMIFS(sales_general_admin,gics_sector,$E73,ticker_symbol,$F73,data_year_status,"complete")</f>
        <v>2934506000</v>
      </c>
      <c r="L73" s="6">
        <f>SUMIFS(research_development,gics_sector,$E73,ticker_symbol,$F73,data_year_status,"complete")</f>
        <v>0</v>
      </c>
      <c r="M73" s="6">
        <f>SUMIFS(other_operating_items,gics_sector,$E73,ticker_symbol,$F73,data_year_status,"complete")</f>
        <v>491349000</v>
      </c>
      <c r="N73" s="6">
        <f t="shared" si="9"/>
        <v>6502238000</v>
      </c>
      <c r="O73" s="6">
        <f t="shared" si="10"/>
        <v>4019436000</v>
      </c>
      <c r="P73" s="5">
        <f t="shared" si="11"/>
        <v>244</v>
      </c>
    </row>
    <row r="74" spans="5:16">
      <c r="E74" t="s">
        <v>22</v>
      </c>
      <c r="F74" t="s">
        <v>487</v>
      </c>
      <c r="G74" s="6">
        <f>SUMIFS(total_revenue,gics_sector,$E74,ticker_symbol,$F74,data_year_status,"complete")</f>
        <v>91045510000</v>
      </c>
      <c r="H74" s="5">
        <f t="shared" si="8"/>
        <v>81</v>
      </c>
      <c r="J74" s="6">
        <f>SUMIFS(cost_of_goods_sold,gics_sector,$E74,ticker_symbol,$F74,data_year_status,"complete")</f>
        <v>67207249000</v>
      </c>
      <c r="K74" s="6">
        <f>SUMIFS(sales_general_admin,gics_sector,$E74,ticker_symbol,$F74,data_year_status,"complete")</f>
        <v>19035284000</v>
      </c>
      <c r="L74" s="6">
        <f>SUMIFS(research_development,gics_sector,$E74,ticker_symbol,$F74,data_year_status,"complete")</f>
        <v>0</v>
      </c>
      <c r="M74" s="6">
        <f>SUMIFS(other_operating_items,gics_sector,$E74,ticker_symbol,$F74,data_year_status,"complete")</f>
        <v>262900000</v>
      </c>
      <c r="N74" s="6">
        <f t="shared" si="9"/>
        <v>86505433000</v>
      </c>
      <c r="O74" s="6">
        <f t="shared" si="10"/>
        <v>4540077000</v>
      </c>
      <c r="P74" s="5">
        <f t="shared" si="11"/>
        <v>220</v>
      </c>
    </row>
    <row r="75" spans="5:16">
      <c r="E75" t="s">
        <v>22</v>
      </c>
      <c r="F75" t="s">
        <v>495</v>
      </c>
      <c r="G75" s="6">
        <f>SUMIFS(total_revenue,gics_sector,$E75,ticker_symbol,$F75,data_year_status,"complete")</f>
        <v>44806800000</v>
      </c>
      <c r="H75" s="5">
        <f t="shared" si="8"/>
        <v>174</v>
      </c>
      <c r="J75" s="6">
        <f>SUMIFS(cost_of_goods_sold,gics_sector,$E75,ticker_symbol,$F75,data_year_status,"complete")</f>
        <v>28461200000</v>
      </c>
      <c r="K75" s="6">
        <f>SUMIFS(sales_general_admin,gics_sector,$E75,ticker_symbol,$F75,data_year_status,"complete")</f>
        <v>11254900000</v>
      </c>
      <c r="L75" s="6">
        <f>SUMIFS(research_development,gics_sector,$E75,ticker_symbol,$F75,data_year_status,"complete")</f>
        <v>0</v>
      </c>
      <c r="M75" s="6">
        <f>SUMIFS(other_operating_items,gics_sector,$E75,ticker_symbol,$F75,data_year_status,"complete")</f>
        <v>0</v>
      </c>
      <c r="N75" s="6">
        <f t="shared" si="9"/>
        <v>39716100000</v>
      </c>
      <c r="O75" s="6">
        <f t="shared" si="10"/>
        <v>5090700000</v>
      </c>
      <c r="P75" s="5">
        <f t="shared" si="11"/>
        <v>200</v>
      </c>
    </row>
    <row r="76" spans="5:16">
      <c r="E76" t="s">
        <v>22</v>
      </c>
      <c r="F76" t="s">
        <v>510</v>
      </c>
      <c r="G76" s="6">
        <f>SUMIFS(total_revenue,gics_sector,$E76,ticker_symbol,$F76,data_year_status,"complete")</f>
        <v>12633406000</v>
      </c>
      <c r="H76" s="5">
        <f t="shared" si="8"/>
        <v>342</v>
      </c>
      <c r="J76" s="6">
        <f>SUMIFS(cost_of_goods_sold,gics_sector,$E76,ticker_symbol,$F76,data_year_status,"complete")</f>
        <v>5484942000</v>
      </c>
      <c r="K76" s="6">
        <f>SUMIFS(sales_general_admin,gics_sector,$E76,ticker_symbol,$F76,data_year_status,"complete")</f>
        <v>3670434000</v>
      </c>
      <c r="L76" s="6">
        <f>SUMIFS(research_development,gics_sector,$E76,ticker_symbol,$F76,data_year_status,"complete")</f>
        <v>0</v>
      </c>
      <c r="M76" s="6">
        <f>SUMIFS(other_operating_items,gics_sector,$E76,ticker_symbol,$F76,data_year_status,"complete")</f>
        <v>625796000</v>
      </c>
      <c r="N76" s="6">
        <f t="shared" si="9"/>
        <v>9781172000</v>
      </c>
      <c r="O76" s="6">
        <f t="shared" si="10"/>
        <v>2852234000</v>
      </c>
      <c r="P76" s="5">
        <f t="shared" si="11"/>
        <v>310</v>
      </c>
    </row>
    <row r="77" spans="5:16">
      <c r="E77" t="s">
        <v>22</v>
      </c>
      <c r="F77" t="s">
        <v>512</v>
      </c>
      <c r="G77" s="6">
        <f>SUMIFS(total_revenue,gics_sector,$E77,ticker_symbol,$F77,data_year_status,"complete")</f>
        <v>290983000000</v>
      </c>
      <c r="H77" s="5">
        <f t="shared" si="8"/>
        <v>29</v>
      </c>
      <c r="J77" s="6">
        <f>SUMIFS(cost_of_goods_sold,gics_sector,$E77,ticker_symbol,$F77,data_year_status,"complete")</f>
        <v>203882000000</v>
      </c>
      <c r="K77" s="6">
        <f>SUMIFS(sales_general_admin,gics_sector,$E77,ticker_symbol,$F77,data_year_status,"complete")</f>
        <v>58916000000</v>
      </c>
      <c r="L77" s="6">
        <f>SUMIFS(research_development,gics_sector,$E77,ticker_symbol,$F77,data_year_status,"complete")</f>
        <v>0</v>
      </c>
      <c r="M77" s="6">
        <f>SUMIFS(other_operating_items,gics_sector,$E77,ticker_symbol,$F77,data_year_status,"complete")</f>
        <v>8382000000</v>
      </c>
      <c r="N77" s="6">
        <f t="shared" si="9"/>
        <v>271180000000</v>
      </c>
      <c r="O77" s="6">
        <f t="shared" si="10"/>
        <v>19803000000</v>
      </c>
      <c r="P77" s="5">
        <f t="shared" si="11"/>
        <v>54</v>
      </c>
    </row>
    <row r="78" spans="5:16">
      <c r="E78" t="s">
        <v>22</v>
      </c>
      <c r="F78" t="s">
        <v>513</v>
      </c>
      <c r="G78" s="6">
        <f>SUMIFS(total_revenue,gics_sector,$E78,ticker_symbol,$F78,data_year_status,"complete")</f>
        <v>16180149000</v>
      </c>
      <c r="H78" s="5">
        <f t="shared" si="8"/>
        <v>316</v>
      </c>
      <c r="J78" s="6">
        <f>SUMIFS(cost_of_goods_sold,gics_sector,$E78,ticker_symbol,$F78,data_year_status,"complete")</f>
        <v>6647965000</v>
      </c>
      <c r="K78" s="6">
        <f>SUMIFS(sales_general_admin,gics_sector,$E78,ticker_symbol,$F78,data_year_status,"complete")</f>
        <v>6879167000</v>
      </c>
      <c r="L78" s="6">
        <f>SUMIFS(research_development,gics_sector,$E78,ticker_symbol,$F78,data_year_status,"complete")</f>
        <v>0</v>
      </c>
      <c r="M78" s="6">
        <f>SUMIFS(other_operating_items,gics_sector,$E78,ticker_symbol,$F78,data_year_status,"complete")</f>
        <v>0</v>
      </c>
      <c r="N78" s="6">
        <f t="shared" si="9"/>
        <v>13527132000</v>
      </c>
      <c r="O78" s="6">
        <f t="shared" si="10"/>
        <v>2653017000</v>
      </c>
      <c r="P78" s="5">
        <f t="shared" si="11"/>
        <v>321</v>
      </c>
    </row>
    <row r="79" spans="5:16">
      <c r="E79" t="s">
        <v>22</v>
      </c>
      <c r="F79" t="s">
        <v>514</v>
      </c>
      <c r="G79" s="6">
        <f>SUMIFS(total_revenue,gics_sector,$E79,ticker_symbol,$F79,data_year_status,"complete")</f>
        <v>113324413000</v>
      </c>
      <c r="H79" s="5">
        <f t="shared" si="8"/>
        <v>68</v>
      </c>
      <c r="J79" s="6">
        <f>SUMIFS(cost_of_goods_sold,gics_sector,$E79,ticker_symbol,$F79,data_year_status,"complete")</f>
        <v>80937482000</v>
      </c>
      <c r="K79" s="6">
        <f>SUMIFS(sales_general_admin,gics_sector,$E79,ticker_symbol,$F79,data_year_status,"complete")</f>
        <v>18618634000</v>
      </c>
      <c r="L79" s="6">
        <f>SUMIFS(research_development,gics_sector,$E79,ticker_symbol,$F79,data_year_status,"complete")</f>
        <v>0</v>
      </c>
      <c r="M79" s="6">
        <f>SUMIFS(other_operating_items,gics_sector,$E79,ticker_symbol,$F79,data_year_status,"complete")</f>
        <v>0</v>
      </c>
      <c r="N79" s="6">
        <f t="shared" si="9"/>
        <v>99556116000</v>
      </c>
      <c r="O79" s="6">
        <f t="shared" si="10"/>
        <v>13768297000</v>
      </c>
      <c r="P79" s="5">
        <f t="shared" si="11"/>
        <v>85</v>
      </c>
    </row>
    <row r="80" spans="5:16">
      <c r="E80" t="s">
        <v>22</v>
      </c>
      <c r="F80" t="s">
        <v>517</v>
      </c>
      <c r="G80" s="6">
        <f>SUMIFS(total_revenue,gics_sector,$E80,ticker_symbol,$F80,data_year_status,"complete")</f>
        <v>4446000000</v>
      </c>
      <c r="H80" s="5">
        <f t="shared" ref="H80:H143" si="12">RANK(G80,G$15:G$444,0)</f>
        <v>418</v>
      </c>
      <c r="J80" s="6">
        <f>SUMIFS(cost_of_goods_sold,gics_sector,$E80,ticker_symbol,$F80,data_year_status,"complete")</f>
        <v>128000000</v>
      </c>
      <c r="K80" s="6">
        <f>SUMIFS(sales_general_admin,gics_sector,$E80,ticker_symbol,$F80,data_year_status,"complete")</f>
        <v>2936000000</v>
      </c>
      <c r="L80" s="6">
        <f>SUMIFS(research_development,gics_sector,$E80,ticker_symbol,$F80,data_year_status,"complete")</f>
        <v>0</v>
      </c>
      <c r="M80" s="6">
        <f>SUMIFS(other_operating_items,gics_sector,$E80,ticker_symbol,$F80,data_year_status,"complete")</f>
        <v>220000000</v>
      </c>
      <c r="N80" s="6">
        <f t="shared" ref="N80:N143" si="13">SUM(J80:M80)</f>
        <v>3284000000</v>
      </c>
      <c r="O80" s="6">
        <f t="shared" ref="O80:O143" si="14">G80-N80</f>
        <v>1162000000</v>
      </c>
      <c r="P80" s="5">
        <f t="shared" ref="P80:P143" si="15">RANK(O80,O$15:O$444,0)</f>
        <v>407</v>
      </c>
    </row>
    <row r="81" spans="5:16">
      <c r="E81" t="s">
        <v>22</v>
      </c>
      <c r="F81" t="s">
        <v>519</v>
      </c>
      <c r="G81" s="6">
        <f>SUMIFS(total_revenue,gics_sector,$E81,ticker_symbol,$F81,data_year_status,"complete")</f>
        <v>21767126000</v>
      </c>
      <c r="H81" s="5">
        <f t="shared" si="12"/>
        <v>270</v>
      </c>
      <c r="J81" s="6">
        <f>SUMIFS(cost_of_goods_sold,gics_sector,$E81,ticker_symbol,$F81,data_year_status,"complete")</f>
        <v>14353874000</v>
      </c>
      <c r="K81" s="6">
        <f>SUMIFS(sales_general_admin,gics_sector,$E81,ticker_symbol,$F81,data_year_status,"complete")</f>
        <v>4794626000</v>
      </c>
      <c r="L81" s="6">
        <f>SUMIFS(research_development,gics_sector,$E81,ticker_symbol,$F81,data_year_status,"complete")</f>
        <v>0</v>
      </c>
      <c r="M81" s="6">
        <f>SUMIFS(other_operating_items,gics_sector,$E81,ticker_symbol,$F81,data_year_status,"complete")</f>
        <v>427204000</v>
      </c>
      <c r="N81" s="6">
        <f t="shared" si="13"/>
        <v>19575704000</v>
      </c>
      <c r="O81" s="6">
        <f t="shared" si="14"/>
        <v>2191422000</v>
      </c>
      <c r="P81" s="5">
        <f t="shared" si="15"/>
        <v>349</v>
      </c>
    </row>
    <row r="82" spans="5:16">
      <c r="E82" t="s">
        <v>22</v>
      </c>
      <c r="F82" t="s">
        <v>526</v>
      </c>
      <c r="G82" s="6">
        <f>SUMIFS(total_revenue,gics_sector,$E82,ticker_symbol,$F82,data_year_status,"complete")</f>
        <v>11214655000</v>
      </c>
      <c r="H82" s="5">
        <f t="shared" si="12"/>
        <v>359</v>
      </c>
      <c r="J82" s="6">
        <f>SUMIFS(cost_of_goods_sold,gics_sector,$E82,ticker_symbol,$F82,data_year_status,"complete")</f>
        <v>5780935000</v>
      </c>
      <c r="K82" s="6">
        <f>SUMIFS(sales_general_admin,gics_sector,$E82,ticker_symbol,$F82,data_year_status,"complete")</f>
        <v>4197425000</v>
      </c>
      <c r="L82" s="6">
        <f>SUMIFS(research_development,gics_sector,$E82,ticker_symbol,$F82,data_year_status,"complete")</f>
        <v>0</v>
      </c>
      <c r="M82" s="6">
        <f>SUMIFS(other_operating_items,gics_sector,$E82,ticker_symbol,$F82,data_year_status,"complete")</f>
        <v>0</v>
      </c>
      <c r="N82" s="6">
        <f t="shared" si="13"/>
        <v>9978360000</v>
      </c>
      <c r="O82" s="6">
        <f t="shared" si="14"/>
        <v>1236295000</v>
      </c>
      <c r="P82" s="5">
        <f t="shared" si="15"/>
        <v>403</v>
      </c>
    </row>
    <row r="83" spans="5:16">
      <c r="E83" t="s">
        <v>22</v>
      </c>
      <c r="F83" t="s">
        <v>527</v>
      </c>
      <c r="G83" s="6">
        <f>SUMIFS(total_revenue,gics_sector,$E83,ticker_symbol,$F83,data_year_status,"complete")</f>
        <v>11214655000</v>
      </c>
      <c r="H83" s="5">
        <f t="shared" si="12"/>
        <v>359</v>
      </c>
      <c r="J83" s="6">
        <f>SUMIFS(cost_of_goods_sold,gics_sector,$E83,ticker_symbol,$F83,data_year_status,"complete")</f>
        <v>5780935000</v>
      </c>
      <c r="K83" s="6">
        <f>SUMIFS(sales_general_admin,gics_sector,$E83,ticker_symbol,$F83,data_year_status,"complete")</f>
        <v>4197425000</v>
      </c>
      <c r="L83" s="6">
        <f>SUMIFS(research_development,gics_sector,$E83,ticker_symbol,$F83,data_year_status,"complete")</f>
        <v>0</v>
      </c>
      <c r="M83" s="6">
        <f>SUMIFS(other_operating_items,gics_sector,$E83,ticker_symbol,$F83,data_year_status,"complete")</f>
        <v>0</v>
      </c>
      <c r="N83" s="6">
        <f t="shared" si="13"/>
        <v>9978360000</v>
      </c>
      <c r="O83" s="6">
        <f t="shared" si="14"/>
        <v>1236295000</v>
      </c>
      <c r="P83" s="5">
        <f t="shared" si="15"/>
        <v>403</v>
      </c>
    </row>
    <row r="84" spans="5:16">
      <c r="E84" t="s">
        <v>22</v>
      </c>
      <c r="F84" t="s">
        <v>530</v>
      </c>
      <c r="G84" s="6">
        <f>SUMIFS(total_revenue,gics_sector,$E84,ticker_symbol,$F84,data_year_status,"complete")</f>
        <v>12056314000</v>
      </c>
      <c r="H84" s="5">
        <f t="shared" si="12"/>
        <v>348</v>
      </c>
      <c r="J84" s="6">
        <f>SUMIFS(cost_of_goods_sold,gics_sector,$E84,ticker_symbol,$F84,data_year_status,"complete")</f>
        <v>7810272000</v>
      </c>
      <c r="K84" s="6">
        <f>SUMIFS(sales_general_admin,gics_sector,$E84,ticker_symbol,$F84,data_year_status,"complete")</f>
        <v>2660630000</v>
      </c>
      <c r="L84" s="6">
        <f>SUMIFS(research_development,gics_sector,$E84,ticker_symbol,$F84,data_year_status,"complete")</f>
        <v>0</v>
      </c>
      <c r="M84" s="6">
        <f>SUMIFS(other_operating_items,gics_sector,$E84,ticker_symbol,$F84,data_year_status,"complete")</f>
        <v>0</v>
      </c>
      <c r="N84" s="6">
        <f t="shared" si="13"/>
        <v>10470902000</v>
      </c>
      <c r="O84" s="6">
        <f t="shared" si="14"/>
        <v>1585412000</v>
      </c>
      <c r="P84" s="5">
        <f t="shared" si="15"/>
        <v>385</v>
      </c>
    </row>
    <row r="85" spans="5:16">
      <c r="E85" t="s">
        <v>22</v>
      </c>
      <c r="F85" t="s">
        <v>535</v>
      </c>
      <c r="G85" s="6">
        <f>SUMIFS(total_revenue,gics_sector,$E85,ticker_symbol,$F85,data_year_status,"complete")</f>
        <v>12649744000</v>
      </c>
      <c r="H85" s="5">
        <f t="shared" si="12"/>
        <v>341</v>
      </c>
      <c r="J85" s="6">
        <f>SUMIFS(cost_of_goods_sold,gics_sector,$E85,ticker_symbol,$F85,data_year_status,"complete")</f>
        <v>8080039000</v>
      </c>
      <c r="K85" s="6">
        <f>SUMIFS(sales_general_admin,gics_sector,$E85,ticker_symbol,$F85,data_year_status,"complete")</f>
        <v>3049625000</v>
      </c>
      <c r="L85" s="6">
        <f>SUMIFS(research_development,gics_sector,$E85,ticker_symbol,$F85,data_year_status,"complete")</f>
        <v>0</v>
      </c>
      <c r="M85" s="6">
        <f>SUMIFS(other_operating_items,gics_sector,$E85,ticker_symbol,$F85,data_year_status,"complete")</f>
        <v>0</v>
      </c>
      <c r="N85" s="6">
        <f t="shared" si="13"/>
        <v>11129664000</v>
      </c>
      <c r="O85" s="6">
        <f t="shared" si="14"/>
        <v>1520080000</v>
      </c>
      <c r="P85" s="5">
        <f t="shared" si="15"/>
        <v>390</v>
      </c>
    </row>
    <row r="86" spans="5:16">
      <c r="E86" t="s">
        <v>22</v>
      </c>
      <c r="F86" t="s">
        <v>540</v>
      </c>
      <c r="G86" s="6">
        <f>SUMIFS(total_revenue,gics_sector,$E86,ticker_symbol,$F86,data_year_status,"complete")</f>
        <v>46958408000</v>
      </c>
      <c r="H86" s="5">
        <f t="shared" si="12"/>
        <v>165</v>
      </c>
      <c r="J86" s="6">
        <f>SUMIFS(cost_of_goods_sold,gics_sector,$E86,ticker_symbol,$F86,data_year_status,"complete")</f>
        <v>24431339000</v>
      </c>
      <c r="K86" s="6">
        <f>SUMIFS(sales_general_admin,gics_sector,$E86,ticker_symbol,$F86,data_year_status,"complete")</f>
        <v>15776011000</v>
      </c>
      <c r="L86" s="6">
        <f>SUMIFS(research_development,gics_sector,$E86,ticker_symbol,$F86,data_year_status,"complete")</f>
        <v>0</v>
      </c>
      <c r="M86" s="6">
        <f>SUMIFS(other_operating_items,gics_sector,$E86,ticker_symbol,$F86,data_year_status,"complete")</f>
        <v>0</v>
      </c>
      <c r="N86" s="6">
        <f t="shared" si="13"/>
        <v>40207350000</v>
      </c>
      <c r="O86" s="6">
        <f t="shared" si="14"/>
        <v>6751058000</v>
      </c>
      <c r="P86" s="5">
        <f t="shared" si="15"/>
        <v>162</v>
      </c>
    </row>
    <row r="87" spans="5:16">
      <c r="E87" t="s">
        <v>22</v>
      </c>
      <c r="F87" t="s">
        <v>541</v>
      </c>
      <c r="G87" s="6">
        <f>SUMIFS(total_revenue,gics_sector,$E87,ticker_symbol,$F87,data_year_status,"complete")</f>
        <v>53333000000</v>
      </c>
      <c r="H87" s="5">
        <f t="shared" si="12"/>
        <v>142</v>
      </c>
      <c r="J87" s="6">
        <f>SUMIFS(cost_of_goods_sold,gics_sector,$E87,ticker_symbol,$F87,data_year_status,"complete")</f>
        <v>26893000000</v>
      </c>
      <c r="K87" s="6">
        <f>SUMIFS(sales_general_admin,gics_sector,$E87,ticker_symbol,$F87,data_year_status,"complete")</f>
        <v>11439000000</v>
      </c>
      <c r="L87" s="6">
        <f>SUMIFS(research_development,gics_sector,$E87,ticker_symbol,$F87,data_year_status,"complete")</f>
        <v>0</v>
      </c>
      <c r="M87" s="6">
        <f>SUMIFS(other_operating_items,gics_sector,$E87,ticker_symbol,$F87,data_year_status,"complete")</f>
        <v>897000000</v>
      </c>
      <c r="N87" s="6">
        <f t="shared" si="13"/>
        <v>39229000000</v>
      </c>
      <c r="O87" s="6">
        <f t="shared" si="14"/>
        <v>14104000000</v>
      </c>
      <c r="P87" s="5">
        <f t="shared" si="15"/>
        <v>80</v>
      </c>
    </row>
    <row r="88" spans="5:16">
      <c r="E88" t="s">
        <v>22</v>
      </c>
      <c r="F88" t="s">
        <v>555</v>
      </c>
      <c r="G88" s="6">
        <f>SUMIFS(total_revenue,gics_sector,$E88,ticker_symbol,$F88,data_year_status,"complete")</f>
        <v>80250000000</v>
      </c>
      <c r="H88" s="5">
        <f t="shared" si="12"/>
        <v>88</v>
      </c>
      <c r="J88" s="6">
        <f>SUMIFS(cost_of_goods_sold,gics_sector,$E88,ticker_symbol,$F88,data_year_status,"complete")</f>
        <v>66185000000</v>
      </c>
      <c r="K88" s="6">
        <f>SUMIFS(sales_general_admin,gics_sector,$E88,ticker_symbol,$F88,data_year_status,"complete")</f>
        <v>8080000000</v>
      </c>
      <c r="L88" s="6">
        <f>SUMIFS(research_development,gics_sector,$E88,ticker_symbol,$F88,data_year_status,"complete")</f>
        <v>0</v>
      </c>
      <c r="M88" s="6">
        <f>SUMIFS(other_operating_items,gics_sector,$E88,ticker_symbol,$F88,data_year_status,"complete")</f>
        <v>203000000</v>
      </c>
      <c r="N88" s="6">
        <f t="shared" si="13"/>
        <v>74468000000</v>
      </c>
      <c r="O88" s="6">
        <f t="shared" si="14"/>
        <v>5782000000</v>
      </c>
      <c r="P88" s="5">
        <f t="shared" si="15"/>
        <v>183</v>
      </c>
    </row>
    <row r="89" spans="5:16">
      <c r="E89" t="s">
        <v>22</v>
      </c>
      <c r="F89" t="s">
        <v>563</v>
      </c>
      <c r="G89" s="6">
        <f>SUMIFS(total_revenue,gics_sector,$E89,ticker_symbol,$F89,data_year_status,"complete")</f>
        <v>20360000000</v>
      </c>
      <c r="H89" s="5">
        <f t="shared" si="12"/>
        <v>278</v>
      </c>
      <c r="J89" s="6">
        <f>SUMIFS(cost_of_goods_sold,gics_sector,$E89,ticker_symbol,$F89,data_year_status,"complete")</f>
        <v>9691000000</v>
      </c>
      <c r="K89" s="6">
        <f>SUMIFS(sales_general_admin,gics_sector,$E89,ticker_symbol,$F89,data_year_status,"complete")</f>
        <v>5991000000</v>
      </c>
      <c r="L89" s="6">
        <f>SUMIFS(research_development,gics_sector,$E89,ticker_symbol,$F89,data_year_status,"complete")</f>
        <v>0</v>
      </c>
      <c r="M89" s="6">
        <f>SUMIFS(other_operating_items,gics_sector,$E89,ticker_symbol,$F89,data_year_status,"complete")</f>
        <v>868000000</v>
      </c>
      <c r="N89" s="6">
        <f t="shared" si="13"/>
        <v>16550000000</v>
      </c>
      <c r="O89" s="6">
        <f t="shared" si="14"/>
        <v>3810000000</v>
      </c>
      <c r="P89" s="5">
        <f t="shared" si="15"/>
        <v>258</v>
      </c>
    </row>
    <row r="90" spans="5:16">
      <c r="E90" t="s">
        <v>22</v>
      </c>
      <c r="F90" t="s">
        <v>564</v>
      </c>
      <c r="G90" s="6">
        <f>SUMIFS(total_revenue,gics_sector,$E90,ticker_symbol,$F90,data_year_status,"complete")</f>
        <v>20284764000</v>
      </c>
      <c r="H90" s="5">
        <f t="shared" si="12"/>
        <v>279</v>
      </c>
      <c r="J90" s="6">
        <f>SUMIFS(cost_of_goods_sold,gics_sector,$E90,ticker_symbol,$F90,data_year_status,"complete")</f>
        <v>12577082000</v>
      </c>
      <c r="K90" s="6">
        <f>SUMIFS(sales_general_admin,gics_sector,$E90,ticker_symbol,$F90,data_year_status,"complete")</f>
        <v>1925832000</v>
      </c>
      <c r="L90" s="6">
        <f>SUMIFS(research_development,gics_sector,$E90,ticker_symbol,$F90,data_year_status,"complete")</f>
        <v>0</v>
      </c>
      <c r="M90" s="6">
        <f>SUMIFS(other_operating_items,gics_sector,$E90,ticker_symbol,$F90,data_year_status,"complete")</f>
        <v>1380998000</v>
      </c>
      <c r="N90" s="6">
        <f t="shared" si="13"/>
        <v>15883912000</v>
      </c>
      <c r="O90" s="6">
        <f t="shared" si="14"/>
        <v>4400852000</v>
      </c>
      <c r="P90" s="5">
        <f t="shared" si="15"/>
        <v>228</v>
      </c>
    </row>
    <row r="91" spans="5:16">
      <c r="E91" t="s">
        <v>22</v>
      </c>
      <c r="F91" t="s">
        <v>575</v>
      </c>
      <c r="G91" s="6">
        <f>SUMIFS(total_revenue,gics_sector,$E91,ticker_symbol,$F91,data_year_status,"complete")</f>
        <v>53101000000</v>
      </c>
      <c r="H91" s="5">
        <f t="shared" si="12"/>
        <v>143</v>
      </c>
      <c r="J91" s="6">
        <f>SUMIFS(cost_of_goods_sold,gics_sector,$E91,ticker_symbol,$F91,data_year_status,"complete")</f>
        <v>38394000000</v>
      </c>
      <c r="K91" s="6">
        <f>SUMIFS(sales_general_admin,gics_sector,$E91,ticker_symbol,$F91,data_year_status,"complete")</f>
        <v>6155000000</v>
      </c>
      <c r="L91" s="6">
        <f>SUMIFS(research_development,gics_sector,$E91,ticker_symbol,$F91,data_year_status,"complete")</f>
        <v>0</v>
      </c>
      <c r="M91" s="6">
        <f>SUMIFS(other_operating_items,gics_sector,$E91,ticker_symbol,$F91,data_year_status,"complete")</f>
        <v>0</v>
      </c>
      <c r="N91" s="6">
        <f t="shared" si="13"/>
        <v>44549000000</v>
      </c>
      <c r="O91" s="6">
        <f t="shared" si="14"/>
        <v>8552000000</v>
      </c>
      <c r="P91" s="5">
        <f t="shared" si="15"/>
        <v>130</v>
      </c>
    </row>
    <row r="92" spans="5:16">
      <c r="E92" t="s">
        <v>39</v>
      </c>
      <c r="F92" t="s">
        <v>38</v>
      </c>
      <c r="G92" s="6">
        <f>SUMIFS(total_revenue,gics_sector,$E92,ticker_symbol,$F92,data_year_status,"complete")</f>
        <v>329266000000</v>
      </c>
      <c r="H92" s="5">
        <f t="shared" si="12"/>
        <v>26</v>
      </c>
      <c r="J92" s="6">
        <f>SUMIFS(cost_of_goods_sold,gics_sector,$E92,ticker_symbol,$F92,data_year_status,"complete")</f>
        <v>312966000000</v>
      </c>
      <c r="K92" s="6">
        <f>SUMIFS(sales_general_admin,gics_sector,$E92,ticker_symbol,$F92,data_year_status,"complete")</f>
        <v>7341000000</v>
      </c>
      <c r="L92" s="6">
        <f>SUMIFS(research_development,gics_sector,$E92,ticker_symbol,$F92,data_year_status,"complete")</f>
        <v>0</v>
      </c>
      <c r="M92" s="6">
        <f>SUMIFS(other_operating_items,gics_sector,$E92,ticker_symbol,$F92,data_year_status,"complete")</f>
        <v>0</v>
      </c>
      <c r="N92" s="6">
        <f t="shared" si="13"/>
        <v>320307000000</v>
      </c>
      <c r="O92" s="6">
        <f t="shared" si="14"/>
        <v>8959000000</v>
      </c>
      <c r="P92" s="5">
        <f t="shared" si="15"/>
        <v>124</v>
      </c>
    </row>
    <row r="93" spans="5:16">
      <c r="E93" t="s">
        <v>39</v>
      </c>
      <c r="F93" t="s">
        <v>126</v>
      </c>
      <c r="G93" s="6">
        <f>SUMIFS(total_revenue,gics_sector,$E93,ticker_symbol,$F93,data_year_status,"complete")</f>
        <v>48887400000</v>
      </c>
      <c r="H93" s="5">
        <f t="shared" si="12"/>
        <v>161</v>
      </c>
      <c r="J93" s="6">
        <f>SUMIFS(cost_of_goods_sold,gics_sector,$E93,ticker_symbol,$F93,data_year_status,"complete")</f>
        <v>36628700000</v>
      </c>
      <c r="K93" s="6">
        <f>SUMIFS(sales_general_admin,gics_sector,$E93,ticker_symbol,$F93,data_year_status,"complete")</f>
        <v>7599500000</v>
      </c>
      <c r="L93" s="6">
        <f>SUMIFS(research_development,gics_sector,$E93,ticker_symbol,$F93,data_year_status,"complete")</f>
        <v>0</v>
      </c>
      <c r="M93" s="6">
        <f>SUMIFS(other_operating_items,gics_sector,$E93,ticker_symbol,$F93,data_year_status,"complete")</f>
        <v>0</v>
      </c>
      <c r="N93" s="6">
        <f t="shared" si="13"/>
        <v>44228200000</v>
      </c>
      <c r="O93" s="6">
        <f t="shared" si="14"/>
        <v>4659200000</v>
      </c>
      <c r="P93" s="5">
        <f t="shared" si="15"/>
        <v>211</v>
      </c>
    </row>
    <row r="94" spans="5:16">
      <c r="E94" t="s">
        <v>39</v>
      </c>
      <c r="F94" t="s">
        <v>144</v>
      </c>
      <c r="G94" s="6">
        <f>SUMIFS(total_revenue,gics_sector,$E94,ticker_symbol,$F94,data_year_status,"complete")</f>
        <v>12808600000</v>
      </c>
      <c r="H94" s="5">
        <f t="shared" si="12"/>
        <v>338</v>
      </c>
      <c r="J94" s="6">
        <f>SUMIFS(cost_of_goods_sold,gics_sector,$E94,ticker_symbol,$F94,data_year_status,"complete")</f>
        <v>7114500000</v>
      </c>
      <c r="K94" s="6">
        <f>SUMIFS(sales_general_admin,gics_sector,$E94,ticker_symbol,$F94,data_year_status,"complete")</f>
        <v>3211400000</v>
      </c>
      <c r="L94" s="6">
        <f>SUMIFS(research_development,gics_sector,$E94,ticker_symbol,$F94,data_year_status,"complete")</f>
        <v>0</v>
      </c>
      <c r="M94" s="6">
        <f>SUMIFS(other_operating_items,gics_sector,$E94,ticker_symbol,$F94,data_year_status,"complete")</f>
        <v>0</v>
      </c>
      <c r="N94" s="6">
        <f t="shared" si="13"/>
        <v>10325900000</v>
      </c>
      <c r="O94" s="6">
        <f t="shared" si="14"/>
        <v>2482700000</v>
      </c>
      <c r="P94" s="5">
        <f t="shared" si="15"/>
        <v>331</v>
      </c>
    </row>
    <row r="95" spans="5:16">
      <c r="E95" t="s">
        <v>39</v>
      </c>
      <c r="F95" t="s">
        <v>154</v>
      </c>
      <c r="G95" s="6">
        <f>SUMIFS(total_revenue,gics_sector,$E95,ticker_symbol,$F95,data_year_status,"complete")</f>
        <v>67816000000</v>
      </c>
      <c r="H95" s="5">
        <f t="shared" si="12"/>
        <v>115</v>
      </c>
      <c r="J95" s="6">
        <f>SUMIFS(cost_of_goods_sold,gics_sector,$E95,ticker_symbol,$F95,data_year_status,"complete")</f>
        <v>28175000000</v>
      </c>
      <c r="K95" s="6">
        <f>SUMIFS(sales_general_admin,gics_sector,$E95,ticker_symbol,$F95,data_year_status,"complete")</f>
        <v>25850000000</v>
      </c>
      <c r="L95" s="6">
        <f>SUMIFS(research_development,gics_sector,$E95,ticker_symbol,$F95,data_year_status,"complete")</f>
        <v>0</v>
      </c>
      <c r="M95" s="6">
        <f>SUMIFS(other_operating_items,gics_sector,$E95,ticker_symbol,$F95,data_year_status,"complete")</f>
        <v>0</v>
      </c>
      <c r="N95" s="6">
        <f t="shared" si="13"/>
        <v>54025000000</v>
      </c>
      <c r="O95" s="6">
        <f t="shared" si="14"/>
        <v>13791000000</v>
      </c>
      <c r="P95" s="5">
        <f t="shared" si="15"/>
        <v>84</v>
      </c>
    </row>
    <row r="96" spans="5:16">
      <c r="E96" t="s">
        <v>39</v>
      </c>
      <c r="F96" t="s">
        <v>155</v>
      </c>
      <c r="G96" s="6">
        <f>SUMIFS(total_revenue,gics_sector,$E96,ticker_symbol,$F96,data_year_status,"complete")</f>
        <v>22463000000</v>
      </c>
      <c r="H96" s="5">
        <f t="shared" si="12"/>
        <v>268</v>
      </c>
      <c r="J96" s="6">
        <f>SUMIFS(cost_of_goods_sold,gics_sector,$E96,ticker_symbol,$F96,data_year_status,"complete")</f>
        <v>12653000000</v>
      </c>
      <c r="K96" s="6">
        <f>SUMIFS(sales_general_admin,gics_sector,$E96,ticker_symbol,$F96,data_year_status,"complete")</f>
        <v>5259000000</v>
      </c>
      <c r="L96" s="6">
        <f>SUMIFS(research_development,gics_sector,$E96,ticker_symbol,$F96,data_year_status,"complete")</f>
        <v>532000000</v>
      </c>
      <c r="M96" s="6">
        <f>SUMIFS(other_operating_items,gics_sector,$E96,ticker_symbol,$F96,data_year_status,"complete")</f>
        <v>0</v>
      </c>
      <c r="N96" s="6">
        <f t="shared" si="13"/>
        <v>18444000000</v>
      </c>
      <c r="O96" s="6">
        <f t="shared" si="14"/>
        <v>4019000000</v>
      </c>
      <c r="P96" s="5">
        <f t="shared" si="15"/>
        <v>246</v>
      </c>
    </row>
    <row r="97" spans="5:16">
      <c r="E97" t="s">
        <v>39</v>
      </c>
      <c r="F97" t="s">
        <v>170</v>
      </c>
      <c r="G97" s="6">
        <f>SUMIFS(total_revenue,gics_sector,$E97,ticker_symbol,$F97,data_year_status,"complete")</f>
        <v>452714000000</v>
      </c>
      <c r="H97" s="5">
        <f t="shared" si="12"/>
        <v>15</v>
      </c>
      <c r="J97" s="6">
        <f>SUMIFS(cost_of_goods_sold,gics_sector,$E97,ticker_symbol,$F97,data_year_status,"complete")</f>
        <v>394372000000</v>
      </c>
      <c r="K97" s="6">
        <f>SUMIFS(sales_general_admin,gics_sector,$E97,ticker_symbol,$F97,data_year_status,"complete")</f>
        <v>44516000000</v>
      </c>
      <c r="L97" s="6">
        <f>SUMIFS(research_development,gics_sector,$E97,ticker_symbol,$F97,data_year_status,"complete")</f>
        <v>0</v>
      </c>
      <c r="M97" s="6">
        <f>SUMIFS(other_operating_items,gics_sector,$E97,ticker_symbol,$F97,data_year_status,"complete")</f>
        <v>0</v>
      </c>
      <c r="N97" s="6">
        <f t="shared" si="13"/>
        <v>438888000000</v>
      </c>
      <c r="O97" s="6">
        <f t="shared" si="14"/>
        <v>13826000000</v>
      </c>
      <c r="P97" s="5">
        <f t="shared" si="15"/>
        <v>82</v>
      </c>
    </row>
    <row r="98" spans="5:16">
      <c r="E98" t="s">
        <v>39</v>
      </c>
      <c r="F98" t="s">
        <v>172</v>
      </c>
      <c r="G98" s="6">
        <f>SUMIFS(total_revenue,gics_sector,$E98,ticker_symbol,$F98,data_year_status,"complete")</f>
        <v>0</v>
      </c>
      <c r="H98" s="5">
        <f t="shared" si="12"/>
        <v>430</v>
      </c>
      <c r="J98" s="6">
        <f>SUMIFS(cost_of_goods_sold,gics_sector,$E98,ticker_symbol,$F98,data_year_status,"complete")</f>
        <v>0</v>
      </c>
      <c r="K98" s="6">
        <f>SUMIFS(sales_general_admin,gics_sector,$E98,ticker_symbol,$F98,data_year_status,"complete")</f>
        <v>0</v>
      </c>
      <c r="L98" s="6">
        <f>SUMIFS(research_development,gics_sector,$E98,ticker_symbol,$F98,data_year_status,"complete")</f>
        <v>0</v>
      </c>
      <c r="M98" s="6">
        <f>SUMIFS(other_operating_items,gics_sector,$E98,ticker_symbol,$F98,data_year_status,"complete")</f>
        <v>0</v>
      </c>
      <c r="N98" s="6">
        <f t="shared" si="13"/>
        <v>0</v>
      </c>
      <c r="O98" s="6">
        <f t="shared" si="14"/>
        <v>0</v>
      </c>
      <c r="P98" s="5">
        <f t="shared" si="15"/>
        <v>424</v>
      </c>
    </row>
    <row r="99" spans="5:16">
      <c r="E99" t="s">
        <v>39</v>
      </c>
      <c r="F99" t="s">
        <v>174</v>
      </c>
      <c r="G99" s="6">
        <f>SUMIFS(total_revenue,gics_sector,$E99,ticker_symbol,$F99,data_year_status,"complete")</f>
        <v>32363000000</v>
      </c>
      <c r="H99" s="5">
        <f t="shared" si="12"/>
        <v>219</v>
      </c>
      <c r="J99" s="6">
        <f>SUMIFS(cost_of_goods_sold,gics_sector,$E99,ticker_symbol,$F99,data_year_status,"complete")</f>
        <v>20918000000</v>
      </c>
      <c r="K99" s="6">
        <f>SUMIFS(sales_general_admin,gics_sector,$E99,ticker_symbol,$F99,data_year_status,"complete")</f>
        <v>6354000000</v>
      </c>
      <c r="L99" s="6">
        <f>SUMIFS(research_development,gics_sector,$E99,ticker_symbol,$F99,data_year_status,"complete")</f>
        <v>491000000</v>
      </c>
      <c r="M99" s="6">
        <f>SUMIFS(other_operating_items,gics_sector,$E99,ticker_symbol,$F99,data_year_status,"complete")</f>
        <v>0</v>
      </c>
      <c r="N99" s="6">
        <f t="shared" si="13"/>
        <v>27763000000</v>
      </c>
      <c r="O99" s="6">
        <f t="shared" si="14"/>
        <v>4600000000</v>
      </c>
      <c r="P99" s="5">
        <f t="shared" si="15"/>
        <v>215</v>
      </c>
    </row>
    <row r="100" spans="5:16">
      <c r="E100" t="s">
        <v>39</v>
      </c>
      <c r="F100" t="s">
        <v>189</v>
      </c>
      <c r="G100" s="6">
        <f>SUMIFS(total_revenue,gics_sector,$E100,ticker_symbol,$F100,data_year_status,"complete")</f>
        <v>596944000000</v>
      </c>
      <c r="H100" s="5">
        <f t="shared" si="12"/>
        <v>8</v>
      </c>
      <c r="J100" s="6">
        <f>SUMIFS(cost_of_goods_sold,gics_sector,$E100,ticker_symbol,$F100,data_year_status,"complete")</f>
        <v>492409000000</v>
      </c>
      <c r="K100" s="6">
        <f>SUMIFS(sales_general_admin,gics_sector,$E100,ticker_symbol,$F100,data_year_status,"complete")</f>
        <v>0</v>
      </c>
      <c r="L100" s="6">
        <f>SUMIFS(research_development,gics_sector,$E100,ticker_symbol,$F100,data_year_status,"complete")</f>
        <v>0</v>
      </c>
      <c r="M100" s="6">
        <f>SUMIFS(other_operating_items,gics_sector,$E100,ticker_symbol,$F100,data_year_status,"complete")</f>
        <v>0</v>
      </c>
      <c r="N100" s="6">
        <f t="shared" si="13"/>
        <v>492409000000</v>
      </c>
      <c r="O100" s="6">
        <f t="shared" si="14"/>
        <v>104535000000</v>
      </c>
      <c r="P100" s="5">
        <f t="shared" si="15"/>
        <v>6</v>
      </c>
    </row>
    <row r="101" spans="5:16">
      <c r="E101" t="s">
        <v>39</v>
      </c>
      <c r="F101" t="s">
        <v>216</v>
      </c>
      <c r="G101" s="6">
        <f>SUMIFS(total_revenue,gics_sector,$E101,ticker_symbol,$F101,data_year_status,"complete")</f>
        <v>24840000000</v>
      </c>
      <c r="H101" s="5">
        <f t="shared" si="12"/>
        <v>253</v>
      </c>
      <c r="J101" s="6">
        <f>SUMIFS(cost_of_goods_sold,gics_sector,$E101,ticker_symbol,$F101,data_year_status,"complete")</f>
        <v>10131000000</v>
      </c>
      <c r="K101" s="6">
        <f>SUMIFS(sales_general_admin,gics_sector,$E101,ticker_symbol,$F101,data_year_status,"complete")</f>
        <v>9318000000</v>
      </c>
      <c r="L101" s="6">
        <f>SUMIFS(research_development,gics_sector,$E101,ticker_symbol,$F101,data_year_status,"complete")</f>
        <v>0</v>
      </c>
      <c r="M101" s="6">
        <f>SUMIFS(other_operating_items,gics_sector,$E101,ticker_symbol,$F101,data_year_status,"complete")</f>
        <v>434000000</v>
      </c>
      <c r="N101" s="6">
        <f t="shared" si="13"/>
        <v>19883000000</v>
      </c>
      <c r="O101" s="6">
        <f t="shared" si="14"/>
        <v>4957000000</v>
      </c>
      <c r="P101" s="5">
        <f t="shared" si="15"/>
        <v>203</v>
      </c>
    </row>
    <row r="102" spans="5:16">
      <c r="E102" t="s">
        <v>39</v>
      </c>
      <c r="F102" t="s">
        <v>228</v>
      </c>
      <c r="G102" s="6">
        <f>SUMIFS(total_revenue,gics_sector,$E102,ticker_symbol,$F102,data_year_status,"complete")</f>
        <v>43193200000</v>
      </c>
      <c r="H102" s="5">
        <f t="shared" si="12"/>
        <v>179</v>
      </c>
      <c r="J102" s="6">
        <f>SUMIFS(cost_of_goods_sold,gics_sector,$E102,ticker_symbol,$F102,data_year_status,"complete")</f>
        <v>8465800000</v>
      </c>
      <c r="K102" s="6">
        <f>SUMIFS(sales_general_admin,gics_sector,$E102,ticker_symbol,$F102,data_year_status,"complete")</f>
        <v>27994200000</v>
      </c>
      <c r="L102" s="6">
        <f>SUMIFS(research_development,gics_sector,$E102,ticker_symbol,$F102,data_year_status,"complete")</f>
        <v>0</v>
      </c>
      <c r="M102" s="6">
        <f>SUMIFS(other_operating_items,gics_sector,$E102,ticker_symbol,$F102,data_year_status,"complete")</f>
        <v>0</v>
      </c>
      <c r="N102" s="6">
        <f t="shared" si="13"/>
        <v>36460000000</v>
      </c>
      <c r="O102" s="6">
        <f t="shared" si="14"/>
        <v>6733200000</v>
      </c>
      <c r="P102" s="5">
        <f t="shared" si="15"/>
        <v>163</v>
      </c>
    </row>
    <row r="103" spans="5:16">
      <c r="E103" t="s">
        <v>39</v>
      </c>
      <c r="F103" t="s">
        <v>274</v>
      </c>
      <c r="G103" s="6">
        <f>SUMIFS(total_revenue,gics_sector,$E103,ticker_symbol,$F103,data_year_status,"complete")</f>
        <v>69877100000</v>
      </c>
      <c r="H103" s="5">
        <f t="shared" si="12"/>
        <v>112</v>
      </c>
      <c r="J103" s="6">
        <f>SUMIFS(cost_of_goods_sold,gics_sector,$E103,ticker_symbol,$F103,data_year_status,"complete")</f>
        <v>45304700000</v>
      </c>
      <c r="K103" s="6">
        <f>SUMIFS(sales_general_admin,gics_sector,$E103,ticker_symbol,$F103,data_year_status,"complete")</f>
        <v>13473500000</v>
      </c>
      <c r="L103" s="6">
        <f>SUMIFS(research_development,gics_sector,$E103,ticker_symbol,$F103,data_year_status,"complete")</f>
        <v>0</v>
      </c>
      <c r="M103" s="6">
        <f>SUMIFS(other_operating_items,gics_sector,$E103,ticker_symbol,$F103,data_year_status,"complete")</f>
        <v>0</v>
      </c>
      <c r="N103" s="6">
        <f t="shared" si="13"/>
        <v>58778200000</v>
      </c>
      <c r="O103" s="6">
        <f t="shared" si="14"/>
        <v>11098900000</v>
      </c>
      <c r="P103" s="5">
        <f t="shared" si="15"/>
        <v>106</v>
      </c>
    </row>
    <row r="104" spans="5:16">
      <c r="E104" t="s">
        <v>39</v>
      </c>
      <c r="F104" t="s">
        <v>310</v>
      </c>
      <c r="G104" s="6">
        <f>SUMIFS(total_revenue,gics_sector,$E104,ticker_symbol,$F104,data_year_status,"complete")</f>
        <v>36854997000</v>
      </c>
      <c r="H104" s="5">
        <f t="shared" si="12"/>
        <v>205</v>
      </c>
      <c r="J104" s="6">
        <f>SUMIFS(cost_of_goods_sold,gics_sector,$E104,ticker_symbol,$F104,data_year_status,"complete")</f>
        <v>29910442000</v>
      </c>
      <c r="K104" s="6">
        <f>SUMIFS(sales_general_admin,gics_sector,$E104,ticker_symbol,$F104,data_year_status,"complete")</f>
        <v>2893873000</v>
      </c>
      <c r="L104" s="6">
        <f>SUMIFS(research_development,gics_sector,$E104,ticker_symbol,$F104,data_year_status,"complete")</f>
        <v>0</v>
      </c>
      <c r="M104" s="6">
        <f>SUMIFS(other_operating_items,gics_sector,$E104,ticker_symbol,$F104,data_year_status,"complete")</f>
        <v>0</v>
      </c>
      <c r="N104" s="6">
        <f t="shared" si="13"/>
        <v>32804315000</v>
      </c>
      <c r="O104" s="6">
        <f t="shared" si="14"/>
        <v>4050682000</v>
      </c>
      <c r="P104" s="5">
        <f t="shared" si="15"/>
        <v>242</v>
      </c>
    </row>
    <row r="105" spans="5:16">
      <c r="E105" t="s">
        <v>39</v>
      </c>
      <c r="F105" t="s">
        <v>315</v>
      </c>
      <c r="G105" s="6">
        <f>SUMIFS(total_revenue,gics_sector,$E105,ticker_symbol,$F105,data_year_status,"complete")</f>
        <v>28598725000</v>
      </c>
      <c r="H105" s="5">
        <f t="shared" si="12"/>
        <v>235</v>
      </c>
      <c r="J105" s="6">
        <f>SUMIFS(cost_of_goods_sold,gics_sector,$E105,ticker_symbol,$F105,data_year_status,"complete")</f>
        <v>15739154000</v>
      </c>
      <c r="K105" s="6">
        <f>SUMIFS(sales_general_admin,gics_sector,$E105,ticker_symbol,$F105,data_year_status,"complete")</f>
        <v>7495520000</v>
      </c>
      <c r="L105" s="6">
        <f>SUMIFS(research_development,gics_sector,$E105,ticker_symbol,$F105,data_year_status,"complete")</f>
        <v>0</v>
      </c>
      <c r="M105" s="6">
        <f>SUMIFS(other_operating_items,gics_sector,$E105,ticker_symbol,$F105,data_year_status,"complete")</f>
        <v>0</v>
      </c>
      <c r="N105" s="6">
        <f t="shared" si="13"/>
        <v>23234674000</v>
      </c>
      <c r="O105" s="6">
        <f t="shared" si="14"/>
        <v>5364051000</v>
      </c>
      <c r="P105" s="5">
        <f t="shared" si="15"/>
        <v>192</v>
      </c>
    </row>
    <row r="106" spans="5:16">
      <c r="E106" t="s">
        <v>39</v>
      </c>
      <c r="F106" t="s">
        <v>338</v>
      </c>
      <c r="G106" s="6">
        <f>SUMIFS(total_revenue,gics_sector,$E106,ticker_symbol,$F106,data_year_status,"complete")</f>
        <v>57094000000</v>
      </c>
      <c r="H106" s="5">
        <f t="shared" si="12"/>
        <v>135</v>
      </c>
      <c r="J106" s="6">
        <f>SUMIFS(cost_of_goods_sold,gics_sector,$E106,ticker_symbol,$F106,data_year_status,"complete")</f>
        <v>35813000000</v>
      </c>
      <c r="K106" s="6">
        <f>SUMIFS(sales_general_admin,gics_sector,$E106,ticker_symbol,$F106,data_year_status,"complete")</f>
        <v>14767000000</v>
      </c>
      <c r="L106" s="6">
        <f>SUMIFS(research_development,gics_sector,$E106,ticker_symbol,$F106,data_year_status,"complete")</f>
        <v>0</v>
      </c>
      <c r="M106" s="6">
        <f>SUMIFS(other_operating_items,gics_sector,$E106,ticker_symbol,$F106,data_year_status,"complete")</f>
        <v>0</v>
      </c>
      <c r="N106" s="6">
        <f t="shared" si="13"/>
        <v>50580000000</v>
      </c>
      <c r="O106" s="6">
        <f t="shared" si="14"/>
        <v>6514000000</v>
      </c>
      <c r="P106" s="5">
        <f t="shared" si="15"/>
        <v>169</v>
      </c>
    </row>
    <row r="107" spans="5:16">
      <c r="E107" t="s">
        <v>39</v>
      </c>
      <c r="F107" t="s">
        <v>342</v>
      </c>
      <c r="G107" s="6">
        <f>SUMIFS(total_revenue,gics_sector,$E107,ticker_symbol,$F107,data_year_status,"complete")</f>
        <v>76078000000</v>
      </c>
      <c r="H107" s="5">
        <f t="shared" si="12"/>
        <v>99</v>
      </c>
      <c r="J107" s="6">
        <f>SUMIFS(cost_of_goods_sold,gics_sector,$E107,ticker_symbol,$F107,data_year_status,"complete")</f>
        <v>49511000000</v>
      </c>
      <c r="K107" s="6">
        <f>SUMIFS(sales_general_admin,gics_sector,$E107,ticker_symbol,$F107,data_year_status,"complete")</f>
        <v>16213000000</v>
      </c>
      <c r="L107" s="6">
        <f>SUMIFS(research_development,gics_sector,$E107,ticker_symbol,$F107,data_year_status,"complete")</f>
        <v>0</v>
      </c>
      <c r="M107" s="6">
        <f>SUMIFS(other_operating_items,gics_sector,$E107,ticker_symbol,$F107,data_year_status,"complete")</f>
        <v>0</v>
      </c>
      <c r="N107" s="6">
        <f t="shared" si="13"/>
        <v>65724000000</v>
      </c>
      <c r="O107" s="6">
        <f t="shared" si="14"/>
        <v>10354000000</v>
      </c>
      <c r="P107" s="5">
        <f t="shared" si="15"/>
        <v>112</v>
      </c>
    </row>
    <row r="108" spans="5:16">
      <c r="E108" t="s">
        <v>39</v>
      </c>
      <c r="F108" t="s">
        <v>346</v>
      </c>
      <c r="G108" s="6">
        <f>SUMIFS(total_revenue,gics_sector,$E108,ticker_symbol,$F108,data_year_status,"complete")</f>
        <v>185163000000</v>
      </c>
      <c r="H108" s="5">
        <f t="shared" si="12"/>
        <v>47</v>
      </c>
      <c r="J108" s="6">
        <f>SUMIFS(cost_of_goods_sold,gics_sector,$E108,ticker_symbol,$F108,data_year_status,"complete")</f>
        <v>72845000000</v>
      </c>
      <c r="K108" s="6">
        <f>SUMIFS(sales_general_admin,gics_sector,$E108,ticker_symbol,$F108,data_year_status,"complete")</f>
        <v>72875000000</v>
      </c>
      <c r="L108" s="6">
        <f>SUMIFS(research_development,gics_sector,$E108,ticker_symbol,$F108,data_year_status,"complete")</f>
        <v>0</v>
      </c>
      <c r="M108" s="6">
        <f>SUMIFS(other_operating_items,gics_sector,$E108,ticker_symbol,$F108,data_year_status,"complete")</f>
        <v>0</v>
      </c>
      <c r="N108" s="6">
        <f t="shared" si="13"/>
        <v>145720000000</v>
      </c>
      <c r="O108" s="6">
        <f t="shared" si="14"/>
        <v>39443000000</v>
      </c>
      <c r="P108" s="5">
        <f t="shared" si="15"/>
        <v>21</v>
      </c>
    </row>
    <row r="109" spans="5:16">
      <c r="E109" t="s">
        <v>39</v>
      </c>
      <c r="F109" t="s">
        <v>348</v>
      </c>
      <c r="G109" s="6">
        <f>SUMIFS(total_revenue,gics_sector,$E109,ticker_symbol,$F109,data_year_status,"complete")</f>
        <v>413289000000</v>
      </c>
      <c r="H109" s="5">
        <f t="shared" si="12"/>
        <v>17</v>
      </c>
      <c r="J109" s="6">
        <f>SUMIFS(cost_of_goods_sold,gics_sector,$E109,ticker_symbol,$F109,data_year_status,"complete")</f>
        <v>325872000000</v>
      </c>
      <c r="K109" s="6">
        <f>SUMIFS(sales_general_admin,gics_sector,$E109,ticker_symbol,$F109,data_year_status,"complete")</f>
        <v>67823000000</v>
      </c>
      <c r="L109" s="6">
        <f>SUMIFS(research_development,gics_sector,$E109,ticker_symbol,$F109,data_year_status,"complete")</f>
        <v>0</v>
      </c>
      <c r="M109" s="6">
        <f>SUMIFS(other_operating_items,gics_sector,$E109,ticker_symbol,$F109,data_year_status,"complete")</f>
        <v>7392000000</v>
      </c>
      <c r="N109" s="6">
        <f t="shared" si="13"/>
        <v>401087000000</v>
      </c>
      <c r="O109" s="6">
        <f t="shared" si="14"/>
        <v>12202000000</v>
      </c>
      <c r="P109" s="5">
        <f t="shared" si="15"/>
        <v>95</v>
      </c>
    </row>
    <row r="110" spans="5:16">
      <c r="E110" t="s">
        <v>39</v>
      </c>
      <c r="F110" t="s">
        <v>383</v>
      </c>
      <c r="G110" s="6">
        <f>SUMIFS(total_revenue,gics_sector,$E110,ticker_symbol,$F110,data_year_status,"complete")</f>
        <v>134194000000</v>
      </c>
      <c r="H110" s="5">
        <f t="shared" si="12"/>
        <v>63</v>
      </c>
      <c r="J110" s="6">
        <f>SUMIFS(cost_of_goods_sold,gics_sector,$E110,ticker_symbol,$F110,data_year_status,"complete")</f>
        <v>83899000000</v>
      </c>
      <c r="K110" s="6">
        <f>SUMIFS(sales_general_admin,gics_sector,$E110,ticker_symbol,$F110,data_year_status,"complete")</f>
        <v>33889000000</v>
      </c>
      <c r="L110" s="6">
        <f>SUMIFS(research_development,gics_sector,$E110,ticker_symbol,$F110,data_year_status,"complete")</f>
        <v>0</v>
      </c>
      <c r="M110" s="6">
        <f>SUMIFS(other_operating_items,gics_sector,$E110,ticker_symbol,$F110,data_year_status,"complete")</f>
        <v>821000000</v>
      </c>
      <c r="N110" s="6">
        <f t="shared" si="13"/>
        <v>118609000000</v>
      </c>
      <c r="O110" s="6">
        <f t="shared" si="14"/>
        <v>15585000000</v>
      </c>
      <c r="P110" s="5">
        <f t="shared" si="15"/>
        <v>71</v>
      </c>
    </row>
    <row r="111" spans="5:16">
      <c r="E111" t="s">
        <v>39</v>
      </c>
      <c r="F111" t="s">
        <v>387</v>
      </c>
      <c r="G111" s="6">
        <f>SUMIFS(total_revenue,gics_sector,$E111,ticker_symbol,$F111,data_year_status,"complete")</f>
        <v>16582600000</v>
      </c>
      <c r="H111" s="5">
        <f t="shared" si="12"/>
        <v>313</v>
      </c>
      <c r="J111" s="6">
        <f>SUMIFS(cost_of_goods_sold,gics_sector,$E111,ticker_symbol,$F111,data_year_status,"complete")</f>
        <v>6188200000</v>
      </c>
      <c r="K111" s="6">
        <f>SUMIFS(sales_general_admin,gics_sector,$E111,ticker_symbol,$F111,data_year_status,"complete")</f>
        <v>6155900000</v>
      </c>
      <c r="L111" s="6">
        <f>SUMIFS(research_development,gics_sector,$E111,ticker_symbol,$F111,data_year_status,"complete")</f>
        <v>423800000</v>
      </c>
      <c r="M111" s="6">
        <f>SUMIFS(other_operating_items,gics_sector,$E111,ticker_symbol,$F111,data_year_status,"complete")</f>
        <v>0</v>
      </c>
      <c r="N111" s="6">
        <f t="shared" si="13"/>
        <v>12767900000</v>
      </c>
      <c r="O111" s="6">
        <f t="shared" si="14"/>
        <v>3814700000</v>
      </c>
      <c r="P111" s="5">
        <f t="shared" si="15"/>
        <v>257</v>
      </c>
    </row>
    <row r="112" spans="5:16">
      <c r="E112" t="s">
        <v>39</v>
      </c>
      <c r="F112" t="s">
        <v>388</v>
      </c>
      <c r="G112" s="6">
        <f>SUMIFS(total_revenue,gics_sector,$E112,ticker_symbol,$F112,data_year_status,"complete")</f>
        <v>17074400000</v>
      </c>
      <c r="H112" s="5">
        <f t="shared" si="12"/>
        <v>309</v>
      </c>
      <c r="J112" s="6">
        <f>SUMIFS(cost_of_goods_sold,gics_sector,$E112,ticker_symbol,$F112,data_year_status,"complete")</f>
        <v>10109400000</v>
      </c>
      <c r="K112" s="6">
        <f>SUMIFS(sales_general_admin,gics_sector,$E112,ticker_symbol,$F112,data_year_status,"complete")</f>
        <v>4514700000</v>
      </c>
      <c r="L112" s="6">
        <f>SUMIFS(research_development,gics_sector,$E112,ticker_symbol,$F112,data_year_status,"complete")</f>
        <v>0</v>
      </c>
      <c r="M112" s="6">
        <f>SUMIFS(other_operating_items,gics_sector,$E112,ticker_symbol,$F112,data_year_status,"complete")</f>
        <v>0</v>
      </c>
      <c r="N112" s="6">
        <f t="shared" si="13"/>
        <v>14624100000</v>
      </c>
      <c r="O112" s="6">
        <f t="shared" si="14"/>
        <v>2450300000</v>
      </c>
      <c r="P112" s="5">
        <f t="shared" si="15"/>
        <v>334</v>
      </c>
    </row>
    <row r="113" spans="5:16">
      <c r="E113" t="s">
        <v>39</v>
      </c>
      <c r="F113" t="s">
        <v>394</v>
      </c>
      <c r="G113" s="6">
        <f>SUMIFS(total_revenue,gics_sector,$E113,ticker_symbol,$F113,data_year_status,"complete")</f>
        <v>9494561000</v>
      </c>
      <c r="H113" s="5">
        <f t="shared" si="12"/>
        <v>380</v>
      </c>
      <c r="J113" s="6">
        <f>SUMIFS(cost_of_goods_sold,gics_sector,$E113,ticker_symbol,$F113,data_year_status,"complete")</f>
        <v>4283863000</v>
      </c>
      <c r="K113" s="6">
        <f>SUMIFS(sales_general_admin,gics_sector,$E113,ticker_symbol,$F113,data_year_status,"complete")</f>
        <v>0</v>
      </c>
      <c r="L113" s="6">
        <f>SUMIFS(research_development,gics_sector,$E113,ticker_symbol,$F113,data_year_status,"complete")</f>
        <v>0</v>
      </c>
      <c r="M113" s="6">
        <f>SUMIFS(other_operating_items,gics_sector,$E113,ticker_symbol,$F113,data_year_status,"complete")</f>
        <v>0</v>
      </c>
      <c r="N113" s="6">
        <f t="shared" si="13"/>
        <v>4283863000</v>
      </c>
      <c r="O113" s="6">
        <f t="shared" si="14"/>
        <v>5210698000</v>
      </c>
      <c r="P113" s="5">
        <f t="shared" si="15"/>
        <v>197</v>
      </c>
    </row>
    <row r="114" spans="5:16">
      <c r="E114" t="s">
        <v>39</v>
      </c>
      <c r="F114" t="s">
        <v>395</v>
      </c>
      <c r="G114" s="6">
        <f>SUMIFS(total_revenue,gics_sector,$E114,ticker_symbol,$F114,data_year_status,"complete")</f>
        <v>99040000000</v>
      </c>
      <c r="H114" s="5">
        <f t="shared" si="12"/>
        <v>76</v>
      </c>
      <c r="J114" s="6">
        <f>SUMIFS(cost_of_goods_sold,gics_sector,$E114,ticker_symbol,$F114,data_year_status,"complete")</f>
        <v>57746000000</v>
      </c>
      <c r="K114" s="6">
        <f>SUMIFS(sales_general_admin,gics_sector,$E114,ticker_symbol,$F114,data_year_status,"complete")</f>
        <v>9901000000</v>
      </c>
      <c r="L114" s="6">
        <f>SUMIFS(research_development,gics_sector,$E114,ticker_symbol,$F114,data_year_status,"complete")</f>
        <v>0</v>
      </c>
      <c r="M114" s="6">
        <f>SUMIFS(other_operating_items,gics_sector,$E114,ticker_symbol,$F114,data_year_status,"complete")</f>
        <v>0</v>
      </c>
      <c r="N114" s="6">
        <f t="shared" si="13"/>
        <v>67647000000</v>
      </c>
      <c r="O114" s="6">
        <f t="shared" si="14"/>
        <v>31393000000</v>
      </c>
      <c r="P114" s="5">
        <f t="shared" si="15"/>
        <v>30</v>
      </c>
    </row>
    <row r="115" spans="5:16">
      <c r="E115" t="s">
        <v>39</v>
      </c>
      <c r="F115" t="s">
        <v>440</v>
      </c>
      <c r="G115" s="6">
        <f>SUMIFS(total_revenue,gics_sector,$E115,ticker_symbol,$F115,data_year_status,"complete")</f>
        <v>258953000000</v>
      </c>
      <c r="H115" s="5">
        <f t="shared" si="12"/>
        <v>34</v>
      </c>
      <c r="J115" s="6">
        <f>SUMIFS(cost_of_goods_sold,gics_sector,$E115,ticker_symbol,$F115,data_year_status,"complete")</f>
        <v>119421000000</v>
      </c>
      <c r="K115" s="6">
        <f>SUMIFS(sales_general_admin,gics_sector,$E115,ticker_symbol,$F115,data_year_status,"complete")</f>
        <v>100402000000</v>
      </c>
      <c r="L115" s="6">
        <f>SUMIFS(research_development,gics_sector,$E115,ticker_symbol,$F115,data_year_status,"complete")</f>
        <v>0</v>
      </c>
      <c r="M115" s="6">
        <f>SUMIFS(other_operating_items,gics_sector,$E115,ticker_symbol,$F115,data_year_status,"complete")</f>
        <v>347000000</v>
      </c>
      <c r="N115" s="6">
        <f t="shared" si="13"/>
        <v>220170000000</v>
      </c>
      <c r="O115" s="6">
        <f t="shared" si="14"/>
        <v>38783000000</v>
      </c>
      <c r="P115" s="5">
        <f t="shared" si="15"/>
        <v>23</v>
      </c>
    </row>
    <row r="116" spans="5:16">
      <c r="E116" t="s">
        <v>39</v>
      </c>
      <c r="F116" t="s">
        <v>443</v>
      </c>
      <c r="G116" s="6">
        <f>SUMIFS(total_revenue,gics_sector,$E116,ticker_symbol,$F116,data_year_status,"complete")</f>
        <v>13888457000</v>
      </c>
      <c r="H116" s="5">
        <f t="shared" si="12"/>
        <v>329</v>
      </c>
      <c r="J116" s="6">
        <f>SUMIFS(cost_of_goods_sold,gics_sector,$E116,ticker_symbol,$F116,data_year_status,"complete")</f>
        <v>1052776000</v>
      </c>
      <c r="K116" s="6">
        <f>SUMIFS(sales_general_admin,gics_sector,$E116,ticker_symbol,$F116,data_year_status,"complete")</f>
        <v>2881883000</v>
      </c>
      <c r="L116" s="6">
        <f>SUMIFS(research_development,gics_sector,$E116,ticker_symbol,$F116,data_year_status,"complete")</f>
        <v>5804172000</v>
      </c>
      <c r="M116" s="6">
        <f>SUMIFS(other_operating_items,gics_sector,$E116,ticker_symbol,$F116,data_year_status,"complete")</f>
        <v>0</v>
      </c>
      <c r="N116" s="6">
        <f t="shared" si="13"/>
        <v>9738831000</v>
      </c>
      <c r="O116" s="6">
        <f t="shared" si="14"/>
        <v>4149626000</v>
      </c>
      <c r="P116" s="5">
        <f t="shared" si="15"/>
        <v>235</v>
      </c>
    </row>
    <row r="117" spans="5:16">
      <c r="E117" t="s">
        <v>39</v>
      </c>
      <c r="F117" t="s">
        <v>448</v>
      </c>
      <c r="G117" s="6">
        <f>SUMIFS(total_revenue,gics_sector,$E117,ticker_symbol,$F117,data_year_status,"complete")</f>
        <v>308996000000</v>
      </c>
      <c r="H117" s="5">
        <f t="shared" si="12"/>
        <v>28</v>
      </c>
      <c r="J117" s="6">
        <f>SUMIFS(cost_of_goods_sold,gics_sector,$E117,ticker_symbol,$F117,data_year_status,"complete")</f>
        <v>234135000000</v>
      </c>
      <c r="K117" s="6">
        <f>SUMIFS(sales_general_admin,gics_sector,$E117,ticker_symbol,$F117,data_year_status,"complete")</f>
        <v>26952000000</v>
      </c>
      <c r="L117" s="6">
        <f>SUMIFS(research_development,gics_sector,$E117,ticker_symbol,$F117,data_year_status,"complete")</f>
        <v>0</v>
      </c>
      <c r="M117" s="6">
        <f>SUMIFS(other_operating_items,gics_sector,$E117,ticker_symbol,$F117,data_year_status,"complete")</f>
        <v>342000000</v>
      </c>
      <c r="N117" s="6">
        <f t="shared" si="13"/>
        <v>261429000000</v>
      </c>
      <c r="O117" s="6">
        <f t="shared" si="14"/>
        <v>47567000000</v>
      </c>
      <c r="P117" s="5">
        <f t="shared" si="15"/>
        <v>16</v>
      </c>
    </row>
    <row r="118" spans="5:16">
      <c r="E118" t="s">
        <v>39</v>
      </c>
      <c r="F118" t="s">
        <v>479</v>
      </c>
      <c r="G118" s="6">
        <f>SUMIFS(total_revenue,gics_sector,$E118,ticker_symbol,$F118,data_year_status,"complete")</f>
        <v>25012200000</v>
      </c>
      <c r="H118" s="5">
        <f t="shared" si="12"/>
        <v>251</v>
      </c>
      <c r="J118" s="6">
        <f>SUMIFS(cost_of_goods_sold,gics_sector,$E118,ticker_symbol,$F118,data_year_status,"complete")</f>
        <v>16017100000</v>
      </c>
      <c r="K118" s="6">
        <f>SUMIFS(sales_general_admin,gics_sector,$E118,ticker_symbol,$F118,data_year_status,"complete")</f>
        <v>4733400000</v>
      </c>
      <c r="L118" s="6">
        <f>SUMIFS(research_development,gics_sector,$E118,ticker_symbol,$F118,data_year_status,"complete")</f>
        <v>0</v>
      </c>
      <c r="M118" s="6">
        <f>SUMIFS(other_operating_items,gics_sector,$E118,ticker_symbol,$F118,data_year_status,"complete")</f>
        <v>515000000</v>
      </c>
      <c r="N118" s="6">
        <f t="shared" si="13"/>
        <v>21265500000</v>
      </c>
      <c r="O118" s="6">
        <f t="shared" si="14"/>
        <v>3746700000</v>
      </c>
      <c r="P118" s="5">
        <f t="shared" si="15"/>
        <v>261</v>
      </c>
    </row>
    <row r="119" spans="5:16">
      <c r="E119" t="s">
        <v>39</v>
      </c>
      <c r="F119" t="s">
        <v>493</v>
      </c>
      <c r="G119" s="6">
        <f>SUMIFS(total_revenue,gics_sector,$E119,ticker_symbol,$F119,data_year_status,"complete")</f>
        <v>20240200000</v>
      </c>
      <c r="H119" s="5">
        <f t="shared" si="12"/>
        <v>280</v>
      </c>
      <c r="J119" s="6">
        <f>SUMIFS(cost_of_goods_sold,gics_sector,$E119,ticker_symbol,$F119,data_year_status,"complete")</f>
        <v>11619300000</v>
      </c>
      <c r="K119" s="6">
        <f>SUMIFS(sales_general_admin,gics_sector,$E119,ticker_symbol,$F119,data_year_status,"complete")</f>
        <v>3736100000</v>
      </c>
      <c r="L119" s="6">
        <f>SUMIFS(research_development,gics_sector,$E119,ticker_symbol,$F119,data_year_status,"complete")</f>
        <v>0</v>
      </c>
      <c r="M119" s="6">
        <f>SUMIFS(other_operating_items,gics_sector,$E119,ticker_symbol,$F119,data_year_status,"complete")</f>
        <v>0</v>
      </c>
      <c r="N119" s="6">
        <f t="shared" si="13"/>
        <v>15355400000</v>
      </c>
      <c r="O119" s="6">
        <f t="shared" si="14"/>
        <v>4884800000</v>
      </c>
      <c r="P119" s="5">
        <f t="shared" si="15"/>
        <v>205</v>
      </c>
    </row>
    <row r="120" spans="5:16">
      <c r="E120" t="s">
        <v>39</v>
      </c>
      <c r="F120" t="s">
        <v>501</v>
      </c>
      <c r="G120" s="6">
        <f>SUMIFS(total_revenue,gics_sector,$E120,ticker_symbol,$F120,data_year_status,"complete")</f>
        <v>189975616000</v>
      </c>
      <c r="H120" s="5">
        <f t="shared" si="12"/>
        <v>45</v>
      </c>
      <c r="J120" s="6">
        <f>SUMIFS(cost_of_goods_sold,gics_sector,$E120,ticker_symbol,$F120,data_year_status,"complete")</f>
        <v>156205986000</v>
      </c>
      <c r="K120" s="6">
        <f>SUMIFS(sales_general_admin,gics_sector,$E120,ticker_symbol,$F120,data_year_status,"complete")</f>
        <v>6338129000</v>
      </c>
      <c r="L120" s="6">
        <f>SUMIFS(research_development,gics_sector,$E120,ticker_symbol,$F120,data_year_status,"complete")</f>
        <v>0</v>
      </c>
      <c r="M120" s="6">
        <f>SUMIFS(other_operating_items,gics_sector,$E120,ticker_symbol,$F120,data_year_status,"complete")</f>
        <v>0</v>
      </c>
      <c r="N120" s="6">
        <f t="shared" si="13"/>
        <v>162544115000</v>
      </c>
      <c r="O120" s="6">
        <f t="shared" si="14"/>
        <v>27431501000</v>
      </c>
      <c r="P120" s="5">
        <f t="shared" si="15"/>
        <v>33</v>
      </c>
    </row>
    <row r="121" spans="5:16">
      <c r="E121" t="s">
        <v>39</v>
      </c>
      <c r="F121" t="s">
        <v>504</v>
      </c>
      <c r="G121" s="6">
        <f>SUMIFS(total_revenue,gics_sector,$E121,ticker_symbol,$F121,data_year_status,"complete")</f>
        <v>16804900000</v>
      </c>
      <c r="H121" s="5">
        <f t="shared" si="12"/>
        <v>311</v>
      </c>
      <c r="J121" s="6">
        <f>SUMIFS(cost_of_goods_sold,gics_sector,$E121,ticker_symbol,$F121,data_year_status,"complete")</f>
        <v>10205500000</v>
      </c>
      <c r="K121" s="6">
        <f>SUMIFS(sales_general_admin,gics_sector,$E121,ticker_symbol,$F121,data_year_status,"complete")</f>
        <v>5006800000</v>
      </c>
      <c r="L121" s="6">
        <f>SUMIFS(research_development,gics_sector,$E121,ticker_symbol,$F121,data_year_status,"complete")</f>
        <v>0</v>
      </c>
      <c r="M121" s="6">
        <f>SUMIFS(other_operating_items,gics_sector,$E121,ticker_symbol,$F121,data_year_status,"complete")</f>
        <v>0</v>
      </c>
      <c r="N121" s="6">
        <f t="shared" si="13"/>
        <v>15212300000</v>
      </c>
      <c r="O121" s="6">
        <f t="shared" si="14"/>
        <v>1592600000</v>
      </c>
      <c r="P121" s="5">
        <f t="shared" si="15"/>
        <v>384</v>
      </c>
    </row>
    <row r="122" spans="5:16">
      <c r="E122" t="s">
        <v>39</v>
      </c>
      <c r="F122" t="s">
        <v>521</v>
      </c>
      <c r="G122" s="6">
        <f>SUMIFS(total_revenue,gics_sector,$E122,ticker_symbol,$F122,data_year_status,"complete")</f>
        <v>150208000000</v>
      </c>
      <c r="H122" s="5">
        <f t="shared" si="12"/>
        <v>56</v>
      </c>
      <c r="J122" s="6">
        <f>SUMIFS(cost_of_goods_sold,gics_sector,$E122,ticker_symbol,$F122,data_year_status,"complete")</f>
        <v>136551000000</v>
      </c>
      <c r="K122" s="6">
        <f>SUMIFS(sales_general_admin,gics_sector,$E122,ticker_symbol,$F122,data_year_status,"complete")</f>
        <v>5850000000</v>
      </c>
      <c r="L122" s="6">
        <f>SUMIFS(research_development,gics_sector,$E122,ticker_symbol,$F122,data_year_status,"complete")</f>
        <v>0</v>
      </c>
      <c r="M122" s="6">
        <f>SUMIFS(other_operating_items,gics_sector,$E122,ticker_symbol,$F122,data_year_status,"complete")</f>
        <v>0</v>
      </c>
      <c r="N122" s="6">
        <f t="shared" si="13"/>
        <v>142401000000</v>
      </c>
      <c r="O122" s="6">
        <f t="shared" si="14"/>
        <v>7807000000</v>
      </c>
      <c r="P122" s="5">
        <f t="shared" si="15"/>
        <v>142</v>
      </c>
    </row>
    <row r="123" spans="5:16">
      <c r="E123" t="s">
        <v>39</v>
      </c>
      <c r="F123" t="s">
        <v>554</v>
      </c>
      <c r="G123" s="6">
        <f>SUMIFS(total_revenue,gics_sector,$E123,ticker_symbol,$F123,data_year_status,"complete")</f>
        <v>58224000000</v>
      </c>
      <c r="H123" s="5">
        <f t="shared" si="12"/>
        <v>131</v>
      </c>
      <c r="J123" s="6">
        <f>SUMIFS(cost_of_goods_sold,gics_sector,$E123,ticker_symbol,$F123,data_year_status,"complete")</f>
        <v>37724000000</v>
      </c>
      <c r="K123" s="6">
        <f>SUMIFS(sales_general_admin,gics_sector,$E123,ticker_symbol,$F123,data_year_status,"complete")</f>
        <v>16663000000</v>
      </c>
      <c r="L123" s="6">
        <f>SUMIFS(research_development,gics_sector,$E123,ticker_symbol,$F123,data_year_status,"complete")</f>
        <v>0</v>
      </c>
      <c r="M123" s="6">
        <f>SUMIFS(other_operating_items,gics_sector,$E123,ticker_symbol,$F123,data_year_status,"complete")</f>
        <v>0</v>
      </c>
      <c r="N123" s="6">
        <f t="shared" si="13"/>
        <v>54387000000</v>
      </c>
      <c r="O123" s="6">
        <f t="shared" si="14"/>
        <v>3837000000</v>
      </c>
      <c r="P123" s="5">
        <f t="shared" si="15"/>
        <v>256</v>
      </c>
    </row>
    <row r="124" spans="5:16">
      <c r="E124" t="s">
        <v>39</v>
      </c>
      <c r="F124" t="s">
        <v>559</v>
      </c>
      <c r="G124" s="6">
        <f>SUMIFS(total_revenue,gics_sector,$E124,ticker_symbol,$F124,data_year_status,"complete")</f>
        <v>1912726000000</v>
      </c>
      <c r="H124" s="5">
        <f t="shared" si="12"/>
        <v>1</v>
      </c>
      <c r="J124" s="6">
        <f>SUMIFS(cost_of_goods_sold,gics_sector,$E124,ticker_symbol,$F124,data_year_status,"complete")</f>
        <v>1436436000000</v>
      </c>
      <c r="K124" s="6">
        <f>SUMIFS(sales_general_admin,gics_sector,$E124,ticker_symbol,$F124,data_year_status,"complete")</f>
        <v>370441000000</v>
      </c>
      <c r="L124" s="6">
        <f>SUMIFS(research_development,gics_sector,$E124,ticker_symbol,$F124,data_year_status,"complete")</f>
        <v>0</v>
      </c>
      <c r="M124" s="6">
        <f>SUMIFS(other_operating_items,gics_sector,$E124,ticker_symbol,$F124,data_year_status,"complete")</f>
        <v>0</v>
      </c>
      <c r="N124" s="6">
        <f t="shared" si="13"/>
        <v>1806877000000</v>
      </c>
      <c r="O124" s="6">
        <f t="shared" si="14"/>
        <v>105849000000</v>
      </c>
      <c r="P124" s="5">
        <f t="shared" si="15"/>
        <v>5</v>
      </c>
    </row>
    <row r="125" spans="5:16">
      <c r="E125" t="s">
        <v>86</v>
      </c>
      <c r="F125" t="s">
        <v>85</v>
      </c>
      <c r="G125" s="6">
        <f>SUMIFS(total_revenue,gics_sector,$E125,ticker_symbol,$F125,data_year_status,"complete")</f>
        <v>50273000000</v>
      </c>
      <c r="H125" s="5">
        <f t="shared" si="12"/>
        <v>154</v>
      </c>
      <c r="J125" s="6">
        <f>SUMIFS(cost_of_goods_sold,gics_sector,$E125,ticker_symbol,$F125,data_year_status,"complete")</f>
        <v>10593000000</v>
      </c>
      <c r="K125" s="6">
        <f>SUMIFS(sales_general_admin,gics_sector,$E125,ticker_symbol,$F125,data_year_status,"complete")</f>
        <v>4505000000</v>
      </c>
      <c r="L125" s="6">
        <f>SUMIFS(research_development,gics_sector,$E125,ticker_symbol,$F125,data_year_status,"complete")</f>
        <v>0</v>
      </c>
      <c r="M125" s="6">
        <f>SUMIFS(other_operating_items,gics_sector,$E125,ticker_symbol,$F125,data_year_status,"complete")</f>
        <v>51839000000</v>
      </c>
      <c r="N125" s="6">
        <f t="shared" si="13"/>
        <v>66937000000</v>
      </c>
      <c r="O125" s="6">
        <f t="shared" si="14"/>
        <v>-16664000000</v>
      </c>
      <c r="P125" s="5">
        <f t="shared" si="15"/>
        <v>430</v>
      </c>
    </row>
    <row r="126" spans="5:16">
      <c r="E126" t="s">
        <v>86</v>
      </c>
      <c r="F126" t="s">
        <v>88</v>
      </c>
      <c r="G126" s="6">
        <f>SUMIFS(total_revenue,gics_sector,$E126,ticker_symbol,$F126,data_year_status,"complete")</f>
        <v>49618000000</v>
      </c>
      <c r="H126" s="5">
        <f t="shared" si="12"/>
        <v>158</v>
      </c>
      <c r="J126" s="6">
        <f>SUMIFS(cost_of_goods_sold,gics_sector,$E126,ticker_symbol,$F126,data_year_status,"complete")</f>
        <v>12344000000</v>
      </c>
      <c r="K126" s="6">
        <f>SUMIFS(sales_general_admin,gics_sector,$E126,ticker_symbol,$F126,data_year_status,"complete")</f>
        <v>9075000000</v>
      </c>
      <c r="L126" s="6">
        <f>SUMIFS(research_development,gics_sector,$E126,ticker_symbol,$F126,data_year_status,"complete")</f>
        <v>0</v>
      </c>
      <c r="M126" s="6">
        <f>SUMIFS(other_operating_items,gics_sector,$E126,ticker_symbol,$F126,data_year_status,"complete")</f>
        <v>17381000000</v>
      </c>
      <c r="N126" s="6">
        <f t="shared" si="13"/>
        <v>38800000000</v>
      </c>
      <c r="O126" s="6">
        <f t="shared" si="14"/>
        <v>10818000000</v>
      </c>
      <c r="P126" s="5">
        <f t="shared" si="15"/>
        <v>107</v>
      </c>
    </row>
    <row r="127" spans="5:16">
      <c r="E127" t="s">
        <v>86</v>
      </c>
      <c r="F127" t="s">
        <v>116</v>
      </c>
      <c r="G127" s="6">
        <f>SUMIFS(total_revenue,gics_sector,$E127,ticker_symbol,$F127,data_year_status,"complete")</f>
        <v>72498000000</v>
      </c>
      <c r="H127" s="5">
        <f t="shared" si="12"/>
        <v>107</v>
      </c>
      <c r="J127" s="6">
        <f>SUMIFS(cost_of_goods_sold,gics_sector,$E127,ticker_symbol,$F127,data_year_status,"complete")</f>
        <v>62687000000</v>
      </c>
      <c r="K127" s="6">
        <f>SUMIFS(sales_general_admin,gics_sector,$E127,ticker_symbol,$F127,data_year_status,"complete")</f>
        <v>4423000000</v>
      </c>
      <c r="L127" s="6">
        <f>SUMIFS(research_development,gics_sector,$E127,ticker_symbol,$F127,data_year_status,"complete")</f>
        <v>2019000000</v>
      </c>
      <c r="M127" s="6">
        <f>SUMIFS(other_operating_items,gics_sector,$E127,ticker_symbol,$F127,data_year_status,"complete")</f>
        <v>0</v>
      </c>
      <c r="N127" s="6">
        <f t="shared" si="13"/>
        <v>69129000000</v>
      </c>
      <c r="O127" s="6">
        <f t="shared" si="14"/>
        <v>3369000000</v>
      </c>
      <c r="P127" s="5">
        <f t="shared" si="15"/>
        <v>277</v>
      </c>
    </row>
    <row r="128" spans="5:16">
      <c r="E128" t="s">
        <v>86</v>
      </c>
      <c r="F128" t="s">
        <v>146</v>
      </c>
      <c r="G128" s="6">
        <f>SUMIFS(total_revenue,gics_sector,$E128,ticker_symbol,$F128,data_year_status,"complete")</f>
        <v>67285000000</v>
      </c>
      <c r="H128" s="5">
        <f t="shared" si="12"/>
        <v>116</v>
      </c>
      <c r="J128" s="6">
        <f>SUMIFS(cost_of_goods_sold,gics_sector,$E128,ticker_symbol,$F128,data_year_status,"complete")</f>
        <v>46355000000</v>
      </c>
      <c r="K128" s="6">
        <f>SUMIFS(sales_general_admin,gics_sector,$E128,ticker_symbol,$F128,data_year_status,"complete")</f>
        <v>2297000000</v>
      </c>
      <c r="L128" s="6">
        <f>SUMIFS(research_development,gics_sector,$E128,ticker_symbol,$F128,data_year_status,"complete")</f>
        <v>0</v>
      </c>
      <c r="M128" s="6">
        <f>SUMIFS(other_operating_items,gics_sector,$E128,ticker_symbol,$F128,data_year_status,"complete")</f>
        <v>10858000000</v>
      </c>
      <c r="N128" s="6">
        <f t="shared" si="13"/>
        <v>59510000000</v>
      </c>
      <c r="O128" s="6">
        <f t="shared" si="14"/>
        <v>7775000000</v>
      </c>
      <c r="P128" s="5">
        <f t="shared" si="15"/>
        <v>143</v>
      </c>
    </row>
    <row r="129" spans="5:16">
      <c r="E129" t="s">
        <v>86</v>
      </c>
      <c r="F129" t="s">
        <v>165</v>
      </c>
      <c r="G129" s="6">
        <f>SUMIFS(total_revenue,gics_sector,$E129,ticker_symbol,$F129,data_year_status,"complete")</f>
        <v>6480985000</v>
      </c>
      <c r="H129" s="5">
        <f t="shared" si="12"/>
        <v>405</v>
      </c>
      <c r="J129" s="6">
        <f>SUMIFS(cost_of_goods_sold,gics_sector,$E129,ticker_symbol,$F129,data_year_status,"complete")</f>
        <v>1796209000</v>
      </c>
      <c r="K129" s="6">
        <f>SUMIFS(sales_general_admin,gics_sector,$E129,ticker_symbol,$F129,data_year_status,"complete")</f>
        <v>559619000</v>
      </c>
      <c r="L129" s="6">
        <f>SUMIFS(research_development,gics_sector,$E129,ticker_symbol,$F129,data_year_status,"complete")</f>
        <v>0</v>
      </c>
      <c r="M129" s="6">
        <f>SUMIFS(other_operating_items,gics_sector,$E129,ticker_symbol,$F129,data_year_status,"complete")</f>
        <v>2357428000</v>
      </c>
      <c r="N129" s="6">
        <f t="shared" si="13"/>
        <v>4713256000</v>
      </c>
      <c r="O129" s="6">
        <f t="shared" si="14"/>
        <v>1767729000</v>
      </c>
      <c r="P129" s="5">
        <f t="shared" si="15"/>
        <v>374</v>
      </c>
    </row>
    <row r="130" spans="5:16">
      <c r="E130" t="s">
        <v>86</v>
      </c>
      <c r="F130" t="s">
        <v>191</v>
      </c>
      <c r="G130" s="6">
        <f>SUMIFS(total_revenue,gics_sector,$E130,ticker_symbol,$F130,data_year_status,"complete")</f>
        <v>781165000000</v>
      </c>
      <c r="H130" s="5">
        <f t="shared" si="12"/>
        <v>4</v>
      </c>
      <c r="J130" s="6">
        <f>SUMIFS(cost_of_goods_sold,gics_sector,$E130,ticker_symbol,$F130,data_year_status,"complete")</f>
        <v>560400000000</v>
      </c>
      <c r="K130" s="6">
        <f>SUMIFS(sales_general_admin,gics_sector,$E130,ticker_symbol,$F130,data_year_status,"complete")</f>
        <v>68180000000</v>
      </c>
      <c r="L130" s="6">
        <f>SUMIFS(research_development,gics_sector,$E130,ticker_symbol,$F130,data_year_status,"complete")</f>
        <v>0</v>
      </c>
      <c r="M130" s="6">
        <f>SUMIFS(other_operating_items,gics_sector,$E130,ticker_symbol,$F130,data_year_status,"complete")</f>
        <v>65429000000</v>
      </c>
      <c r="N130" s="6">
        <f t="shared" si="13"/>
        <v>694009000000</v>
      </c>
      <c r="O130" s="6">
        <f t="shared" si="14"/>
        <v>87156000000</v>
      </c>
      <c r="P130" s="5">
        <f t="shared" si="15"/>
        <v>10</v>
      </c>
    </row>
    <row r="131" spans="5:16">
      <c r="E131" t="s">
        <v>86</v>
      </c>
      <c r="F131" t="s">
        <v>192</v>
      </c>
      <c r="G131" s="6">
        <f>SUMIFS(total_revenue,gics_sector,$E131,ticker_symbol,$F131,data_year_status,"complete")</f>
        <v>8603453000</v>
      </c>
      <c r="H131" s="5">
        <f t="shared" si="12"/>
        <v>391</v>
      </c>
      <c r="J131" s="6">
        <f>SUMIFS(cost_of_goods_sold,gics_sector,$E131,ticker_symbol,$F131,data_year_status,"complete")</f>
        <v>1878912000</v>
      </c>
      <c r="K131" s="6">
        <f>SUMIFS(sales_general_admin,gics_sector,$E131,ticker_symbol,$F131,data_year_status,"complete")</f>
        <v>738506000</v>
      </c>
      <c r="L131" s="6">
        <f>SUMIFS(research_development,gics_sector,$E131,ticker_symbol,$F131,data_year_status,"complete")</f>
        <v>0</v>
      </c>
      <c r="M131" s="6">
        <f>SUMIFS(other_operating_items,gics_sector,$E131,ticker_symbol,$F131,data_year_status,"complete")</f>
        <v>3575635000</v>
      </c>
      <c r="N131" s="6">
        <f t="shared" si="13"/>
        <v>6193053000</v>
      </c>
      <c r="O131" s="6">
        <f t="shared" si="14"/>
        <v>2410400000</v>
      </c>
      <c r="P131" s="5">
        <f t="shared" si="15"/>
        <v>339</v>
      </c>
    </row>
    <row r="132" spans="5:16">
      <c r="E132" t="s">
        <v>86</v>
      </c>
      <c r="F132" t="s">
        <v>221</v>
      </c>
      <c r="G132" s="6">
        <f>SUMIFS(total_revenue,gics_sector,$E132,ticker_symbol,$F132,data_year_status,"complete")</f>
        <v>56377000000</v>
      </c>
      <c r="H132" s="5">
        <f t="shared" si="12"/>
        <v>136</v>
      </c>
      <c r="J132" s="6">
        <f>SUMIFS(cost_of_goods_sold,gics_sector,$E132,ticker_symbol,$F132,data_year_status,"complete")</f>
        <v>8286000000</v>
      </c>
      <c r="K132" s="6">
        <f>SUMIFS(sales_general_admin,gics_sector,$E132,ticker_symbol,$F132,data_year_status,"complete")</f>
        <v>25250000000</v>
      </c>
      <c r="L132" s="6">
        <f>SUMIFS(research_development,gics_sector,$E132,ticker_symbol,$F132,data_year_status,"complete")</f>
        <v>0</v>
      </c>
      <c r="M132" s="6">
        <f>SUMIFS(other_operating_items,gics_sector,$E132,ticker_symbol,$F132,data_year_status,"complete")</f>
        <v>11020000000</v>
      </c>
      <c r="N132" s="6">
        <f t="shared" si="13"/>
        <v>44556000000</v>
      </c>
      <c r="O132" s="6">
        <f t="shared" si="14"/>
        <v>11821000000</v>
      </c>
      <c r="P132" s="5">
        <f t="shared" si="15"/>
        <v>96</v>
      </c>
    </row>
    <row r="133" spans="5:16">
      <c r="E133" t="s">
        <v>86</v>
      </c>
      <c r="F133" t="s">
        <v>231</v>
      </c>
      <c r="G133" s="6">
        <f>SUMIFS(total_revenue,gics_sector,$E133,ticker_symbol,$F133,data_year_status,"complete")</f>
        <v>52962522000</v>
      </c>
      <c r="H133" s="5">
        <f t="shared" si="12"/>
        <v>145</v>
      </c>
      <c r="J133" s="6">
        <f>SUMIFS(cost_of_goods_sold,gics_sector,$E133,ticker_symbol,$F133,data_year_status,"complete")</f>
        <v>8478467000</v>
      </c>
      <c r="K133" s="6">
        <f>SUMIFS(sales_general_admin,gics_sector,$E133,ticker_symbol,$F133,data_year_status,"complete")</f>
        <v>16943484000</v>
      </c>
      <c r="L133" s="6">
        <f>SUMIFS(research_development,gics_sector,$E133,ticker_symbol,$F133,data_year_status,"complete")</f>
        <v>0</v>
      </c>
      <c r="M133" s="6">
        <f>SUMIFS(other_operating_items,gics_sector,$E133,ticker_symbol,$F133,data_year_status,"complete")</f>
        <v>14081364000</v>
      </c>
      <c r="N133" s="6">
        <f t="shared" si="13"/>
        <v>39503315000</v>
      </c>
      <c r="O133" s="6">
        <f t="shared" si="14"/>
        <v>13459207000</v>
      </c>
      <c r="P133" s="5">
        <f t="shared" si="15"/>
        <v>87</v>
      </c>
    </row>
    <row r="134" spans="5:16">
      <c r="E134" t="s">
        <v>86</v>
      </c>
      <c r="F134" t="s">
        <v>234</v>
      </c>
      <c r="G134" s="6">
        <f>SUMIFS(total_revenue,gics_sector,$E134,ticker_symbol,$F134,data_year_status,"complete")</f>
        <v>8059284000</v>
      </c>
      <c r="H134" s="5">
        <f t="shared" si="12"/>
        <v>394</v>
      </c>
      <c r="J134" s="6">
        <f>SUMIFS(cost_of_goods_sold,gics_sector,$E134,ticker_symbol,$F134,data_year_status,"complete")</f>
        <v>1935487000</v>
      </c>
      <c r="K134" s="6">
        <f>SUMIFS(sales_general_admin,gics_sector,$E134,ticker_symbol,$F134,data_year_status,"complete")</f>
        <v>961655000</v>
      </c>
      <c r="L134" s="6">
        <f>SUMIFS(research_development,gics_sector,$E134,ticker_symbol,$F134,data_year_status,"complete")</f>
        <v>0</v>
      </c>
      <c r="M134" s="6">
        <f>SUMIFS(other_operating_items,gics_sector,$E134,ticker_symbol,$F134,data_year_status,"complete")</f>
        <v>3079566000</v>
      </c>
      <c r="N134" s="6">
        <f t="shared" si="13"/>
        <v>5976708000</v>
      </c>
      <c r="O134" s="6">
        <f t="shared" si="14"/>
        <v>2082576000</v>
      </c>
      <c r="P134" s="5">
        <f t="shared" si="15"/>
        <v>356</v>
      </c>
    </row>
    <row r="135" spans="5:16">
      <c r="E135" t="s">
        <v>86</v>
      </c>
      <c r="F135" t="s">
        <v>286</v>
      </c>
      <c r="G135" s="6">
        <f>SUMIFS(total_revenue,gics_sector,$E135,ticker_symbol,$F135,data_year_status,"complete")</f>
        <v>101792000000</v>
      </c>
      <c r="H135" s="5">
        <f t="shared" si="12"/>
        <v>74</v>
      </c>
      <c r="J135" s="6">
        <f>SUMIFS(cost_of_goods_sold,gics_sector,$E135,ticker_symbol,$F135,data_year_status,"complete")</f>
        <v>88401000000</v>
      </c>
      <c r="K135" s="6">
        <f>SUMIFS(sales_general_admin,gics_sector,$E135,ticker_symbol,$F135,data_year_status,"complete")</f>
        <v>2054000000</v>
      </c>
      <c r="L135" s="6">
        <f>SUMIFS(research_development,gics_sector,$E135,ticker_symbol,$F135,data_year_status,"complete")</f>
        <v>0</v>
      </c>
      <c r="M135" s="6">
        <f>SUMIFS(other_operating_items,gics_sector,$E135,ticker_symbol,$F135,data_year_status,"complete")</f>
        <v>0</v>
      </c>
      <c r="N135" s="6">
        <f t="shared" si="13"/>
        <v>90455000000</v>
      </c>
      <c r="O135" s="6">
        <f t="shared" si="14"/>
        <v>11337000000</v>
      </c>
      <c r="P135" s="5">
        <f t="shared" si="15"/>
        <v>102</v>
      </c>
    </row>
    <row r="136" spans="5:16">
      <c r="E136" t="s">
        <v>86</v>
      </c>
      <c r="F136" t="s">
        <v>298</v>
      </c>
      <c r="G136" s="6">
        <f>SUMIFS(total_revenue,gics_sector,$E136,ticker_symbol,$F136,data_year_status,"complete")</f>
        <v>41523000000</v>
      </c>
      <c r="H136" s="5">
        <f t="shared" si="12"/>
        <v>185</v>
      </c>
      <c r="J136" s="6">
        <f>SUMIFS(cost_of_goods_sold,gics_sector,$E136,ticker_symbol,$F136,data_year_status,"complete")</f>
        <v>14580000000</v>
      </c>
      <c r="K136" s="6">
        <f>SUMIFS(sales_general_admin,gics_sector,$E136,ticker_symbol,$F136,data_year_status,"complete")</f>
        <v>3737000000</v>
      </c>
      <c r="L136" s="6">
        <f>SUMIFS(research_development,gics_sector,$E136,ticker_symbol,$F136,data_year_status,"complete")</f>
        <v>0</v>
      </c>
      <c r="M136" s="6">
        <f>SUMIFS(other_operating_items,gics_sector,$E136,ticker_symbol,$F136,data_year_status,"complete")</f>
        <v>12732000000</v>
      </c>
      <c r="N136" s="6">
        <f t="shared" si="13"/>
        <v>31049000000</v>
      </c>
      <c r="O136" s="6">
        <f t="shared" si="14"/>
        <v>10474000000</v>
      </c>
      <c r="P136" s="5">
        <f t="shared" si="15"/>
        <v>111</v>
      </c>
    </row>
    <row r="137" spans="5:16">
      <c r="E137" t="s">
        <v>86</v>
      </c>
      <c r="F137" t="s">
        <v>304</v>
      </c>
      <c r="G137" s="6">
        <f>SUMIFS(total_revenue,gics_sector,$E137,ticker_symbol,$F137,data_year_status,"complete")</f>
        <v>11889516000</v>
      </c>
      <c r="H137" s="5">
        <f t="shared" si="12"/>
        <v>353</v>
      </c>
      <c r="J137" s="6">
        <f>SUMIFS(cost_of_goods_sold,gics_sector,$E137,ticker_symbol,$F137,data_year_status,"complete")</f>
        <v>6461764000</v>
      </c>
      <c r="K137" s="6">
        <f>SUMIFS(sales_general_admin,gics_sector,$E137,ticker_symbol,$F137,data_year_status,"complete")</f>
        <v>501605000</v>
      </c>
      <c r="L137" s="6">
        <f>SUMIFS(research_development,gics_sector,$E137,ticker_symbol,$F137,data_year_status,"complete")</f>
        <v>57513000</v>
      </c>
      <c r="M137" s="6">
        <f>SUMIFS(other_operating_items,gics_sector,$E137,ticker_symbol,$F137,data_year_status,"complete")</f>
        <v>2186233000</v>
      </c>
      <c r="N137" s="6">
        <f t="shared" si="13"/>
        <v>9207115000</v>
      </c>
      <c r="O137" s="6">
        <f t="shared" si="14"/>
        <v>2682401000</v>
      </c>
      <c r="P137" s="5">
        <f t="shared" si="15"/>
        <v>320</v>
      </c>
    </row>
    <row r="138" spans="5:16">
      <c r="E138" t="s">
        <v>86</v>
      </c>
      <c r="F138" t="s">
        <v>343</v>
      </c>
      <c r="G138" s="6">
        <f>SUMIFS(total_revenue,gics_sector,$E138,ticker_symbol,$F138,data_year_status,"complete")</f>
        <v>57757000000</v>
      </c>
      <c r="H138" s="5">
        <f t="shared" si="12"/>
        <v>133</v>
      </c>
      <c r="J138" s="6">
        <f>SUMIFS(cost_of_goods_sold,gics_sector,$E138,ticker_symbol,$F138,data_year_status,"complete")</f>
        <v>28053000000</v>
      </c>
      <c r="K138" s="6">
        <f>SUMIFS(sales_general_admin,gics_sector,$E138,ticker_symbol,$F138,data_year_status,"complete")</f>
        <v>4251000000</v>
      </c>
      <c r="L138" s="6">
        <f>SUMIFS(research_development,gics_sector,$E138,ticker_symbol,$F138,data_year_status,"complete")</f>
        <v>0</v>
      </c>
      <c r="M138" s="6">
        <f>SUMIFS(other_operating_items,gics_sector,$E138,ticker_symbol,$F138,data_year_status,"complete")</f>
        <v>8364000000</v>
      </c>
      <c r="N138" s="6">
        <f t="shared" si="13"/>
        <v>40668000000</v>
      </c>
      <c r="O138" s="6">
        <f t="shared" si="14"/>
        <v>17089000000</v>
      </c>
      <c r="P138" s="5">
        <f t="shared" si="15"/>
        <v>64</v>
      </c>
    </row>
    <row r="139" spans="5:16">
      <c r="E139" t="s">
        <v>86</v>
      </c>
      <c r="F139" t="s">
        <v>399</v>
      </c>
      <c r="G139" s="6">
        <f>SUMIFS(total_revenue,gics_sector,$E139,ticker_symbol,$F139,data_year_status,"complete")</f>
        <v>352271000000</v>
      </c>
      <c r="H139" s="5">
        <f t="shared" si="12"/>
        <v>24</v>
      </c>
      <c r="J139" s="6">
        <f>SUMIFS(cost_of_goods_sold,gics_sector,$E139,ticker_symbol,$F139,data_year_status,"complete")</f>
        <v>296872000000</v>
      </c>
      <c r="K139" s="6">
        <f>SUMIFS(sales_general_admin,gics_sector,$E139,ticker_symbol,$F139,data_year_status,"complete")</f>
        <v>33532000000</v>
      </c>
      <c r="L139" s="6">
        <f>SUMIFS(research_development,gics_sector,$E139,ticker_symbol,$F139,data_year_status,"complete")</f>
        <v>0</v>
      </c>
      <c r="M139" s="6">
        <f>SUMIFS(other_operating_items,gics_sector,$E139,ticker_symbol,$F139,data_year_status,"complete")</f>
        <v>5187000000</v>
      </c>
      <c r="N139" s="6">
        <f t="shared" si="13"/>
        <v>335591000000</v>
      </c>
      <c r="O139" s="6">
        <f t="shared" si="14"/>
        <v>16680000000</v>
      </c>
      <c r="P139" s="5">
        <f t="shared" si="15"/>
        <v>67</v>
      </c>
    </row>
    <row r="140" spans="5:16">
      <c r="E140" t="s">
        <v>86</v>
      </c>
      <c r="F140" t="s">
        <v>401</v>
      </c>
      <c r="G140" s="6">
        <f>SUMIFS(total_revenue,gics_sector,$E140,ticker_symbol,$F140,data_year_status,"complete")</f>
        <v>39659000000</v>
      </c>
      <c r="H140" s="5">
        <f t="shared" si="12"/>
        <v>190</v>
      </c>
      <c r="J140" s="6">
        <f>SUMIFS(cost_of_goods_sold,gics_sector,$E140,ticker_symbol,$F140,data_year_status,"complete")</f>
        <v>8175000000</v>
      </c>
      <c r="K140" s="6">
        <f>SUMIFS(sales_general_admin,gics_sector,$E140,ticker_symbol,$F140,data_year_status,"complete")</f>
        <v>12944000000</v>
      </c>
      <c r="L140" s="6">
        <f>SUMIFS(research_development,gics_sector,$E140,ticker_symbol,$F140,data_year_status,"complete")</f>
        <v>0</v>
      </c>
      <c r="M140" s="6">
        <f>SUMIFS(other_operating_items,gics_sector,$E140,ticker_symbol,$F140,data_year_status,"complete")</f>
        <v>10326000000</v>
      </c>
      <c r="N140" s="6">
        <f t="shared" si="13"/>
        <v>31445000000</v>
      </c>
      <c r="O140" s="6">
        <f t="shared" si="14"/>
        <v>8214000000</v>
      </c>
      <c r="P140" s="5">
        <f t="shared" si="15"/>
        <v>135</v>
      </c>
    </row>
    <row r="141" spans="5:16">
      <c r="E141" t="s">
        <v>86</v>
      </c>
      <c r="F141" t="s">
        <v>407</v>
      </c>
      <c r="G141" s="6">
        <f>SUMIFS(total_revenue,gics_sector,$E141,ticker_symbol,$F141,data_year_status,"complete")</f>
        <v>17997298000</v>
      </c>
      <c r="H141" s="5">
        <f t="shared" si="12"/>
        <v>305</v>
      </c>
      <c r="J141" s="6">
        <f>SUMIFS(cost_of_goods_sold,gics_sector,$E141,ticker_symbol,$F141,data_year_status,"complete")</f>
        <v>4254142000</v>
      </c>
      <c r="K141" s="6">
        <f>SUMIFS(sales_general_admin,gics_sector,$E141,ticker_symbol,$F141,data_year_status,"complete")</f>
        <v>1595318000</v>
      </c>
      <c r="L141" s="6">
        <f>SUMIFS(research_development,gics_sector,$E141,ticker_symbol,$F141,data_year_status,"complete")</f>
        <v>0</v>
      </c>
      <c r="M141" s="6">
        <f>SUMIFS(other_operating_items,gics_sector,$E141,ticker_symbol,$F141,data_year_status,"complete")</f>
        <v>6519360000</v>
      </c>
      <c r="N141" s="6">
        <f t="shared" si="13"/>
        <v>12368820000</v>
      </c>
      <c r="O141" s="6">
        <f t="shared" si="14"/>
        <v>5628478000</v>
      </c>
      <c r="P141" s="5">
        <f t="shared" si="15"/>
        <v>187</v>
      </c>
    </row>
    <row r="142" spans="5:16">
      <c r="E142" t="s">
        <v>86</v>
      </c>
      <c r="F142" t="s">
        <v>409</v>
      </c>
      <c r="G142" s="6">
        <f>SUMIFS(total_revenue,gics_sector,$E142,ticker_symbol,$F142,data_year_status,"complete")</f>
        <v>16804000000</v>
      </c>
      <c r="H142" s="5">
        <f t="shared" si="12"/>
        <v>312</v>
      </c>
      <c r="J142" s="6">
        <f>SUMIFS(cost_of_goods_sold,gics_sector,$E142,ticker_symbol,$F142,data_year_status,"complete")</f>
        <v>3851000000</v>
      </c>
      <c r="K142" s="6">
        <f>SUMIFS(sales_general_admin,gics_sector,$E142,ticker_symbol,$F142,data_year_status,"complete")</f>
        <v>1919000000</v>
      </c>
      <c r="L142" s="6">
        <f>SUMIFS(research_development,gics_sector,$E142,ticker_symbol,$F142,data_year_status,"complete")</f>
        <v>0</v>
      </c>
      <c r="M142" s="6">
        <f>SUMIFS(other_operating_items,gics_sector,$E142,ticker_symbol,$F142,data_year_status,"complete")</f>
        <v>7912000000</v>
      </c>
      <c r="N142" s="6">
        <f t="shared" si="13"/>
        <v>13682000000</v>
      </c>
      <c r="O142" s="6">
        <f t="shared" si="14"/>
        <v>3122000000</v>
      </c>
      <c r="P142" s="5">
        <f t="shared" si="15"/>
        <v>288</v>
      </c>
    </row>
    <row r="143" spans="5:16">
      <c r="E143" t="s">
        <v>86</v>
      </c>
      <c r="F143" t="s">
        <v>415</v>
      </c>
      <c r="G143" s="6">
        <f>SUMIFS(total_revenue,gics_sector,$E143,ticker_symbol,$F143,data_year_status,"complete")</f>
        <v>7264000000</v>
      </c>
      <c r="H143" s="5">
        <f t="shared" si="12"/>
        <v>399</v>
      </c>
      <c r="J143" s="6">
        <f>SUMIFS(cost_of_goods_sold,gics_sector,$E143,ticker_symbol,$F143,data_year_status,"complete")</f>
        <v>1806000000</v>
      </c>
      <c r="K143" s="6">
        <f>SUMIFS(sales_general_admin,gics_sector,$E143,ticker_symbol,$F143,data_year_status,"complete")</f>
        <v>6184000000</v>
      </c>
      <c r="L143" s="6">
        <f>SUMIFS(research_development,gics_sector,$E143,ticker_symbol,$F143,data_year_status,"complete")</f>
        <v>0</v>
      </c>
      <c r="M143" s="6">
        <f>SUMIFS(other_operating_items,gics_sector,$E143,ticker_symbol,$F143,data_year_status,"complete")</f>
        <v>3176000000</v>
      </c>
      <c r="N143" s="6">
        <f t="shared" si="13"/>
        <v>11166000000</v>
      </c>
      <c r="O143" s="6">
        <f t="shared" si="14"/>
        <v>-3902000000</v>
      </c>
      <c r="P143" s="5">
        <f t="shared" si="15"/>
        <v>429</v>
      </c>
    </row>
    <row r="144" spans="5:16">
      <c r="E144" t="s">
        <v>86</v>
      </c>
      <c r="F144" t="s">
        <v>418</v>
      </c>
      <c r="G144" s="6">
        <f>SUMIFS(total_revenue,gics_sector,$E144,ticker_symbol,$F144,data_year_status,"complete")</f>
        <v>72612000000</v>
      </c>
      <c r="H144" s="5">
        <f t="shared" ref="H144:H207" si="16">RANK(G144,G$15:G$444,0)</f>
        <v>106</v>
      </c>
      <c r="J144" s="6">
        <f>SUMIFS(cost_of_goods_sold,gics_sector,$E144,ticker_symbol,$F144,data_year_status,"complete")</f>
        <v>53593000000</v>
      </c>
      <c r="K144" s="6">
        <f>SUMIFS(sales_general_admin,gics_sector,$E144,ticker_symbol,$F144,data_year_status,"complete")</f>
        <v>7415000000</v>
      </c>
      <c r="L144" s="6">
        <f>SUMIFS(research_development,gics_sector,$E144,ticker_symbol,$F144,data_year_status,"complete")</f>
        <v>0</v>
      </c>
      <c r="M144" s="6">
        <f>SUMIFS(other_operating_items,gics_sector,$E144,ticker_symbol,$F144,data_year_status,"complete")</f>
        <v>0</v>
      </c>
      <c r="N144" s="6">
        <f t="shared" ref="N144:N207" si="17">SUM(J144:M144)</f>
        <v>61008000000</v>
      </c>
      <c r="O144" s="6">
        <f t="shared" ref="O144:O207" si="18">G144-N144</f>
        <v>11604000000</v>
      </c>
      <c r="P144" s="5">
        <f t="shared" ref="P144:P207" si="19">RANK(O144,O$15:O$444,0)</f>
        <v>100</v>
      </c>
    </row>
    <row r="145" spans="5:16">
      <c r="E145" t="s">
        <v>86</v>
      </c>
      <c r="F145" t="s">
        <v>427</v>
      </c>
      <c r="G145" s="6">
        <f>SUMIFS(total_revenue,gics_sector,$E145,ticker_symbol,$F145,data_year_status,"complete")</f>
        <v>42014297000</v>
      </c>
      <c r="H145" s="5">
        <f t="shared" si="16"/>
        <v>183</v>
      </c>
      <c r="J145" s="6">
        <f>SUMIFS(cost_of_goods_sold,gics_sector,$E145,ticker_symbol,$F145,data_year_status,"complete")</f>
        <v>34492132000</v>
      </c>
      <c r="K145" s="6">
        <f>SUMIFS(sales_general_admin,gics_sector,$E145,ticker_symbol,$F145,data_year_status,"complete")</f>
        <v>2401529000</v>
      </c>
      <c r="L145" s="6">
        <f>SUMIFS(research_development,gics_sector,$E145,ticker_symbol,$F145,data_year_status,"complete")</f>
        <v>0</v>
      </c>
      <c r="M145" s="6">
        <f>SUMIFS(other_operating_items,gics_sector,$E145,ticker_symbol,$F145,data_year_status,"complete")</f>
        <v>1093981000</v>
      </c>
      <c r="N145" s="6">
        <f t="shared" si="17"/>
        <v>37987642000</v>
      </c>
      <c r="O145" s="6">
        <f t="shared" si="18"/>
        <v>4026655000</v>
      </c>
      <c r="P145" s="5">
        <f t="shared" si="19"/>
        <v>243</v>
      </c>
    </row>
    <row r="146" spans="5:16">
      <c r="E146" t="s">
        <v>86</v>
      </c>
      <c r="F146" t="s">
        <v>430</v>
      </c>
      <c r="G146" s="6">
        <f>SUMIFS(total_revenue,gics_sector,$E146,ticker_symbol,$F146,data_year_status,"complete")</f>
        <v>72062000000</v>
      </c>
      <c r="H146" s="5">
        <f t="shared" si="16"/>
        <v>109</v>
      </c>
      <c r="J146" s="6">
        <f>SUMIFS(cost_of_goods_sold,gics_sector,$E146,ticker_symbol,$F146,data_year_status,"complete")</f>
        <v>25634000000</v>
      </c>
      <c r="K146" s="6">
        <f>SUMIFS(sales_general_admin,gics_sector,$E146,ticker_symbol,$F146,data_year_status,"complete")</f>
        <v>7653000000</v>
      </c>
      <c r="L146" s="6">
        <f>SUMIFS(research_development,gics_sector,$E146,ticker_symbol,$F146,data_year_status,"complete")</f>
        <v>0</v>
      </c>
      <c r="M146" s="6">
        <f>SUMIFS(other_operating_items,gics_sector,$E146,ticker_symbol,$F146,data_year_status,"complete")</f>
        <v>16593000000</v>
      </c>
      <c r="N146" s="6">
        <f t="shared" si="17"/>
        <v>49880000000</v>
      </c>
      <c r="O146" s="6">
        <f t="shared" si="18"/>
        <v>22182000000</v>
      </c>
      <c r="P146" s="5">
        <f t="shared" si="19"/>
        <v>44</v>
      </c>
    </row>
    <row r="147" spans="5:16">
      <c r="E147" t="s">
        <v>86</v>
      </c>
      <c r="F147" t="s">
        <v>455</v>
      </c>
      <c r="G147" s="6">
        <f>SUMIFS(total_revenue,gics_sector,$E147,ticker_symbol,$F147,data_year_status,"complete")</f>
        <v>611073000000</v>
      </c>
      <c r="H147" s="5">
        <f t="shared" si="16"/>
        <v>7</v>
      </c>
      <c r="J147" s="6">
        <f>SUMIFS(cost_of_goods_sold,gics_sector,$E147,ticker_symbol,$F147,data_year_status,"complete")</f>
        <v>528773000000</v>
      </c>
      <c r="K147" s="6">
        <f>SUMIFS(sales_general_admin,gics_sector,$E147,ticker_symbol,$F147,data_year_status,"complete")</f>
        <v>63490000000</v>
      </c>
      <c r="L147" s="6">
        <f>SUMIFS(research_development,gics_sector,$E147,ticker_symbol,$F147,data_year_status,"complete")</f>
        <v>0</v>
      </c>
      <c r="M147" s="6">
        <f>SUMIFS(other_operating_items,gics_sector,$E147,ticker_symbol,$F147,data_year_status,"complete")</f>
        <v>4020000000</v>
      </c>
      <c r="N147" s="6">
        <f t="shared" si="17"/>
        <v>596283000000</v>
      </c>
      <c r="O147" s="6">
        <f t="shared" si="18"/>
        <v>14790000000</v>
      </c>
      <c r="P147" s="5">
        <f t="shared" si="19"/>
        <v>75</v>
      </c>
    </row>
    <row r="148" spans="5:16">
      <c r="E148" t="s">
        <v>86</v>
      </c>
      <c r="F148" t="s">
        <v>471</v>
      </c>
      <c r="G148" s="6">
        <f>SUMIFS(total_revenue,gics_sector,$E148,ticker_symbol,$F148,data_year_status,"complete")</f>
        <v>6423629000</v>
      </c>
      <c r="H148" s="5">
        <f t="shared" si="16"/>
        <v>407</v>
      </c>
      <c r="J148" s="6">
        <f>SUMIFS(cost_of_goods_sold,gics_sector,$E148,ticker_symbol,$F148,data_year_status,"complete")</f>
        <v>2099623000</v>
      </c>
      <c r="K148" s="6">
        <f>SUMIFS(sales_general_admin,gics_sector,$E148,ticker_symbol,$F148,data_year_status,"complete")</f>
        <v>996963000</v>
      </c>
      <c r="L148" s="6">
        <f>SUMIFS(research_development,gics_sector,$E148,ticker_symbol,$F148,data_year_status,"complete")</f>
        <v>0</v>
      </c>
      <c r="M148" s="6">
        <f>SUMIFS(other_operating_items,gics_sector,$E148,ticker_symbol,$F148,data_year_status,"complete")</f>
        <v>2069812000</v>
      </c>
      <c r="N148" s="6">
        <f t="shared" si="17"/>
        <v>5166398000</v>
      </c>
      <c r="O148" s="6">
        <f t="shared" si="18"/>
        <v>1257231000</v>
      </c>
      <c r="P148" s="5">
        <f t="shared" si="19"/>
        <v>401</v>
      </c>
    </row>
    <row r="149" spans="5:16">
      <c r="E149" t="s">
        <v>86</v>
      </c>
      <c r="F149" t="s">
        <v>475</v>
      </c>
      <c r="G149" s="6">
        <f>SUMIFS(total_revenue,gics_sector,$E149,ticker_symbol,$F149,data_year_status,"complete")</f>
        <v>21730000000</v>
      </c>
      <c r="H149" s="5">
        <f t="shared" si="16"/>
        <v>271</v>
      </c>
      <c r="J149" s="6">
        <f>SUMIFS(cost_of_goods_sold,gics_sector,$E149,ticker_symbol,$F149,data_year_status,"complete")</f>
        <v>10249000000</v>
      </c>
      <c r="K149" s="6">
        <f>SUMIFS(sales_general_admin,gics_sector,$E149,ticker_symbol,$F149,data_year_status,"complete")</f>
        <v>1456000000</v>
      </c>
      <c r="L149" s="6">
        <f>SUMIFS(research_development,gics_sector,$E149,ticker_symbol,$F149,data_year_status,"complete")</f>
        <v>0</v>
      </c>
      <c r="M149" s="6">
        <f>SUMIFS(other_operating_items,gics_sector,$E149,ticker_symbol,$F149,data_year_status,"complete")</f>
        <v>3078000000</v>
      </c>
      <c r="N149" s="6">
        <f t="shared" si="17"/>
        <v>14783000000</v>
      </c>
      <c r="O149" s="6">
        <f t="shared" si="18"/>
        <v>6947000000</v>
      </c>
      <c r="P149" s="5">
        <f t="shared" si="19"/>
        <v>159</v>
      </c>
    </row>
    <row r="150" spans="5:16">
      <c r="E150" t="s">
        <v>86</v>
      </c>
      <c r="F150" t="s">
        <v>497</v>
      </c>
      <c r="G150" s="6">
        <f>SUMIFS(total_revenue,gics_sector,$E150,ticker_symbol,$F150,data_year_status,"complete")</f>
        <v>13272000000</v>
      </c>
      <c r="H150" s="5">
        <f t="shared" si="16"/>
        <v>335</v>
      </c>
      <c r="J150" s="6">
        <f>SUMIFS(cost_of_goods_sold,gics_sector,$E150,ticker_symbol,$F150,data_year_status,"complete")</f>
        <v>1689000000</v>
      </c>
      <c r="K150" s="6">
        <f>SUMIFS(sales_general_admin,gics_sector,$E150,ticker_symbol,$F150,data_year_status,"complete")</f>
        <v>4391000000</v>
      </c>
      <c r="L150" s="6">
        <f>SUMIFS(research_development,gics_sector,$E150,ticker_symbol,$F150,data_year_status,"complete")</f>
        <v>0</v>
      </c>
      <c r="M150" s="6">
        <f>SUMIFS(other_operating_items,gics_sector,$E150,ticker_symbol,$F150,data_year_status,"complete")</f>
        <v>3631000000</v>
      </c>
      <c r="N150" s="6">
        <f t="shared" si="17"/>
        <v>9711000000</v>
      </c>
      <c r="O150" s="6">
        <f t="shared" si="18"/>
        <v>3561000000</v>
      </c>
      <c r="P150" s="5">
        <f t="shared" si="19"/>
        <v>271</v>
      </c>
    </row>
    <row r="151" spans="5:16">
      <c r="E151" t="s">
        <v>86</v>
      </c>
      <c r="F151" t="s">
        <v>522</v>
      </c>
      <c r="G151" s="6">
        <f>SUMIFS(total_revenue,gics_sector,$E151,ticker_symbol,$F151,data_year_status,"complete")</f>
        <v>136754000000</v>
      </c>
      <c r="H151" s="5">
        <f t="shared" si="16"/>
        <v>60</v>
      </c>
      <c r="J151" s="6">
        <f>SUMIFS(cost_of_goods_sold,gics_sector,$E151,ticker_symbol,$F151,data_year_status,"complete")</f>
        <v>118269000000</v>
      </c>
      <c r="K151" s="6">
        <f>SUMIFS(sales_general_admin,gics_sector,$E151,ticker_symbol,$F151,data_year_status,"complete")</f>
        <v>9332000000</v>
      </c>
      <c r="L151" s="6">
        <f>SUMIFS(research_development,gics_sector,$E151,ticker_symbol,$F151,data_year_status,"complete")</f>
        <v>0</v>
      </c>
      <c r="M151" s="6">
        <f>SUMIFS(other_operating_items,gics_sector,$E151,ticker_symbol,$F151,data_year_status,"complete")</f>
        <v>2225000000</v>
      </c>
      <c r="N151" s="6">
        <f t="shared" si="17"/>
        <v>129826000000</v>
      </c>
      <c r="O151" s="6">
        <f t="shared" si="18"/>
        <v>6928000000</v>
      </c>
      <c r="P151" s="5">
        <f t="shared" si="19"/>
        <v>160</v>
      </c>
    </row>
    <row r="152" spans="5:16">
      <c r="E152" t="s">
        <v>86</v>
      </c>
      <c r="F152" t="s">
        <v>542</v>
      </c>
      <c r="G152" s="6">
        <f>SUMIFS(total_revenue,gics_sector,$E152,ticker_symbol,$F152,data_year_status,"complete")</f>
        <v>495115000000</v>
      </c>
      <c r="H152" s="5">
        <f t="shared" si="16"/>
        <v>12</v>
      </c>
      <c r="J152" s="6">
        <f>SUMIFS(cost_of_goods_sold,gics_sector,$E152,ticker_symbol,$F152,data_year_status,"complete")</f>
        <v>446593000000</v>
      </c>
      <c r="K152" s="6">
        <f>SUMIFS(sales_general_admin,gics_sector,$E152,ticker_symbol,$F152,data_year_status,"complete")</f>
        <v>20374000000</v>
      </c>
      <c r="L152" s="6">
        <f>SUMIFS(research_development,gics_sector,$E152,ticker_symbol,$F152,data_year_status,"complete")</f>
        <v>0</v>
      </c>
      <c r="M152" s="6">
        <f>SUMIFS(other_operating_items,gics_sector,$E152,ticker_symbol,$F152,data_year_status,"complete")</f>
        <v>6801000000</v>
      </c>
      <c r="N152" s="6">
        <f t="shared" si="17"/>
        <v>473768000000</v>
      </c>
      <c r="O152" s="6">
        <f t="shared" si="18"/>
        <v>21347000000</v>
      </c>
      <c r="P152" s="5">
        <f t="shared" si="19"/>
        <v>48</v>
      </c>
    </row>
    <row r="153" spans="5:16">
      <c r="E153" t="s">
        <v>86</v>
      </c>
      <c r="F153" t="s">
        <v>558</v>
      </c>
      <c r="G153" s="6">
        <f>SUMIFS(total_revenue,gics_sector,$E153,ticker_symbol,$F153,data_year_status,"complete")</f>
        <v>29343000000</v>
      </c>
      <c r="H153" s="5">
        <f t="shared" si="16"/>
        <v>228</v>
      </c>
      <c r="J153" s="6">
        <f>SUMIFS(cost_of_goods_sold,gics_sector,$E153,ticker_symbol,$F153,data_year_status,"complete")</f>
        <v>16589000000</v>
      </c>
      <c r="K153" s="6">
        <f>SUMIFS(sales_general_admin,gics_sector,$E153,ticker_symbol,$F153,data_year_status,"complete")</f>
        <v>2389000000</v>
      </c>
      <c r="L153" s="6">
        <f>SUMIFS(research_development,gics_sector,$E153,ticker_symbol,$F153,data_year_status,"complete")</f>
        <v>0</v>
      </c>
      <c r="M153" s="6">
        <f>SUMIFS(other_operating_items,gics_sector,$E153,ticker_symbol,$F153,data_year_status,"complete")</f>
        <v>4485000000</v>
      </c>
      <c r="N153" s="6">
        <f t="shared" si="17"/>
        <v>23463000000</v>
      </c>
      <c r="O153" s="6">
        <f t="shared" si="18"/>
        <v>5880000000</v>
      </c>
      <c r="P153" s="5">
        <f t="shared" si="19"/>
        <v>179</v>
      </c>
    </row>
    <row r="154" spans="5:16">
      <c r="E154" t="s">
        <v>86</v>
      </c>
      <c r="F154" t="s">
        <v>566</v>
      </c>
      <c r="G154" s="6">
        <f>SUMIFS(total_revenue,gics_sector,$E154,ticker_symbol,$F154,data_year_status,"complete")</f>
        <v>7498784000</v>
      </c>
      <c r="H154" s="5">
        <f t="shared" si="16"/>
        <v>397</v>
      </c>
      <c r="J154" s="6">
        <f>SUMIFS(cost_of_goods_sold,gics_sector,$E154,ticker_symbol,$F154,data_year_status,"complete")</f>
        <v>1836806000</v>
      </c>
      <c r="K154" s="6">
        <f>SUMIFS(sales_general_admin,gics_sector,$E154,ticker_symbol,$F154,data_year_status,"complete")</f>
        <v>665382000</v>
      </c>
      <c r="L154" s="6">
        <f>SUMIFS(research_development,gics_sector,$E154,ticker_symbol,$F154,data_year_status,"complete")</f>
        <v>0</v>
      </c>
      <c r="M154" s="6">
        <f>SUMIFS(other_operating_items,gics_sector,$E154,ticker_symbol,$F154,data_year_status,"complete")</f>
        <v>2714734000</v>
      </c>
      <c r="N154" s="6">
        <f t="shared" si="17"/>
        <v>5216922000</v>
      </c>
      <c r="O154" s="6">
        <f t="shared" si="18"/>
        <v>2281862000</v>
      </c>
      <c r="P154" s="5">
        <f t="shared" si="19"/>
        <v>345</v>
      </c>
    </row>
    <row r="155" spans="5:16">
      <c r="E155" t="s">
        <v>86</v>
      </c>
      <c r="F155" t="s">
        <v>570</v>
      </c>
      <c r="G155" s="6">
        <f>SUMIFS(total_revenue,gics_sector,$E155,ticker_symbol,$F155,data_year_status,"complete")</f>
        <v>1525938000000</v>
      </c>
      <c r="H155" s="5">
        <f t="shared" si="16"/>
        <v>2</v>
      </c>
      <c r="J155" s="6">
        <f>SUMIFS(cost_of_goods_sold,gics_sector,$E155,ticker_symbol,$F155,data_year_status,"complete")</f>
        <v>1019158000000</v>
      </c>
      <c r="K155" s="6">
        <f>SUMIFS(sales_general_admin,gics_sector,$E155,ticker_symbol,$F155,data_year_status,"complete")</f>
        <v>294210000000</v>
      </c>
      <c r="L155" s="6">
        <f>SUMIFS(research_development,gics_sector,$E155,ticker_symbol,$F155,data_year_status,"complete")</f>
        <v>0</v>
      </c>
      <c r="M155" s="6">
        <f>SUMIFS(other_operating_items,gics_sector,$E155,ticker_symbol,$F155,data_year_status,"complete")</f>
        <v>68415000000</v>
      </c>
      <c r="N155" s="6">
        <f t="shared" si="17"/>
        <v>1381783000000</v>
      </c>
      <c r="O155" s="6">
        <f t="shared" si="18"/>
        <v>144155000000</v>
      </c>
      <c r="P155" s="5">
        <f t="shared" si="19"/>
        <v>2</v>
      </c>
    </row>
    <row r="156" spans="5:16">
      <c r="E156" t="s">
        <v>50</v>
      </c>
      <c r="F156" t="s">
        <v>49</v>
      </c>
      <c r="G156" s="6">
        <f>SUMIFS(total_revenue,gics_sector,$E156,ticker_symbol,$F156,data_year_status,"complete")</f>
        <v>92903000000</v>
      </c>
      <c r="H156" s="5">
        <f t="shared" si="16"/>
        <v>79</v>
      </c>
      <c r="J156" s="6">
        <f>SUMIFS(cost_of_goods_sold,gics_sector,$E156,ticker_symbol,$F156,data_year_status,"complete")</f>
        <v>59837000000</v>
      </c>
      <c r="K156" s="6">
        <f>SUMIFS(sales_general_admin,gics_sector,$E156,ticker_symbol,$F156,data_year_status,"complete")</f>
        <v>0</v>
      </c>
      <c r="L156" s="6">
        <f>SUMIFS(research_development,gics_sector,$E156,ticker_symbol,$F156,data_year_status,"complete")</f>
        <v>0</v>
      </c>
      <c r="M156" s="6">
        <f>SUMIFS(other_operating_items,gics_sector,$E156,ticker_symbol,$F156,data_year_status,"complete")</f>
        <v>14435000000</v>
      </c>
      <c r="N156" s="6">
        <f t="shared" si="17"/>
        <v>74272000000</v>
      </c>
      <c r="O156" s="6">
        <f t="shared" si="18"/>
        <v>18631000000</v>
      </c>
      <c r="P156" s="5">
        <f t="shared" si="19"/>
        <v>59</v>
      </c>
    </row>
    <row r="157" spans="5:16">
      <c r="E157" t="s">
        <v>50</v>
      </c>
      <c r="F157" t="s">
        <v>52</v>
      </c>
      <c r="G157" s="6">
        <f>SUMIFS(total_revenue,gics_sector,$E157,ticker_symbol,$F157,data_year_status,"complete")</f>
        <v>262821000000</v>
      </c>
      <c r="H157" s="5">
        <f t="shared" si="16"/>
        <v>33</v>
      </c>
      <c r="J157" s="6">
        <f>SUMIFS(cost_of_goods_sold,gics_sector,$E157,ticker_symbol,$F157,data_year_status,"complete")</f>
        <v>142597000000</v>
      </c>
      <c r="K157" s="6">
        <f>SUMIFS(sales_general_admin,gics_sector,$E157,ticker_symbol,$F157,data_year_status,"complete")</f>
        <v>78404000000</v>
      </c>
      <c r="L157" s="6">
        <f>SUMIFS(research_development,gics_sector,$E157,ticker_symbol,$F157,data_year_status,"complete")</f>
        <v>0</v>
      </c>
      <c r="M157" s="6">
        <f>SUMIFS(other_operating_items,gics_sector,$E157,ticker_symbol,$F157,data_year_status,"complete")</f>
        <v>0</v>
      </c>
      <c r="N157" s="6">
        <f t="shared" si="17"/>
        <v>221001000000</v>
      </c>
      <c r="O157" s="6">
        <f t="shared" si="18"/>
        <v>41820000000</v>
      </c>
      <c r="P157" s="5">
        <f t="shared" si="19"/>
        <v>20</v>
      </c>
    </row>
    <row r="158" spans="5:16">
      <c r="E158" t="s">
        <v>50</v>
      </c>
      <c r="F158" t="s">
        <v>57</v>
      </c>
      <c r="G158" s="6">
        <f>SUMIFS(total_revenue,gics_sector,$E158,ticker_symbol,$F158,data_year_status,"complete")</f>
        <v>37286584000</v>
      </c>
      <c r="H158" s="5">
        <f t="shared" si="16"/>
        <v>201</v>
      </c>
      <c r="J158" s="6">
        <f>SUMIFS(cost_of_goods_sold,gics_sector,$E158,ticker_symbol,$F158,data_year_status,"complete")</f>
        <v>28721351000</v>
      </c>
      <c r="K158" s="6">
        <f>SUMIFS(sales_general_admin,gics_sector,$E158,ticker_symbol,$F158,data_year_status,"complete")</f>
        <v>0</v>
      </c>
      <c r="L158" s="6">
        <f>SUMIFS(research_development,gics_sector,$E158,ticker_symbol,$F158,data_year_status,"complete")</f>
        <v>0</v>
      </c>
      <c r="M158" s="6">
        <f>SUMIFS(other_operating_items,gics_sector,$E158,ticker_symbol,$F158,data_year_status,"complete")</f>
        <v>5709732000</v>
      </c>
      <c r="N158" s="6">
        <f t="shared" si="17"/>
        <v>34431083000</v>
      </c>
      <c r="O158" s="6">
        <f t="shared" si="18"/>
        <v>2855501000</v>
      </c>
      <c r="P158" s="5">
        <f t="shared" si="19"/>
        <v>309</v>
      </c>
    </row>
    <row r="159" spans="5:16">
      <c r="E159" t="s">
        <v>50</v>
      </c>
      <c r="F159" t="s">
        <v>65</v>
      </c>
      <c r="G159" s="6">
        <f>SUMIFS(total_revenue,gics_sector,$E159,ticker_symbol,$F159,data_year_status,"complete")</f>
        <v>138714000000</v>
      </c>
      <c r="H159" s="5">
        <f t="shared" si="16"/>
        <v>59</v>
      </c>
      <c r="J159" s="6">
        <f>SUMIFS(cost_of_goods_sold,gics_sector,$E159,ticker_symbol,$F159,data_year_status,"complete")</f>
        <v>85476000000</v>
      </c>
      <c r="K159" s="6">
        <f>SUMIFS(sales_general_admin,gics_sector,$E159,ticker_symbol,$F159,data_year_status,"complete")</f>
        <v>2958000000</v>
      </c>
      <c r="L159" s="6">
        <f>SUMIFS(research_development,gics_sector,$E159,ticker_symbol,$F159,data_year_status,"complete")</f>
        <v>0</v>
      </c>
      <c r="M159" s="6">
        <f>SUMIFS(other_operating_items,gics_sector,$E159,ticker_symbol,$F159,data_year_status,"complete")</f>
        <v>33312000000</v>
      </c>
      <c r="N159" s="6">
        <f t="shared" si="17"/>
        <v>121746000000</v>
      </c>
      <c r="O159" s="6">
        <f t="shared" si="18"/>
        <v>16968000000</v>
      </c>
      <c r="P159" s="5">
        <f t="shared" si="19"/>
        <v>66</v>
      </c>
    </row>
    <row r="160" spans="5:16">
      <c r="E160" t="s">
        <v>50</v>
      </c>
      <c r="F160" t="s">
        <v>75</v>
      </c>
      <c r="G160" s="6">
        <f>SUMIFS(total_revenue,gics_sector,$E160,ticker_symbol,$F160,data_year_status,"complete")</f>
        <v>45985000000</v>
      </c>
      <c r="H160" s="5">
        <f t="shared" si="16"/>
        <v>169</v>
      </c>
      <c r="J160" s="6">
        <f>SUMIFS(cost_of_goods_sold,gics_sector,$E160,ticker_symbol,$F160,data_year_status,"complete")</f>
        <v>8096000000</v>
      </c>
      <c r="K160" s="6">
        <f>SUMIFS(sales_general_admin,gics_sector,$E160,ticker_symbol,$F160,data_year_status,"complete")</f>
        <v>15347000000</v>
      </c>
      <c r="L160" s="6">
        <f>SUMIFS(research_development,gics_sector,$E160,ticker_symbol,$F160,data_year_status,"complete")</f>
        <v>0</v>
      </c>
      <c r="M160" s="6">
        <f>SUMIFS(other_operating_items,gics_sector,$E160,ticker_symbol,$F160,data_year_status,"complete")</f>
        <v>13242000000</v>
      </c>
      <c r="N160" s="6">
        <f t="shared" si="17"/>
        <v>36685000000</v>
      </c>
      <c r="O160" s="6">
        <f t="shared" si="18"/>
        <v>9300000000</v>
      </c>
      <c r="P160" s="5">
        <f t="shared" si="19"/>
        <v>121</v>
      </c>
    </row>
    <row r="161" spans="5:16">
      <c r="E161" t="s">
        <v>50</v>
      </c>
      <c r="F161" t="s">
        <v>102</v>
      </c>
      <c r="G161" s="6">
        <f>SUMIFS(total_revenue,gics_sector,$E161,ticker_symbol,$F161,data_year_status,"complete")</f>
        <v>138945000000</v>
      </c>
      <c r="H161" s="5">
        <f t="shared" si="16"/>
        <v>58</v>
      </c>
      <c r="J161" s="6">
        <f>SUMIFS(cost_of_goods_sold,gics_sector,$E161,ticker_symbol,$F161,data_year_status,"complete")</f>
        <v>1770000000</v>
      </c>
      <c r="K161" s="6">
        <f>SUMIFS(sales_general_admin,gics_sector,$E161,ticker_symbol,$F161,data_year_status,"complete")</f>
        <v>92587000000</v>
      </c>
      <c r="L161" s="6">
        <f>SUMIFS(research_development,gics_sector,$E161,ticker_symbol,$F161,data_year_status,"complete")</f>
        <v>0</v>
      </c>
      <c r="M161" s="6">
        <f>SUMIFS(other_operating_items,gics_sector,$E161,ticker_symbol,$F161,data_year_status,"complete")</f>
        <v>7576000000</v>
      </c>
      <c r="N161" s="6">
        <f t="shared" si="17"/>
        <v>101933000000</v>
      </c>
      <c r="O161" s="6">
        <f t="shared" si="18"/>
        <v>37012000000</v>
      </c>
      <c r="P161" s="5">
        <f t="shared" si="19"/>
        <v>24</v>
      </c>
    </row>
    <row r="162" spans="5:16">
      <c r="E162" t="s">
        <v>50</v>
      </c>
      <c r="F162" t="s">
        <v>107</v>
      </c>
      <c r="G162" s="6">
        <f>SUMIFS(total_revenue,gics_sector,$E162,ticker_symbol,$F162,data_year_status,"complete")</f>
        <v>390012000000</v>
      </c>
      <c r="H162" s="5">
        <f t="shared" si="16"/>
        <v>19</v>
      </c>
      <c r="J162" s="6">
        <f>SUMIFS(cost_of_goods_sold,gics_sector,$E162,ticker_symbol,$F162,data_year_status,"complete")</f>
        <v>11647000000</v>
      </c>
      <c r="K162" s="6">
        <f>SUMIFS(sales_general_admin,gics_sector,$E162,ticker_symbol,$F162,data_year_status,"complete")</f>
        <v>269496000000</v>
      </c>
      <c r="L162" s="6">
        <f>SUMIFS(research_development,gics_sector,$E162,ticker_symbol,$F162,data_year_status,"complete")</f>
        <v>0</v>
      </c>
      <c r="M162" s="6">
        <f>SUMIFS(other_operating_items,gics_sector,$E162,ticker_symbol,$F162,data_year_status,"complete")</f>
        <v>21281000000</v>
      </c>
      <c r="N162" s="6">
        <f t="shared" si="17"/>
        <v>302424000000</v>
      </c>
      <c r="O162" s="6">
        <f t="shared" si="18"/>
        <v>87588000000</v>
      </c>
      <c r="P162" s="5">
        <f t="shared" si="19"/>
        <v>9</v>
      </c>
    </row>
    <row r="163" spans="5:16">
      <c r="E163" t="s">
        <v>50</v>
      </c>
      <c r="F163" t="s">
        <v>111</v>
      </c>
      <c r="G163" s="6">
        <f>SUMIFS(total_revenue,gics_sector,$E163,ticker_symbol,$F163,data_year_status,"complete")</f>
        <v>41624000000</v>
      </c>
      <c r="H163" s="5">
        <f t="shared" si="16"/>
        <v>184</v>
      </c>
      <c r="J163" s="6">
        <f>SUMIFS(cost_of_goods_sold,gics_sector,$E163,ticker_symbol,$F163,data_year_status,"complete")</f>
        <v>1202000000</v>
      </c>
      <c r="K163" s="6">
        <f>SUMIFS(sales_general_admin,gics_sector,$E163,ticker_symbol,$F163,data_year_status,"complete")</f>
        <v>22986000000</v>
      </c>
      <c r="L163" s="6">
        <f>SUMIFS(research_development,gics_sector,$E163,ticker_symbol,$F163,data_year_status,"complete")</f>
        <v>0</v>
      </c>
      <c r="M163" s="6">
        <f>SUMIFS(other_operating_items,gics_sector,$E163,ticker_symbol,$F163,data_year_status,"complete")</f>
        <v>2740000000</v>
      </c>
      <c r="N163" s="6">
        <f t="shared" si="17"/>
        <v>26928000000</v>
      </c>
      <c r="O163" s="6">
        <f t="shared" si="18"/>
        <v>14696000000</v>
      </c>
      <c r="P163" s="5">
        <f t="shared" si="19"/>
        <v>76</v>
      </c>
    </row>
    <row r="164" spans="5:16">
      <c r="E164" t="s">
        <v>50</v>
      </c>
      <c r="F164" t="s">
        <v>131</v>
      </c>
      <c r="G164" s="6">
        <f>SUMIFS(total_revenue,gics_sector,$E164,ticker_symbol,$F164,data_year_status,"complete")</f>
        <v>75355000000</v>
      </c>
      <c r="H164" s="5">
        <f t="shared" si="16"/>
        <v>102</v>
      </c>
      <c r="J164" s="6">
        <f>SUMIFS(cost_of_goods_sold,gics_sector,$E164,ticker_symbol,$F164,data_year_status,"complete")</f>
        <v>51351000000</v>
      </c>
      <c r="K164" s="6">
        <f>SUMIFS(sales_general_admin,gics_sector,$E164,ticker_symbol,$F164,data_year_status,"complete")</f>
        <v>8822000000</v>
      </c>
      <c r="L164" s="6">
        <f>SUMIFS(research_development,gics_sector,$E164,ticker_symbol,$F164,data_year_status,"complete")</f>
        <v>0</v>
      </c>
      <c r="M164" s="6">
        <f>SUMIFS(other_operating_items,gics_sector,$E164,ticker_symbol,$F164,data_year_status,"complete")</f>
        <v>47000000</v>
      </c>
      <c r="N164" s="6">
        <f t="shared" si="17"/>
        <v>60220000000</v>
      </c>
      <c r="O164" s="6">
        <f t="shared" si="18"/>
        <v>15135000000</v>
      </c>
      <c r="P164" s="5">
        <f t="shared" si="19"/>
        <v>73</v>
      </c>
    </row>
    <row r="165" spans="5:16">
      <c r="E165" t="s">
        <v>50</v>
      </c>
      <c r="F165" t="s">
        <v>142</v>
      </c>
      <c r="G165" s="6">
        <f>SUMIFS(total_revenue,gics_sector,$E165,ticker_symbol,$F165,data_year_status,"complete")</f>
        <v>21264000000</v>
      </c>
      <c r="H165" s="5">
        <f t="shared" si="16"/>
        <v>273</v>
      </c>
      <c r="J165" s="6">
        <f>SUMIFS(cost_of_goods_sold,gics_sector,$E165,ticker_symbol,$F165,data_year_status,"complete")</f>
        <v>988000000</v>
      </c>
      <c r="K165" s="6">
        <f>SUMIFS(sales_general_admin,gics_sector,$E165,ticker_symbol,$F165,data_year_status,"complete")</f>
        <v>12882000000</v>
      </c>
      <c r="L165" s="6">
        <f>SUMIFS(research_development,gics_sector,$E165,ticker_symbol,$F165,data_year_status,"complete")</f>
        <v>0</v>
      </c>
      <c r="M165" s="6">
        <f>SUMIFS(other_operating_items,gics_sector,$E165,ticker_symbol,$F165,data_year_status,"complete")</f>
        <v>1983000000</v>
      </c>
      <c r="N165" s="6">
        <f t="shared" si="17"/>
        <v>15853000000</v>
      </c>
      <c r="O165" s="6">
        <f t="shared" si="18"/>
        <v>5411000000</v>
      </c>
      <c r="P165" s="5">
        <f t="shared" si="19"/>
        <v>191</v>
      </c>
    </row>
    <row r="166" spans="5:16">
      <c r="E166" t="s">
        <v>50</v>
      </c>
      <c r="F166" t="s">
        <v>153</v>
      </c>
      <c r="G166" s="6">
        <f>SUMIFS(total_revenue,gics_sector,$E166,ticker_symbol,$F166,data_year_status,"complete")</f>
        <v>18729000000</v>
      </c>
      <c r="H166" s="5">
        <f t="shared" si="16"/>
        <v>298</v>
      </c>
      <c r="J166" s="6">
        <f>SUMIFS(cost_of_goods_sold,gics_sector,$E166,ticker_symbol,$F166,data_year_status,"complete")</f>
        <v>15577000000</v>
      </c>
      <c r="K166" s="6">
        <f>SUMIFS(sales_general_admin,gics_sector,$E166,ticker_symbol,$F166,data_year_status,"complete")</f>
        <v>0</v>
      </c>
      <c r="L166" s="6">
        <f>SUMIFS(research_development,gics_sector,$E166,ticker_symbol,$F166,data_year_status,"complete")</f>
        <v>0</v>
      </c>
      <c r="M166" s="6">
        <f>SUMIFS(other_operating_items,gics_sector,$E166,ticker_symbol,$F166,data_year_status,"complete")</f>
        <v>56000000</v>
      </c>
      <c r="N166" s="6">
        <f t="shared" si="17"/>
        <v>15633000000</v>
      </c>
      <c r="O166" s="6">
        <f t="shared" si="18"/>
        <v>3096000000</v>
      </c>
      <c r="P166" s="5">
        <f t="shared" si="19"/>
        <v>291</v>
      </c>
    </row>
    <row r="167" spans="5:16">
      <c r="E167" t="s">
        <v>50</v>
      </c>
      <c r="F167" t="s">
        <v>156</v>
      </c>
      <c r="G167" s="6">
        <f>SUMIFS(total_revenue,gics_sector,$E167,ticker_symbol,$F167,data_year_status,"complete")</f>
        <v>11052000000</v>
      </c>
      <c r="H167" s="5">
        <f t="shared" si="16"/>
        <v>361</v>
      </c>
      <c r="J167" s="6">
        <f>SUMIFS(cost_of_goods_sold,gics_sector,$E167,ticker_symbol,$F167,data_year_status,"complete")</f>
        <v>183000000</v>
      </c>
      <c r="K167" s="6">
        <f>SUMIFS(sales_general_admin,gics_sector,$E167,ticker_symbol,$F167,data_year_status,"complete")</f>
        <v>6976000000</v>
      </c>
      <c r="L167" s="6">
        <f>SUMIFS(research_development,gics_sector,$E167,ticker_symbol,$F167,data_year_status,"complete")</f>
        <v>0</v>
      </c>
      <c r="M167" s="6">
        <f>SUMIFS(other_operating_items,gics_sector,$E167,ticker_symbol,$F167,data_year_status,"complete")</f>
        <v>468000000</v>
      </c>
      <c r="N167" s="6">
        <f t="shared" si="17"/>
        <v>7627000000</v>
      </c>
      <c r="O167" s="6">
        <f t="shared" si="18"/>
        <v>3425000000</v>
      </c>
      <c r="P167" s="5">
        <f t="shared" si="19"/>
        <v>274</v>
      </c>
    </row>
    <row r="168" spans="5:16">
      <c r="E168" t="s">
        <v>50</v>
      </c>
      <c r="F168" t="s">
        <v>164</v>
      </c>
      <c r="G168" s="6">
        <f>SUMIFS(total_revenue,gics_sector,$E168,ticker_symbol,$F168,data_year_status,"complete")</f>
        <v>96854000000</v>
      </c>
      <c r="H168" s="5">
        <f t="shared" si="16"/>
        <v>77</v>
      </c>
      <c r="J168" s="6">
        <f>SUMIFS(cost_of_goods_sold,gics_sector,$E168,ticker_symbol,$F168,data_year_status,"complete")</f>
        <v>4823000000</v>
      </c>
      <c r="K168" s="6">
        <f>SUMIFS(sales_general_admin,gics_sector,$E168,ticker_symbol,$F168,data_year_status,"complete")</f>
        <v>47084000000</v>
      </c>
      <c r="L168" s="6">
        <f>SUMIFS(research_development,gics_sector,$E168,ticker_symbol,$F168,data_year_status,"complete")</f>
        <v>0</v>
      </c>
      <c r="M168" s="6">
        <f>SUMIFS(other_operating_items,gics_sector,$E168,ticker_symbol,$F168,data_year_status,"complete")</f>
        <v>18187000000</v>
      </c>
      <c r="N168" s="6">
        <f t="shared" si="17"/>
        <v>70094000000</v>
      </c>
      <c r="O168" s="6">
        <f t="shared" si="18"/>
        <v>26760000000</v>
      </c>
      <c r="P168" s="5">
        <f t="shared" si="19"/>
        <v>36</v>
      </c>
    </row>
    <row r="169" spans="5:16">
      <c r="E169" t="s">
        <v>50</v>
      </c>
      <c r="F169" t="s">
        <v>198</v>
      </c>
      <c r="G169" s="6">
        <f>SUMIFS(total_revenue,gics_sector,$E169,ticker_symbol,$F169,data_year_status,"complete")</f>
        <v>37967000000</v>
      </c>
      <c r="H169" s="5">
        <f t="shared" si="16"/>
        <v>200</v>
      </c>
      <c r="J169" s="6">
        <f>SUMIFS(cost_of_goods_sold,gics_sector,$E169,ticker_symbol,$F169,data_year_status,"complete")</f>
        <v>2780000000</v>
      </c>
      <c r="K169" s="6">
        <f>SUMIFS(sales_general_admin,gics_sector,$E169,ticker_symbol,$F169,data_year_status,"complete")</f>
        <v>13201000000</v>
      </c>
      <c r="L169" s="6">
        <f>SUMIFS(research_development,gics_sector,$E169,ticker_symbol,$F169,data_year_status,"complete")</f>
        <v>0</v>
      </c>
      <c r="M169" s="6">
        <f>SUMIFS(other_operating_items,gics_sector,$E169,ticker_symbol,$F169,data_year_status,"complete")</f>
        <v>4889000000</v>
      </c>
      <c r="N169" s="6">
        <f t="shared" si="17"/>
        <v>20870000000</v>
      </c>
      <c r="O169" s="6">
        <f t="shared" si="18"/>
        <v>17097000000</v>
      </c>
      <c r="P169" s="5">
        <f t="shared" si="19"/>
        <v>63</v>
      </c>
    </row>
    <row r="170" spans="5:16">
      <c r="E170" t="s">
        <v>50</v>
      </c>
      <c r="F170" t="s">
        <v>238</v>
      </c>
      <c r="G170" s="6">
        <f>SUMIFS(total_revenue,gics_sector,$E170,ticker_symbol,$F170,data_year_status,"complete")</f>
        <v>5899000000</v>
      </c>
      <c r="H170" s="5">
        <f t="shared" si="16"/>
        <v>411</v>
      </c>
      <c r="J170" s="6">
        <f>SUMIFS(cost_of_goods_sold,gics_sector,$E170,ticker_symbol,$F170,data_year_status,"complete")</f>
        <v>0</v>
      </c>
      <c r="K170" s="6">
        <f>SUMIFS(sales_general_admin,gics_sector,$E170,ticker_symbol,$F170,data_year_status,"complete")</f>
        <v>3815000000</v>
      </c>
      <c r="L170" s="6">
        <f>SUMIFS(research_development,gics_sector,$E170,ticker_symbol,$F170,data_year_status,"complete")</f>
        <v>0</v>
      </c>
      <c r="M170" s="6">
        <f>SUMIFS(other_operating_items,gics_sector,$E170,ticker_symbol,$F170,data_year_status,"complete")</f>
        <v>924000000</v>
      </c>
      <c r="N170" s="6">
        <f t="shared" si="17"/>
        <v>4739000000</v>
      </c>
      <c r="O170" s="6">
        <f t="shared" si="18"/>
        <v>1160000000</v>
      </c>
      <c r="P170" s="5">
        <f t="shared" si="19"/>
        <v>408</v>
      </c>
    </row>
    <row r="171" spans="5:16">
      <c r="E171" t="s">
        <v>50</v>
      </c>
      <c r="F171" t="s">
        <v>290</v>
      </c>
      <c r="G171" s="6">
        <f>SUMIFS(total_revenue,gics_sector,$E171,ticker_symbol,$F171,data_year_status,"complete")</f>
        <v>12018309000</v>
      </c>
      <c r="H171" s="5">
        <f t="shared" si="16"/>
        <v>349</v>
      </c>
      <c r="J171" s="6">
        <f>SUMIFS(cost_of_goods_sold,gics_sector,$E171,ticker_symbol,$F171,data_year_status,"complete")</f>
        <v>447036000</v>
      </c>
      <c r="K171" s="6">
        <f>SUMIFS(sales_general_admin,gics_sector,$E171,ticker_symbol,$F171,data_year_status,"complete")</f>
        <v>7297076000</v>
      </c>
      <c r="L171" s="6">
        <f>SUMIFS(research_development,gics_sector,$E171,ticker_symbol,$F171,data_year_status,"complete")</f>
        <v>0</v>
      </c>
      <c r="M171" s="6">
        <f>SUMIFS(other_operating_items,gics_sector,$E171,ticker_symbol,$F171,data_year_status,"complete")</f>
        <v>573433000</v>
      </c>
      <c r="N171" s="6">
        <f t="shared" si="17"/>
        <v>8317545000</v>
      </c>
      <c r="O171" s="6">
        <f t="shared" si="18"/>
        <v>3700764000</v>
      </c>
      <c r="P171" s="5">
        <f t="shared" si="19"/>
        <v>262</v>
      </c>
    </row>
    <row r="172" spans="5:16">
      <c r="E172" t="s">
        <v>50</v>
      </c>
      <c r="F172" t="s">
        <v>299</v>
      </c>
      <c r="G172" s="6">
        <f>SUMIFS(total_revenue,gics_sector,$E172,ticker_symbol,$F172,data_year_status,"complete")</f>
        <v>79750000000</v>
      </c>
      <c r="H172" s="5">
        <f t="shared" si="16"/>
        <v>90</v>
      </c>
      <c r="J172" s="6">
        <f>SUMIFS(cost_of_goods_sold,gics_sector,$E172,ticker_symbol,$F172,data_year_status,"complete")</f>
        <v>45823000000</v>
      </c>
      <c r="K172" s="6">
        <f>SUMIFS(sales_general_admin,gics_sector,$E172,ticker_symbol,$F172,data_year_status,"complete")</f>
        <v>0</v>
      </c>
      <c r="L172" s="6">
        <f>SUMIFS(research_development,gics_sector,$E172,ticker_symbol,$F172,data_year_status,"complete")</f>
        <v>0</v>
      </c>
      <c r="M172" s="6">
        <f>SUMIFS(other_operating_items,gics_sector,$E172,ticker_symbol,$F172,data_year_status,"complete")</f>
        <v>24081000000</v>
      </c>
      <c r="N172" s="6">
        <f t="shared" si="17"/>
        <v>69904000000</v>
      </c>
      <c r="O172" s="6">
        <f t="shared" si="18"/>
        <v>9846000000</v>
      </c>
      <c r="P172" s="5">
        <f t="shared" si="19"/>
        <v>117</v>
      </c>
    </row>
    <row r="173" spans="5:16">
      <c r="E173" t="s">
        <v>50</v>
      </c>
      <c r="F173" t="s">
        <v>309</v>
      </c>
      <c r="G173" s="6">
        <f>SUMIFS(total_revenue,gics_sector,$E173,ticker_symbol,$F173,data_year_status,"complete")</f>
        <v>11948220000</v>
      </c>
      <c r="H173" s="5">
        <f t="shared" si="16"/>
        <v>351</v>
      </c>
      <c r="J173" s="6">
        <f>SUMIFS(cost_of_goods_sold,gics_sector,$E173,ticker_symbol,$F173,data_year_status,"complete")</f>
        <v>4784602000</v>
      </c>
      <c r="K173" s="6">
        <f>SUMIFS(sales_general_admin,gics_sector,$E173,ticker_symbol,$F173,data_year_status,"complete")</f>
        <v>3382623000</v>
      </c>
      <c r="L173" s="6">
        <f>SUMIFS(research_development,gics_sector,$E173,ticker_symbol,$F173,data_year_status,"complete")</f>
        <v>0</v>
      </c>
      <c r="M173" s="6">
        <f>SUMIFS(other_operating_items,gics_sector,$E173,ticker_symbol,$F173,data_year_status,"complete")</f>
        <v>541413000</v>
      </c>
      <c r="N173" s="6">
        <f t="shared" si="17"/>
        <v>8708638000</v>
      </c>
      <c r="O173" s="6">
        <f t="shared" si="18"/>
        <v>3239582000</v>
      </c>
      <c r="P173" s="5">
        <f t="shared" si="19"/>
        <v>283</v>
      </c>
    </row>
    <row r="174" spans="5:16">
      <c r="E174" t="s">
        <v>50</v>
      </c>
      <c r="F174" t="s">
        <v>330</v>
      </c>
      <c r="G174" s="6">
        <f>SUMIFS(total_revenue,gics_sector,$E174,ticker_symbol,$F174,data_year_status,"complete")</f>
        <v>18965000000</v>
      </c>
      <c r="H174" s="5">
        <f t="shared" si="16"/>
        <v>295</v>
      </c>
      <c r="J174" s="6">
        <f>SUMIFS(cost_of_goods_sold,gics_sector,$E174,ticker_symbol,$F174,data_year_status,"complete")</f>
        <v>0</v>
      </c>
      <c r="K174" s="6">
        <f>SUMIFS(sales_general_admin,gics_sector,$E174,ticker_symbol,$F174,data_year_status,"complete")</f>
        <v>14366900000</v>
      </c>
      <c r="L174" s="6">
        <f>SUMIFS(research_development,gics_sector,$E174,ticker_symbol,$F174,data_year_status,"complete")</f>
        <v>0</v>
      </c>
      <c r="M174" s="6">
        <f>SUMIFS(other_operating_items,gics_sector,$E174,ticker_symbol,$F174,data_year_status,"complete")</f>
        <v>0</v>
      </c>
      <c r="N174" s="6">
        <f t="shared" si="17"/>
        <v>14366900000</v>
      </c>
      <c r="O174" s="6">
        <f t="shared" si="18"/>
        <v>4598100000</v>
      </c>
      <c r="P174" s="5">
        <f t="shared" si="19"/>
        <v>216</v>
      </c>
    </row>
    <row r="175" spans="5:16">
      <c r="E175" t="s">
        <v>50</v>
      </c>
      <c r="F175" t="s">
        <v>335</v>
      </c>
      <c r="G175" s="6">
        <f>SUMIFS(total_revenue,gics_sector,$E175,ticker_symbol,$F175,data_year_status,"complete")</f>
        <v>372477000000</v>
      </c>
      <c r="H175" s="5">
        <f t="shared" si="16"/>
        <v>21</v>
      </c>
      <c r="J175" s="6">
        <f>SUMIFS(cost_of_goods_sold,gics_sector,$E175,ticker_symbol,$F175,data_year_status,"complete")</f>
        <v>0</v>
      </c>
      <c r="K175" s="6">
        <f>SUMIFS(sales_general_admin,gics_sector,$E175,ticker_symbol,$F175,data_year_status,"complete")</f>
        <v>255484000000</v>
      </c>
      <c r="L175" s="6">
        <f>SUMIFS(research_development,gics_sector,$E175,ticker_symbol,$F175,data_year_status,"complete")</f>
        <v>0</v>
      </c>
      <c r="M175" s="6">
        <f>SUMIFS(other_operating_items,gics_sector,$E175,ticker_symbol,$F175,data_year_status,"complete")</f>
        <v>10576000000</v>
      </c>
      <c r="N175" s="6">
        <f t="shared" si="17"/>
        <v>266060000000</v>
      </c>
      <c r="O175" s="6">
        <f t="shared" si="18"/>
        <v>106417000000</v>
      </c>
      <c r="P175" s="5">
        <f t="shared" si="19"/>
        <v>4</v>
      </c>
    </row>
    <row r="176" spans="5:16">
      <c r="E176" t="s">
        <v>50</v>
      </c>
      <c r="F176" t="s">
        <v>339</v>
      </c>
      <c r="G176" s="6">
        <f>SUMIFS(total_revenue,gics_sector,$E176,ticker_symbol,$F176,data_year_status,"complete")</f>
        <v>6200871000</v>
      </c>
      <c r="H176" s="5">
        <f t="shared" si="16"/>
        <v>408</v>
      </c>
      <c r="J176" s="6">
        <f>SUMIFS(cost_of_goods_sold,gics_sector,$E176,ticker_symbol,$F176,data_year_status,"complete")</f>
        <v>5153631000</v>
      </c>
      <c r="K176" s="6">
        <f>SUMIFS(sales_general_admin,gics_sector,$E176,ticker_symbol,$F176,data_year_status,"complete")</f>
        <v>800183000</v>
      </c>
      <c r="L176" s="6">
        <f>SUMIFS(research_development,gics_sector,$E176,ticker_symbol,$F176,data_year_status,"complete")</f>
        <v>0</v>
      </c>
      <c r="M176" s="6">
        <f>SUMIFS(other_operating_items,gics_sector,$E176,ticker_symbol,$F176,data_year_status,"complete")</f>
        <v>53195000</v>
      </c>
      <c r="N176" s="6">
        <f t="shared" si="17"/>
        <v>6007009000</v>
      </c>
      <c r="O176" s="6">
        <f t="shared" si="18"/>
        <v>193862000</v>
      </c>
      <c r="P176" s="5">
        <f t="shared" si="19"/>
        <v>422</v>
      </c>
    </row>
    <row r="177" spans="5:16">
      <c r="E177" t="s">
        <v>50</v>
      </c>
      <c r="F177" t="s">
        <v>365</v>
      </c>
      <c r="G177" s="6">
        <f>SUMIFS(total_revenue,gics_sector,$E177,ticker_symbol,$F177,data_year_status,"complete")</f>
        <v>38140787000</v>
      </c>
      <c r="H177" s="5">
        <f t="shared" si="16"/>
        <v>199</v>
      </c>
      <c r="J177" s="6">
        <f>SUMIFS(cost_of_goods_sold,gics_sector,$E177,ticker_symbol,$F177,data_year_status,"complete")</f>
        <v>30748972000</v>
      </c>
      <c r="K177" s="6">
        <f>SUMIFS(sales_general_admin,gics_sector,$E177,ticker_symbol,$F177,data_year_status,"complete")</f>
        <v>8014916000</v>
      </c>
      <c r="L177" s="6">
        <f>SUMIFS(research_development,gics_sector,$E177,ticker_symbol,$F177,data_year_status,"complete")</f>
        <v>0</v>
      </c>
      <c r="M177" s="6">
        <f>SUMIFS(other_operating_items,gics_sector,$E177,ticker_symbol,$F177,data_year_status,"complete")</f>
        <v>693939000</v>
      </c>
      <c r="N177" s="6">
        <f t="shared" si="17"/>
        <v>39457827000</v>
      </c>
      <c r="O177" s="6">
        <f t="shared" si="18"/>
        <v>-1317040000</v>
      </c>
      <c r="P177" s="5">
        <f t="shared" si="19"/>
        <v>428</v>
      </c>
    </row>
    <row r="178" spans="5:16">
      <c r="E178" t="s">
        <v>50</v>
      </c>
      <c r="F178" t="s">
        <v>381</v>
      </c>
      <c r="G178" s="6">
        <f>SUMIFS(total_revenue,gics_sector,$E178,ticker_symbol,$F178,data_year_status,"complete")</f>
        <v>12521600000</v>
      </c>
      <c r="H178" s="5">
        <f t="shared" si="16"/>
        <v>343</v>
      </c>
      <c r="J178" s="6">
        <f>SUMIFS(cost_of_goods_sold,gics_sector,$E178,ticker_symbol,$F178,data_year_status,"complete")</f>
        <v>3524000000</v>
      </c>
      <c r="K178" s="6">
        <f>SUMIFS(sales_general_admin,gics_sector,$E178,ticker_symbol,$F178,data_year_status,"complete")</f>
        <v>3364900000</v>
      </c>
      <c r="L178" s="6">
        <f>SUMIFS(research_development,gics_sector,$E178,ticker_symbol,$F178,data_year_status,"complete")</f>
        <v>0</v>
      </c>
      <c r="M178" s="6">
        <f>SUMIFS(other_operating_items,gics_sector,$E178,ticker_symbol,$F178,data_year_status,"complete")</f>
        <v>396000000</v>
      </c>
      <c r="N178" s="6">
        <f t="shared" si="17"/>
        <v>7284900000</v>
      </c>
      <c r="O178" s="6">
        <f t="shared" si="18"/>
        <v>5236700000</v>
      </c>
      <c r="P178" s="5">
        <f t="shared" si="19"/>
        <v>195</v>
      </c>
    </row>
    <row r="179" spans="5:16">
      <c r="E179" t="s">
        <v>50</v>
      </c>
      <c r="F179" t="s">
        <v>384</v>
      </c>
      <c r="G179" s="6">
        <f>SUMIFS(total_revenue,gics_sector,$E179,ticker_symbol,$F179,data_year_status,"complete")</f>
        <v>279616000000</v>
      </c>
      <c r="H179" s="5">
        <f t="shared" si="16"/>
        <v>31</v>
      </c>
      <c r="J179" s="6">
        <f>SUMIFS(cost_of_goods_sold,gics_sector,$E179,ticker_symbol,$F179,data_year_status,"complete")</f>
        <v>153910000000</v>
      </c>
      <c r="K179" s="6">
        <f>SUMIFS(sales_general_admin,gics_sector,$E179,ticker_symbol,$F179,data_year_status,"complete")</f>
        <v>33853000000</v>
      </c>
      <c r="L179" s="6">
        <f>SUMIFS(research_development,gics_sector,$E179,ticker_symbol,$F179,data_year_status,"complete")</f>
        <v>0</v>
      </c>
      <c r="M179" s="6">
        <f>SUMIFS(other_operating_items,gics_sector,$E179,ticker_symbol,$F179,data_year_status,"complete")</f>
        <v>68217000000</v>
      </c>
      <c r="N179" s="6">
        <f t="shared" si="17"/>
        <v>255980000000</v>
      </c>
      <c r="O179" s="6">
        <f t="shared" si="18"/>
        <v>23636000000</v>
      </c>
      <c r="P179" s="5">
        <f t="shared" si="19"/>
        <v>41</v>
      </c>
    </row>
    <row r="180" spans="5:16">
      <c r="E180" t="s">
        <v>50</v>
      </c>
      <c r="F180" t="s">
        <v>391</v>
      </c>
      <c r="G180" s="6">
        <f>SUMIFS(total_revenue,gics_sector,$E180,ticker_symbol,$F180,data_year_status,"complete")</f>
        <v>50029000000</v>
      </c>
      <c r="H180" s="5">
        <f t="shared" si="16"/>
        <v>156</v>
      </c>
      <c r="J180" s="6">
        <f>SUMIFS(cost_of_goods_sold,gics_sector,$E180,ticker_symbol,$F180,data_year_status,"complete")</f>
        <v>0</v>
      </c>
      <c r="K180" s="6">
        <f>SUMIFS(sales_general_admin,gics_sector,$E180,ticker_symbol,$F180,data_year_status,"complete")</f>
        <v>29209000000</v>
      </c>
      <c r="L180" s="6">
        <f>SUMIFS(research_development,gics_sector,$E180,ticker_symbol,$F180,data_year_status,"complete")</f>
        <v>0</v>
      </c>
      <c r="M180" s="6">
        <f>SUMIFS(other_operating_items,gics_sector,$E180,ticker_symbol,$F180,data_year_status,"complete")</f>
        <v>12194000000</v>
      </c>
      <c r="N180" s="6">
        <f t="shared" si="17"/>
        <v>41403000000</v>
      </c>
      <c r="O180" s="6">
        <f t="shared" si="18"/>
        <v>8626000000</v>
      </c>
      <c r="P180" s="5">
        <f t="shared" si="19"/>
        <v>129</v>
      </c>
    </row>
    <row r="181" spans="5:16">
      <c r="E181" t="s">
        <v>50</v>
      </c>
      <c r="F181" t="s">
        <v>404</v>
      </c>
      <c r="G181" s="6">
        <f>SUMIFS(total_revenue,gics_sector,$E181,ticker_symbol,$F181,data_year_status,"complete")</f>
        <v>19163525000</v>
      </c>
      <c r="H181" s="5">
        <f t="shared" si="16"/>
        <v>292</v>
      </c>
      <c r="J181" s="6">
        <f>SUMIFS(cost_of_goods_sold,gics_sector,$E181,ticker_symbol,$F181,data_year_status,"complete")</f>
        <v>337175000</v>
      </c>
      <c r="K181" s="6">
        <f>SUMIFS(sales_general_admin,gics_sector,$E181,ticker_symbol,$F181,data_year_status,"complete")</f>
        <v>10441741000</v>
      </c>
      <c r="L181" s="6">
        <f>SUMIFS(research_development,gics_sector,$E181,ticker_symbol,$F181,data_year_status,"complete")</f>
        <v>0</v>
      </c>
      <c r="M181" s="6">
        <f>SUMIFS(other_operating_items,gics_sector,$E181,ticker_symbol,$F181,data_year_status,"complete")</f>
        <v>850791000</v>
      </c>
      <c r="N181" s="6">
        <f t="shared" si="17"/>
        <v>11629707000</v>
      </c>
      <c r="O181" s="6">
        <f t="shared" si="18"/>
        <v>7533818000</v>
      </c>
      <c r="P181" s="5">
        <f t="shared" si="19"/>
        <v>148</v>
      </c>
    </row>
    <row r="182" spans="5:16">
      <c r="E182" t="s">
        <v>50</v>
      </c>
      <c r="F182" t="s">
        <v>410</v>
      </c>
      <c r="G182" s="6">
        <f>SUMIFS(total_revenue,gics_sector,$E182,ticker_symbol,$F182,data_year_status,"complete")</f>
        <v>12798000000</v>
      </c>
      <c r="H182" s="5">
        <f t="shared" si="16"/>
        <v>339</v>
      </c>
      <c r="J182" s="6">
        <f>SUMIFS(cost_of_goods_sold,gics_sector,$E182,ticker_symbol,$F182,data_year_status,"complete")</f>
        <v>5508000000</v>
      </c>
      <c r="K182" s="6">
        <f>SUMIFS(sales_general_admin,gics_sector,$E182,ticker_symbol,$F182,data_year_status,"complete")</f>
        <v>4031000000</v>
      </c>
      <c r="L182" s="6">
        <f>SUMIFS(research_development,gics_sector,$E182,ticker_symbol,$F182,data_year_status,"complete")</f>
        <v>0</v>
      </c>
      <c r="M182" s="6">
        <f>SUMIFS(other_operating_items,gics_sector,$E182,ticker_symbol,$F182,data_year_status,"complete")</f>
        <v>501000000</v>
      </c>
      <c r="N182" s="6">
        <f t="shared" si="17"/>
        <v>10040000000</v>
      </c>
      <c r="O182" s="6">
        <f t="shared" si="18"/>
        <v>2758000000</v>
      </c>
      <c r="P182" s="5">
        <f t="shared" si="19"/>
        <v>316</v>
      </c>
    </row>
    <row r="183" spans="5:16">
      <c r="E183" t="s">
        <v>50</v>
      </c>
      <c r="F183" t="s">
        <v>431</v>
      </c>
      <c r="G183" s="6">
        <f>SUMIFS(total_revenue,gics_sector,$E183,ticker_symbol,$F183,data_year_status,"complete")</f>
        <v>5504100000</v>
      </c>
      <c r="H183" s="5">
        <f t="shared" si="16"/>
        <v>415</v>
      </c>
      <c r="J183" s="6">
        <f>SUMIFS(cost_of_goods_sold,gics_sector,$E183,ticker_symbol,$F183,data_year_status,"complete")</f>
        <v>348300000</v>
      </c>
      <c r="K183" s="6">
        <f>SUMIFS(sales_general_admin,gics_sector,$E183,ticker_symbol,$F183,data_year_status,"complete")</f>
        <v>3270000000</v>
      </c>
      <c r="L183" s="6">
        <f>SUMIFS(research_development,gics_sector,$E183,ticker_symbol,$F183,data_year_status,"complete")</f>
        <v>0</v>
      </c>
      <c r="M183" s="6">
        <f>SUMIFS(other_operating_items,gics_sector,$E183,ticker_symbol,$F183,data_year_status,"complete")</f>
        <v>268600000</v>
      </c>
      <c r="N183" s="6">
        <f t="shared" si="17"/>
        <v>3886900000</v>
      </c>
      <c r="O183" s="6">
        <f t="shared" si="18"/>
        <v>1617200000</v>
      </c>
      <c r="P183" s="5">
        <f t="shared" si="19"/>
        <v>383</v>
      </c>
    </row>
    <row r="184" spans="5:16">
      <c r="E184" t="s">
        <v>50</v>
      </c>
      <c r="F184" t="s">
        <v>442</v>
      </c>
      <c r="G184" s="6">
        <f>SUMIFS(total_revenue,gics_sector,$E184,ticker_symbol,$F184,data_year_status,"complete")</f>
        <v>44125600000</v>
      </c>
      <c r="H184" s="5">
        <f t="shared" si="16"/>
        <v>175</v>
      </c>
      <c r="J184" s="6">
        <f>SUMIFS(cost_of_goods_sold,gics_sector,$E184,ticker_symbol,$F184,data_year_status,"complete")</f>
        <v>23525500000</v>
      </c>
      <c r="K184" s="6">
        <f>SUMIFS(sales_general_admin,gics_sector,$E184,ticker_symbol,$F184,data_year_status,"complete")</f>
        <v>686500000</v>
      </c>
      <c r="L184" s="6">
        <f>SUMIFS(research_development,gics_sector,$E184,ticker_symbol,$F184,data_year_status,"complete")</f>
        <v>0</v>
      </c>
      <c r="M184" s="6">
        <f>SUMIFS(other_operating_items,gics_sector,$E184,ticker_symbol,$F184,data_year_status,"complete")</f>
        <v>14272200000</v>
      </c>
      <c r="N184" s="6">
        <f t="shared" si="17"/>
        <v>38484200000</v>
      </c>
      <c r="O184" s="6">
        <f t="shared" si="18"/>
        <v>5641400000</v>
      </c>
      <c r="P184" s="5">
        <f t="shared" si="19"/>
        <v>186</v>
      </c>
    </row>
    <row r="185" spans="5:16">
      <c r="E185" t="s">
        <v>50</v>
      </c>
      <c r="F185" t="s">
        <v>444</v>
      </c>
      <c r="G185" s="6">
        <f>SUMIFS(total_revenue,gics_sector,$E185,ticker_symbol,$F185,data_year_status,"complete")</f>
        <v>75500000000</v>
      </c>
      <c r="H185" s="5">
        <f t="shared" si="16"/>
        <v>101</v>
      </c>
      <c r="J185" s="6">
        <f>SUMIFS(cost_of_goods_sold,gics_sector,$E185,ticker_symbol,$F185,data_year_status,"complete")</f>
        <v>67869200000</v>
      </c>
      <c r="K185" s="6">
        <f>SUMIFS(sales_general_admin,gics_sector,$E185,ticker_symbol,$F185,data_year_status,"complete")</f>
        <v>75900000</v>
      </c>
      <c r="L185" s="6">
        <f>SUMIFS(research_development,gics_sector,$E185,ticker_symbol,$F185,data_year_status,"complete")</f>
        <v>0</v>
      </c>
      <c r="M185" s="6">
        <f>SUMIFS(other_operating_items,gics_sector,$E185,ticker_symbol,$F185,data_year_status,"complete")</f>
        <v>203300000</v>
      </c>
      <c r="N185" s="6">
        <f t="shared" si="17"/>
        <v>68148400000</v>
      </c>
      <c r="O185" s="6">
        <f t="shared" si="18"/>
        <v>7351600000</v>
      </c>
      <c r="P185" s="5">
        <f t="shared" si="19"/>
        <v>151</v>
      </c>
    </row>
    <row r="186" spans="5:16">
      <c r="E186" t="s">
        <v>50</v>
      </c>
      <c r="F186" t="s">
        <v>449</v>
      </c>
      <c r="G186" s="6">
        <f>SUMIFS(total_revenue,gics_sector,$E186,ticker_symbol,$F186,data_year_status,"complete")</f>
        <v>66029000000</v>
      </c>
      <c r="H186" s="5">
        <f t="shared" si="16"/>
        <v>119</v>
      </c>
      <c r="J186" s="6">
        <f>SUMIFS(cost_of_goods_sold,gics_sector,$E186,ticker_symbol,$F186,data_year_status,"complete")</f>
        <v>1458000000</v>
      </c>
      <c r="K186" s="6">
        <f>SUMIFS(sales_general_admin,gics_sector,$E186,ticker_symbol,$F186,data_year_status,"complete")</f>
        <v>39118000000</v>
      </c>
      <c r="L186" s="6">
        <f>SUMIFS(research_development,gics_sector,$E186,ticker_symbol,$F186,data_year_status,"complete")</f>
        <v>0</v>
      </c>
      <c r="M186" s="6">
        <f>SUMIFS(other_operating_items,gics_sector,$E186,ticker_symbol,$F186,data_year_status,"complete")</f>
        <v>2158000000</v>
      </c>
      <c r="N186" s="6">
        <f t="shared" si="17"/>
        <v>42734000000</v>
      </c>
      <c r="O186" s="6">
        <f t="shared" si="18"/>
        <v>23295000000</v>
      </c>
      <c r="P186" s="5">
        <f t="shared" si="19"/>
        <v>43</v>
      </c>
    </row>
    <row r="187" spans="5:16">
      <c r="E187" t="s">
        <v>50</v>
      </c>
      <c r="F187" t="s">
        <v>454</v>
      </c>
      <c r="G187" s="6">
        <f>SUMIFS(total_revenue,gics_sector,$E187,ticker_symbol,$F187,data_year_status,"complete")</f>
        <v>237532000000</v>
      </c>
      <c r="H187" s="5">
        <f t="shared" si="16"/>
        <v>35</v>
      </c>
      <c r="J187" s="6">
        <f>SUMIFS(cost_of_goods_sold,gics_sector,$E187,ticker_symbol,$F187,data_year_status,"complete")</f>
        <v>159915000000</v>
      </c>
      <c r="K187" s="6">
        <f>SUMIFS(sales_general_admin,gics_sector,$E187,ticker_symbol,$F187,data_year_status,"complete")</f>
        <v>69065000000</v>
      </c>
      <c r="L187" s="6">
        <f>SUMIFS(research_development,gics_sector,$E187,ticker_symbol,$F187,data_year_status,"complete")</f>
        <v>0</v>
      </c>
      <c r="M187" s="6">
        <f>SUMIFS(other_operating_items,gics_sector,$E187,ticker_symbol,$F187,data_year_status,"complete")</f>
        <v>0</v>
      </c>
      <c r="N187" s="6">
        <f t="shared" si="17"/>
        <v>228980000000</v>
      </c>
      <c r="O187" s="6">
        <f t="shared" si="18"/>
        <v>8552000000</v>
      </c>
      <c r="P187" s="5">
        <f t="shared" si="19"/>
        <v>130</v>
      </c>
    </row>
    <row r="188" spans="5:16">
      <c r="E188" t="s">
        <v>50</v>
      </c>
      <c r="F188" t="s">
        <v>490</v>
      </c>
      <c r="G188" s="6">
        <f>SUMIFS(total_revenue,gics_sector,$E188,ticker_symbol,$F188,data_year_status,"complete")</f>
        <v>37082000000</v>
      </c>
      <c r="H188" s="5">
        <f t="shared" si="16"/>
        <v>203</v>
      </c>
      <c r="J188" s="6">
        <f>SUMIFS(cost_of_goods_sold,gics_sector,$E188,ticker_symbol,$F188,data_year_status,"complete")</f>
        <v>1174000000</v>
      </c>
      <c r="K188" s="6">
        <f>SUMIFS(sales_general_admin,gics_sector,$E188,ticker_symbol,$F188,data_year_status,"complete")</f>
        <v>22519000000</v>
      </c>
      <c r="L188" s="6">
        <f>SUMIFS(research_development,gics_sector,$E188,ticker_symbol,$F188,data_year_status,"complete")</f>
        <v>0</v>
      </c>
      <c r="M188" s="6">
        <f>SUMIFS(other_operating_items,gics_sector,$E188,ticker_symbol,$F188,data_year_status,"complete")</f>
        <v>2589000000</v>
      </c>
      <c r="N188" s="6">
        <f t="shared" si="17"/>
        <v>26282000000</v>
      </c>
      <c r="O188" s="6">
        <f t="shared" si="18"/>
        <v>10800000000</v>
      </c>
      <c r="P188" s="5">
        <f t="shared" si="19"/>
        <v>108</v>
      </c>
    </row>
    <row r="189" spans="5:16">
      <c r="E189" t="s">
        <v>50</v>
      </c>
      <c r="F189" t="s">
        <v>498</v>
      </c>
      <c r="G189" s="6">
        <f>SUMIFS(total_revenue,gics_sector,$E189,ticker_symbol,$F189,data_year_status,"complete")</f>
        <v>48953000000</v>
      </c>
      <c r="H189" s="5">
        <f t="shared" si="16"/>
        <v>160</v>
      </c>
      <c r="J189" s="6">
        <f>SUMIFS(cost_of_goods_sold,gics_sector,$E189,ticker_symbol,$F189,data_year_status,"complete")</f>
        <v>1813000000</v>
      </c>
      <c r="K189" s="6">
        <f>SUMIFS(sales_general_admin,gics_sector,$E189,ticker_symbol,$F189,data_year_status,"complete")</f>
        <v>10798000000</v>
      </c>
      <c r="L189" s="6">
        <f>SUMIFS(research_development,gics_sector,$E189,ticker_symbol,$F189,data_year_status,"complete")</f>
        <v>0</v>
      </c>
      <c r="M189" s="6">
        <f>SUMIFS(other_operating_items,gics_sector,$E189,ticker_symbol,$F189,data_year_status,"complete")</f>
        <v>21176000000</v>
      </c>
      <c r="N189" s="6">
        <f t="shared" si="17"/>
        <v>33787000000</v>
      </c>
      <c r="O189" s="6">
        <f t="shared" si="18"/>
        <v>15166000000</v>
      </c>
      <c r="P189" s="5">
        <f t="shared" si="19"/>
        <v>72</v>
      </c>
    </row>
    <row r="190" spans="5:16">
      <c r="E190" t="s">
        <v>50</v>
      </c>
      <c r="F190" t="s">
        <v>515</v>
      </c>
      <c r="G190" s="6">
        <f>SUMIFS(total_revenue,gics_sector,$E190,ticker_symbol,$F190,data_year_status,"complete")</f>
        <v>14469929000</v>
      </c>
      <c r="H190" s="5">
        <f t="shared" si="16"/>
        <v>327</v>
      </c>
      <c r="J190" s="6">
        <f>SUMIFS(cost_of_goods_sold,gics_sector,$E190,ticker_symbol,$F190,data_year_status,"complete")</f>
        <v>7714044000</v>
      </c>
      <c r="K190" s="6">
        <f>SUMIFS(sales_general_admin,gics_sector,$E190,ticker_symbol,$F190,data_year_status,"complete")</f>
        <v>0</v>
      </c>
      <c r="L190" s="6">
        <f>SUMIFS(research_development,gics_sector,$E190,ticker_symbol,$F190,data_year_status,"complete")</f>
        <v>0</v>
      </c>
      <c r="M190" s="6">
        <f>SUMIFS(other_operating_items,gics_sector,$E190,ticker_symbol,$F190,data_year_status,"complete")</f>
        <v>3369972000</v>
      </c>
      <c r="N190" s="6">
        <f t="shared" si="17"/>
        <v>11084016000</v>
      </c>
      <c r="O190" s="6">
        <f t="shared" si="18"/>
        <v>3385913000</v>
      </c>
      <c r="P190" s="5">
        <f t="shared" si="19"/>
        <v>275</v>
      </c>
    </row>
    <row r="191" spans="5:16">
      <c r="E191" t="s">
        <v>50</v>
      </c>
      <c r="F191" t="s">
        <v>518</v>
      </c>
      <c r="G191" s="6">
        <f>SUMIFS(total_revenue,gics_sector,$E191,ticker_symbol,$F191,data_year_status,"complete")</f>
        <v>107805000000</v>
      </c>
      <c r="H191" s="5">
        <f t="shared" si="16"/>
        <v>72</v>
      </c>
      <c r="J191" s="6">
        <f>SUMIFS(cost_of_goods_sold,gics_sector,$E191,ticker_symbol,$F191,data_year_status,"complete")</f>
        <v>55970000000</v>
      </c>
      <c r="K191" s="6">
        <f>SUMIFS(sales_general_admin,gics_sector,$E191,ticker_symbol,$F191,data_year_status,"complete")</f>
        <v>15969000000</v>
      </c>
      <c r="L191" s="6">
        <f>SUMIFS(research_development,gics_sector,$E191,ticker_symbol,$F191,data_year_status,"complete")</f>
        <v>0</v>
      </c>
      <c r="M191" s="6">
        <f>SUMIFS(other_operating_items,gics_sector,$E191,ticker_symbol,$F191,data_year_status,"complete")</f>
        <v>15573000000</v>
      </c>
      <c r="N191" s="6">
        <f t="shared" si="17"/>
        <v>87512000000</v>
      </c>
      <c r="O191" s="6">
        <f t="shared" si="18"/>
        <v>20293000000</v>
      </c>
      <c r="P191" s="5">
        <f t="shared" si="19"/>
        <v>53</v>
      </c>
    </row>
    <row r="192" spans="5:16">
      <c r="E192" t="s">
        <v>50</v>
      </c>
      <c r="F192" t="s">
        <v>532</v>
      </c>
      <c r="G192" s="6">
        <f>SUMIFS(total_revenue,gics_sector,$E192,ticker_symbol,$F192,data_year_status,"complete")</f>
        <v>42139800000</v>
      </c>
      <c r="H192" s="5">
        <f t="shared" si="16"/>
        <v>182</v>
      </c>
      <c r="J192" s="6">
        <f>SUMIFS(cost_of_goods_sold,gics_sector,$E192,ticker_symbol,$F192,data_year_status,"complete")</f>
        <v>29142000000</v>
      </c>
      <c r="K192" s="6">
        <f>SUMIFS(sales_general_admin,gics_sector,$E192,ticker_symbol,$F192,data_year_status,"complete")</f>
        <v>3233200000</v>
      </c>
      <c r="L192" s="6">
        <f>SUMIFS(research_development,gics_sector,$E192,ticker_symbol,$F192,data_year_status,"complete")</f>
        <v>0</v>
      </c>
      <c r="M192" s="6">
        <f>SUMIFS(other_operating_items,gics_sector,$E192,ticker_symbol,$F192,data_year_status,"complete")</f>
        <v>4899700000</v>
      </c>
      <c r="N192" s="6">
        <f t="shared" si="17"/>
        <v>37274900000</v>
      </c>
      <c r="O192" s="6">
        <f t="shared" si="18"/>
        <v>4864900000</v>
      </c>
      <c r="P192" s="5">
        <f t="shared" si="19"/>
        <v>207</v>
      </c>
    </row>
    <row r="193" spans="5:16">
      <c r="E193" t="s">
        <v>50</v>
      </c>
      <c r="F193" t="s">
        <v>536</v>
      </c>
      <c r="G193" s="6">
        <f>SUMIFS(total_revenue,gics_sector,$E193,ticker_symbol,$F193,data_year_status,"complete")</f>
        <v>9501948000</v>
      </c>
      <c r="H193" s="5">
        <f t="shared" si="16"/>
        <v>378</v>
      </c>
      <c r="J193" s="6">
        <f>SUMIFS(cost_of_goods_sold,gics_sector,$E193,ticker_symbol,$F193,data_year_status,"complete")</f>
        <v>6213621000</v>
      </c>
      <c r="K193" s="6">
        <f>SUMIFS(sales_general_admin,gics_sector,$E193,ticker_symbol,$F193,data_year_status,"complete")</f>
        <v>1786668000</v>
      </c>
      <c r="L193" s="6">
        <f>SUMIFS(research_development,gics_sector,$E193,ticker_symbol,$F193,data_year_status,"complete")</f>
        <v>240130000</v>
      </c>
      <c r="M193" s="6">
        <f>SUMIFS(other_operating_items,gics_sector,$E193,ticker_symbol,$F193,data_year_status,"complete")</f>
        <v>0</v>
      </c>
      <c r="N193" s="6">
        <f t="shared" si="17"/>
        <v>8240419000</v>
      </c>
      <c r="O193" s="6">
        <f t="shared" si="18"/>
        <v>1261529000</v>
      </c>
      <c r="P193" s="5">
        <f t="shared" si="19"/>
        <v>400</v>
      </c>
    </row>
    <row r="194" spans="5:16">
      <c r="E194" t="s">
        <v>50</v>
      </c>
      <c r="F194" t="s">
        <v>553</v>
      </c>
      <c r="G194" s="6">
        <f>SUMIFS(total_revenue,gics_sector,$E194,ticker_symbol,$F194,data_year_status,"complete")</f>
        <v>357721000000</v>
      </c>
      <c r="H194" s="5">
        <f t="shared" si="16"/>
        <v>23</v>
      </c>
      <c r="J194" s="6">
        <f>SUMIFS(cost_of_goods_sold,gics_sector,$E194,ticker_symbol,$F194,data_year_status,"complete")</f>
        <v>5123000000</v>
      </c>
      <c r="K194" s="6">
        <f>SUMIFS(sales_general_admin,gics_sector,$E194,ticker_symbol,$F194,data_year_status,"complete")</f>
        <v>192457000000</v>
      </c>
      <c r="L194" s="6">
        <f>SUMIFS(research_development,gics_sector,$E194,ticker_symbol,$F194,data_year_status,"complete")</f>
        <v>0</v>
      </c>
      <c r="M194" s="6">
        <f>SUMIFS(other_operating_items,gics_sector,$E194,ticker_symbol,$F194,data_year_status,"complete")</f>
        <v>19157000000</v>
      </c>
      <c r="N194" s="6">
        <f t="shared" si="17"/>
        <v>216737000000</v>
      </c>
      <c r="O194" s="6">
        <f t="shared" si="18"/>
        <v>140984000000</v>
      </c>
      <c r="P194" s="5">
        <f t="shared" si="19"/>
        <v>3</v>
      </c>
    </row>
    <row r="195" spans="5:16">
      <c r="E195" t="s">
        <v>50</v>
      </c>
      <c r="F195" t="s">
        <v>568</v>
      </c>
      <c r="G195" s="6">
        <f>SUMIFS(total_revenue,gics_sector,$E195,ticker_symbol,$F195,data_year_status,"complete")</f>
        <v>30684824000</v>
      </c>
      <c r="H195" s="5">
        <f t="shared" si="16"/>
        <v>223</v>
      </c>
      <c r="J195" s="6">
        <f>SUMIFS(cost_of_goods_sold,gics_sector,$E195,ticker_symbol,$F195,data_year_status,"complete")</f>
        <v>20710777000</v>
      </c>
      <c r="K195" s="6">
        <f>SUMIFS(sales_general_admin,gics_sector,$E195,ticker_symbol,$F195,data_year_status,"complete")</f>
        <v>0</v>
      </c>
      <c r="L195" s="6">
        <f>SUMIFS(research_development,gics_sector,$E195,ticker_symbol,$F195,data_year_status,"complete")</f>
        <v>0</v>
      </c>
      <c r="M195" s="6">
        <f>SUMIFS(other_operating_items,gics_sector,$E195,ticker_symbol,$F195,data_year_status,"complete")</f>
        <v>5695387000</v>
      </c>
      <c r="N195" s="6">
        <f t="shared" si="17"/>
        <v>26406164000</v>
      </c>
      <c r="O195" s="6">
        <f t="shared" si="18"/>
        <v>4278660000</v>
      </c>
      <c r="P195" s="5">
        <f t="shared" si="19"/>
        <v>232</v>
      </c>
    </row>
    <row r="196" spans="5:16">
      <c r="E196" t="s">
        <v>50</v>
      </c>
      <c r="F196" t="s">
        <v>577</v>
      </c>
      <c r="G196" s="6">
        <f>SUMIFS(total_revenue,gics_sector,$E196,ticker_symbol,$F196,data_year_status,"complete")</f>
        <v>9309626000</v>
      </c>
      <c r="H196" s="5">
        <f t="shared" si="16"/>
        <v>384</v>
      </c>
      <c r="J196" s="6">
        <f>SUMIFS(cost_of_goods_sold,gics_sector,$E196,ticker_symbol,$F196,data_year_status,"complete")</f>
        <v>238139000</v>
      </c>
      <c r="K196" s="6">
        <f>SUMIFS(sales_general_admin,gics_sector,$E196,ticker_symbol,$F196,data_year_status,"complete")</f>
        <v>6524679000</v>
      </c>
      <c r="L196" s="6">
        <f>SUMIFS(research_development,gics_sector,$E196,ticker_symbol,$F196,data_year_status,"complete")</f>
        <v>0</v>
      </c>
      <c r="M196" s="6">
        <f>SUMIFS(other_operating_items,gics_sector,$E196,ticker_symbol,$F196,data_year_status,"complete")</f>
        <v>-79401000</v>
      </c>
      <c r="N196" s="6">
        <f t="shared" si="17"/>
        <v>6683417000</v>
      </c>
      <c r="O196" s="6">
        <f t="shared" si="18"/>
        <v>2626209000</v>
      </c>
      <c r="P196" s="5">
        <f t="shared" si="19"/>
        <v>323</v>
      </c>
    </row>
    <row r="197" spans="5:16">
      <c r="E197" t="s">
        <v>28</v>
      </c>
      <c r="F197" t="s">
        <v>27</v>
      </c>
      <c r="G197" s="6">
        <f>SUMIFS(total_revenue,gics_sector,$E197,ticker_symbol,$F197,data_year_status,"complete")</f>
        <v>79989000000</v>
      </c>
      <c r="H197" s="5">
        <f t="shared" si="16"/>
        <v>89</v>
      </c>
      <c r="J197" s="6">
        <f>SUMIFS(cost_of_goods_sold,gics_sector,$E197,ticker_symbol,$F197,data_year_status,"complete")</f>
        <v>18015000000</v>
      </c>
      <c r="K197" s="6">
        <f>SUMIFS(sales_general_admin,gics_sector,$E197,ticker_symbol,$F197,data_year_status,"complete")</f>
        <v>25202000000</v>
      </c>
      <c r="L197" s="6">
        <f>SUMIFS(research_development,gics_sector,$E197,ticker_symbol,$F197,data_year_status,"complete")</f>
        <v>13215000000</v>
      </c>
      <c r="M197" s="6">
        <f>SUMIFS(other_operating_items,gics_sector,$E197,ticker_symbol,$F197,data_year_status,"complete")</f>
        <v>0</v>
      </c>
      <c r="N197" s="6">
        <f t="shared" si="17"/>
        <v>56432000000</v>
      </c>
      <c r="O197" s="6">
        <f t="shared" si="18"/>
        <v>23557000000</v>
      </c>
      <c r="P197" s="5">
        <f t="shared" si="19"/>
        <v>42</v>
      </c>
    </row>
    <row r="198" spans="5:16">
      <c r="E198" t="s">
        <v>28</v>
      </c>
      <c r="F198" t="s">
        <v>30</v>
      </c>
      <c r="G198" s="6">
        <f>SUMIFS(total_revenue,gics_sector,$E198,ticker_symbol,$F198,data_year_status,"complete")</f>
        <v>490339783000</v>
      </c>
      <c r="H198" s="5">
        <f t="shared" si="16"/>
        <v>14</v>
      </c>
      <c r="J198" s="6">
        <f>SUMIFS(cost_of_goods_sold,gics_sector,$E198,ticker_symbol,$F198,data_year_status,"complete")</f>
        <v>477047679000</v>
      </c>
      <c r="K198" s="6">
        <f>SUMIFS(sales_general_admin,gics_sector,$E198,ticker_symbol,$F198,data_year_status,"complete")</f>
        <v>8699384000</v>
      </c>
      <c r="L198" s="6">
        <f>SUMIFS(research_development,gics_sector,$E198,ticker_symbol,$F198,data_year_status,"complete")</f>
        <v>0</v>
      </c>
      <c r="M198" s="6">
        <f>SUMIFS(other_operating_items,gics_sector,$E198,ticker_symbol,$F198,data_year_status,"complete")</f>
        <v>964236000</v>
      </c>
      <c r="N198" s="6">
        <f t="shared" si="17"/>
        <v>486711299000</v>
      </c>
      <c r="O198" s="6">
        <f t="shared" si="18"/>
        <v>3628484000</v>
      </c>
      <c r="P198" s="5">
        <f t="shared" si="19"/>
        <v>266</v>
      </c>
    </row>
    <row r="199" spans="5:16">
      <c r="E199" t="s">
        <v>28</v>
      </c>
      <c r="F199" t="s">
        <v>32</v>
      </c>
      <c r="G199" s="6">
        <f>SUMIFS(total_revenue,gics_sector,$E199,ticker_symbol,$F199,data_year_status,"complete")</f>
        <v>79359000000</v>
      </c>
      <c r="H199" s="5">
        <f t="shared" si="16"/>
        <v>91</v>
      </c>
      <c r="J199" s="6">
        <f>SUMIFS(cost_of_goods_sold,gics_sector,$E199,ticker_symbol,$F199,data_year_status,"complete")</f>
        <v>36057000000</v>
      </c>
      <c r="K199" s="6">
        <f>SUMIFS(sales_general_admin,gics_sector,$E199,ticker_symbol,$F199,data_year_status,"complete")</f>
        <v>26422000000</v>
      </c>
      <c r="L199" s="6">
        <f>SUMIFS(research_development,gics_sector,$E199,ticker_symbol,$F199,data_year_status,"complete")</f>
        <v>5582000000</v>
      </c>
      <c r="M199" s="6">
        <f>SUMIFS(other_operating_items,gics_sector,$E199,ticker_symbol,$F199,data_year_status,"complete")</f>
        <v>2339000000</v>
      </c>
      <c r="N199" s="6">
        <f t="shared" si="17"/>
        <v>70400000000</v>
      </c>
      <c r="O199" s="6">
        <f t="shared" si="18"/>
        <v>8959000000</v>
      </c>
      <c r="P199" s="5">
        <f t="shared" si="19"/>
        <v>124</v>
      </c>
    </row>
    <row r="200" spans="5:16">
      <c r="E200" t="s">
        <v>28</v>
      </c>
      <c r="F200" t="s">
        <v>68</v>
      </c>
      <c r="G200" s="6">
        <f>SUMIFS(total_revenue,gics_sector,$E200,ticker_symbol,$F200,data_year_status,"complete")</f>
        <v>9473346000</v>
      </c>
      <c r="H200" s="5">
        <f t="shared" si="16"/>
        <v>383</v>
      </c>
      <c r="J200" s="6">
        <f>SUMIFS(cost_of_goods_sold,gics_sector,$E200,ticker_symbol,$F200,data_year_status,"complete")</f>
        <v>842556000</v>
      </c>
      <c r="K200" s="6">
        <f>SUMIFS(sales_general_admin,gics_sector,$E200,ticker_symbol,$F200,data_year_status,"complete")</f>
        <v>3060726000</v>
      </c>
      <c r="L200" s="6">
        <f>SUMIFS(research_development,gics_sector,$E200,ticker_symbol,$F200,data_year_status,"complete")</f>
        <v>2297093000</v>
      </c>
      <c r="M200" s="6">
        <f>SUMIFS(other_operating_items,gics_sector,$E200,ticker_symbol,$F200,data_year_status,"complete")</f>
        <v>439417000</v>
      </c>
      <c r="N200" s="6">
        <f t="shared" si="17"/>
        <v>6639792000</v>
      </c>
      <c r="O200" s="6">
        <f t="shared" si="18"/>
        <v>2833554000</v>
      </c>
      <c r="P200" s="5">
        <f t="shared" si="19"/>
        <v>311</v>
      </c>
    </row>
    <row r="201" spans="5:16">
      <c r="E201" t="s">
        <v>28</v>
      </c>
      <c r="F201" t="s">
        <v>74</v>
      </c>
      <c r="G201" s="6">
        <f>SUMIFS(total_revenue,gics_sector,$E201,ticker_symbol,$F201,data_year_status,"complete")</f>
        <v>83392000000</v>
      </c>
      <c r="H201" s="5">
        <f t="shared" si="16"/>
        <v>86</v>
      </c>
      <c r="J201" s="6">
        <f>SUMIFS(cost_of_goods_sold,gics_sector,$E201,ticker_symbol,$F201,data_year_status,"complete")</f>
        <v>16157000000</v>
      </c>
      <c r="K201" s="6">
        <f>SUMIFS(sales_general_admin,gics_sector,$E201,ticker_symbol,$F201,data_year_status,"complete")</f>
        <v>20623000000</v>
      </c>
      <c r="L201" s="6">
        <f>SUMIFS(research_development,gics_sector,$E201,ticker_symbol,$F201,data_year_status,"complete")</f>
        <v>16290000000</v>
      </c>
      <c r="M201" s="6">
        <f>SUMIFS(other_operating_items,gics_sector,$E201,ticker_symbol,$F201,data_year_status,"complete")</f>
        <v>0</v>
      </c>
      <c r="N201" s="6">
        <f t="shared" si="17"/>
        <v>53070000000</v>
      </c>
      <c r="O201" s="6">
        <f t="shared" si="18"/>
        <v>30322000000</v>
      </c>
      <c r="P201" s="5">
        <f t="shared" si="19"/>
        <v>31</v>
      </c>
    </row>
    <row r="202" spans="5:16">
      <c r="E202" t="s">
        <v>28</v>
      </c>
      <c r="F202" t="s">
        <v>83</v>
      </c>
      <c r="G202" s="6">
        <f>SUMIFS(total_revenue,gics_sector,$E202,ticker_symbol,$F202,data_year_status,"complete")</f>
        <v>285551300000</v>
      </c>
      <c r="H202" s="5">
        <f t="shared" si="16"/>
        <v>30</v>
      </c>
      <c r="J202" s="6">
        <f>SUMIFS(cost_of_goods_sold,gics_sector,$E202,ticker_symbol,$F202,data_year_status,"complete")</f>
        <v>222422500000</v>
      </c>
      <c r="K202" s="6">
        <f>SUMIFS(sales_general_admin,gics_sector,$E202,ticker_symbol,$F202,data_year_status,"complete")</f>
        <v>42916600000</v>
      </c>
      <c r="L202" s="6">
        <f>SUMIFS(research_development,gics_sector,$E202,ticker_symbol,$F202,data_year_status,"complete")</f>
        <v>0</v>
      </c>
      <c r="M202" s="6">
        <f>SUMIFS(other_operating_items,gics_sector,$E202,ticker_symbol,$F202,data_year_status,"complete")</f>
        <v>929300000</v>
      </c>
      <c r="N202" s="6">
        <f t="shared" si="17"/>
        <v>266268400000</v>
      </c>
      <c r="O202" s="6">
        <f t="shared" si="18"/>
        <v>19282900000</v>
      </c>
      <c r="P202" s="5">
        <f t="shared" si="19"/>
        <v>57</v>
      </c>
    </row>
    <row r="203" spans="5:16">
      <c r="E203" t="s">
        <v>28</v>
      </c>
      <c r="F203" t="s">
        <v>109</v>
      </c>
      <c r="G203" s="6">
        <f>SUMIFS(total_revenue,gics_sector,$E203,ticker_symbol,$F203,data_year_status,"complete")</f>
        <v>44036000000</v>
      </c>
      <c r="H203" s="5">
        <f t="shared" si="16"/>
        <v>176</v>
      </c>
      <c r="J203" s="6">
        <f>SUMIFS(cost_of_goods_sold,gics_sector,$E203,ticker_symbol,$F203,data_year_status,"complete")</f>
        <v>24013000000</v>
      </c>
      <c r="K203" s="6">
        <f>SUMIFS(sales_general_admin,gics_sector,$E203,ticker_symbol,$F203,data_year_status,"complete")</f>
        <v>12776000000</v>
      </c>
      <c r="L203" s="6">
        <f>SUMIFS(research_development,gics_sector,$E203,ticker_symbol,$F203,data_year_status,"complete")</f>
        <v>2876000000</v>
      </c>
      <c r="M203" s="6">
        <f>SUMIFS(other_operating_items,gics_sector,$E203,ticker_symbol,$F203,data_year_status,"complete")</f>
        <v>0</v>
      </c>
      <c r="N203" s="6">
        <f t="shared" si="17"/>
        <v>39665000000</v>
      </c>
      <c r="O203" s="6">
        <f t="shared" si="18"/>
        <v>4371000000</v>
      </c>
      <c r="P203" s="5">
        <f t="shared" si="19"/>
        <v>229</v>
      </c>
    </row>
    <row r="204" spans="5:16">
      <c r="E204" t="s">
        <v>28</v>
      </c>
      <c r="F204" t="s">
        <v>114</v>
      </c>
      <c r="G204" s="6">
        <f>SUMIFS(total_revenue,gics_sector,$E204,ticker_symbol,$F204,data_year_status,"complete")</f>
        <v>13503100000</v>
      </c>
      <c r="H204" s="5">
        <f t="shared" si="16"/>
        <v>333</v>
      </c>
      <c r="J204" s="6">
        <f>SUMIFS(cost_of_goods_sold,gics_sector,$E204,ticker_symbol,$F204,data_year_status,"complete")</f>
        <v>5125900000</v>
      </c>
      <c r="K204" s="6">
        <f>SUMIFS(sales_general_admin,gics_sector,$E204,ticker_symbol,$F204,data_year_status,"complete")</f>
        <v>4015800000</v>
      </c>
      <c r="L204" s="6">
        <f>SUMIFS(research_development,gics_sector,$E204,ticker_symbol,$F204,data_year_status,"complete")</f>
        <v>1149700000</v>
      </c>
      <c r="M204" s="6">
        <f>SUMIFS(other_operating_items,gics_sector,$E204,ticker_symbol,$F204,data_year_status,"complete")</f>
        <v>0</v>
      </c>
      <c r="N204" s="6">
        <f t="shared" si="17"/>
        <v>10291400000</v>
      </c>
      <c r="O204" s="6">
        <f t="shared" si="18"/>
        <v>3211700000</v>
      </c>
      <c r="P204" s="5">
        <f t="shared" si="19"/>
        <v>284</v>
      </c>
    </row>
    <row r="205" spans="5:16">
      <c r="E205" t="s">
        <v>28</v>
      </c>
      <c r="F205" t="s">
        <v>115</v>
      </c>
      <c r="G205" s="6">
        <f>SUMIFS(total_revenue,gics_sector,$E205,ticker_symbol,$F205,data_year_status,"complete")</f>
        <v>39265000000</v>
      </c>
      <c r="H205" s="5">
        <f t="shared" si="16"/>
        <v>194</v>
      </c>
      <c r="J205" s="6">
        <f>SUMIFS(cost_of_goods_sold,gics_sector,$E205,ticker_symbol,$F205,data_year_status,"complete")</f>
        <v>20107000000</v>
      </c>
      <c r="K205" s="6">
        <f>SUMIFS(sales_general_admin,gics_sector,$E205,ticker_symbol,$F205,data_year_status,"complete")</f>
        <v>10135000000</v>
      </c>
      <c r="L205" s="6">
        <f>SUMIFS(research_development,gics_sector,$E205,ticker_symbol,$F205,data_year_status,"complete")</f>
        <v>2504000000</v>
      </c>
      <c r="M205" s="6">
        <f>SUMIFS(other_operating_items,gics_sector,$E205,ticker_symbol,$F205,data_year_status,"complete")</f>
        <v>0</v>
      </c>
      <c r="N205" s="6">
        <f t="shared" si="17"/>
        <v>32746000000</v>
      </c>
      <c r="O205" s="6">
        <f t="shared" si="18"/>
        <v>6519000000</v>
      </c>
      <c r="P205" s="5">
        <f t="shared" si="19"/>
        <v>168</v>
      </c>
    </row>
    <row r="206" spans="5:16">
      <c r="E206" t="s">
        <v>28</v>
      </c>
      <c r="F206" t="s">
        <v>118</v>
      </c>
      <c r="G206" s="6">
        <f>SUMIFS(total_revenue,gics_sector,$E206,ticker_symbol,$F206,data_year_status,"complete")</f>
        <v>38848100000</v>
      </c>
      <c r="H206" s="5">
        <f t="shared" si="16"/>
        <v>196</v>
      </c>
      <c r="J206" s="6">
        <f>SUMIFS(cost_of_goods_sold,gics_sector,$E206,ticker_symbol,$F206,data_year_status,"complete")</f>
        <v>4747800000</v>
      </c>
      <c r="K206" s="6">
        <f>SUMIFS(sales_general_admin,gics_sector,$E206,ticker_symbol,$F206,data_year_status,"complete")</f>
        <v>8106900000</v>
      </c>
      <c r="L206" s="6">
        <f>SUMIFS(research_development,gics_sector,$E206,ticker_symbol,$F206,data_year_status,"complete")</f>
        <v>7323600000</v>
      </c>
      <c r="M206" s="6">
        <f>SUMIFS(other_operating_items,gics_sector,$E206,ticker_symbol,$F206,data_year_status,"complete")</f>
        <v>1600900000</v>
      </c>
      <c r="N206" s="6">
        <f t="shared" si="17"/>
        <v>21779200000</v>
      </c>
      <c r="O206" s="6">
        <f t="shared" si="18"/>
        <v>17068900000</v>
      </c>
      <c r="P206" s="5">
        <f t="shared" si="19"/>
        <v>65</v>
      </c>
    </row>
    <row r="207" spans="5:16">
      <c r="E207" t="s">
        <v>28</v>
      </c>
      <c r="F207" t="s">
        <v>121</v>
      </c>
      <c r="G207" s="6">
        <f>SUMIFS(total_revenue,gics_sector,$E207,ticker_symbol,$F207,data_year_status,"complete")</f>
        <v>66445000000</v>
      </c>
      <c r="H207" s="5">
        <f t="shared" si="16"/>
        <v>118</v>
      </c>
      <c r="J207" s="6">
        <f>SUMIFS(cost_of_goods_sold,gics_sector,$E207,ticker_symbol,$F207,data_year_status,"complete")</f>
        <v>17070000000</v>
      </c>
      <c r="K207" s="6">
        <f>SUMIFS(sales_general_admin,gics_sector,$E207,ticker_symbol,$F207,data_year_status,"complete")</f>
        <v>19619000000</v>
      </c>
      <c r="L207" s="6">
        <f>SUMIFS(research_development,gics_sector,$E207,ticker_symbol,$F207,data_year_status,"complete")</f>
        <v>18089000000</v>
      </c>
      <c r="M207" s="6">
        <f>SUMIFS(other_operating_items,gics_sector,$E207,ticker_symbol,$F207,data_year_status,"complete")</f>
        <v>0</v>
      </c>
      <c r="N207" s="6">
        <f t="shared" si="17"/>
        <v>54778000000</v>
      </c>
      <c r="O207" s="6">
        <f t="shared" si="18"/>
        <v>11667000000</v>
      </c>
      <c r="P207" s="5">
        <f t="shared" si="19"/>
        <v>98</v>
      </c>
    </row>
    <row r="208" spans="5:16">
      <c r="E208" t="s">
        <v>28</v>
      </c>
      <c r="F208" t="s">
        <v>122</v>
      </c>
      <c r="G208" s="6">
        <f>SUMIFS(total_revenue,gics_sector,$E208,ticker_symbol,$F208,data_year_status,"complete")</f>
        <v>29249000000</v>
      </c>
      <c r="H208" s="5">
        <f t="shared" ref="H208:H271" si="20">RANK(G208,G$15:G$444,0)</f>
        <v>231</v>
      </c>
      <c r="J208" s="6">
        <f>SUMIFS(cost_of_goods_sold,gics_sector,$E208,ticker_symbol,$F208,data_year_status,"complete")</f>
        <v>8906000000</v>
      </c>
      <c r="K208" s="6">
        <f>SUMIFS(sales_general_admin,gics_sector,$E208,ticker_symbol,$F208,data_year_status,"complete")</f>
        <v>11020000000</v>
      </c>
      <c r="L208" s="6">
        <f>SUMIFS(research_development,gics_sector,$E208,ticker_symbol,$F208,data_year_status,"complete")</f>
        <v>3440000000</v>
      </c>
      <c r="M208" s="6">
        <f>SUMIFS(other_operating_items,gics_sector,$E208,ticker_symbol,$F208,data_year_status,"complete")</f>
        <v>1738000000</v>
      </c>
      <c r="N208" s="6">
        <f t="shared" ref="N208:N271" si="21">SUM(J208:M208)</f>
        <v>25104000000</v>
      </c>
      <c r="O208" s="6">
        <f t="shared" ref="O208:O271" si="22">G208-N208</f>
        <v>4145000000</v>
      </c>
      <c r="P208" s="5">
        <f t="shared" ref="P208:P271" si="23">RANK(O208,O$15:O$444,0)</f>
        <v>237</v>
      </c>
    </row>
    <row r="209" spans="5:16">
      <c r="E209" t="s">
        <v>28</v>
      </c>
      <c r="F209" t="s">
        <v>128</v>
      </c>
      <c r="G209" s="6">
        <f>SUMIFS(total_revenue,gics_sector,$E209,ticker_symbol,$F209,data_year_status,"complete")</f>
        <v>416254000000</v>
      </c>
      <c r="H209" s="5">
        <f t="shared" si="20"/>
        <v>16</v>
      </c>
      <c r="J209" s="6">
        <f>SUMIFS(cost_of_goods_sold,gics_sector,$E209,ticker_symbol,$F209,data_year_status,"complete")</f>
        <v>393917000000</v>
      </c>
      <c r="K209" s="6">
        <f>SUMIFS(sales_general_admin,gics_sector,$E209,ticker_symbol,$F209,data_year_status,"complete")</f>
        <v>12791000000</v>
      </c>
      <c r="L209" s="6">
        <f>SUMIFS(research_development,gics_sector,$E209,ticker_symbol,$F209,data_year_status,"complete")</f>
        <v>0</v>
      </c>
      <c r="M209" s="6">
        <f>SUMIFS(other_operating_items,gics_sector,$E209,ticker_symbol,$F209,data_year_status,"complete")</f>
        <v>1121000000</v>
      </c>
      <c r="N209" s="6">
        <f t="shared" si="21"/>
        <v>407829000000</v>
      </c>
      <c r="O209" s="6">
        <f t="shared" si="22"/>
        <v>8425000000</v>
      </c>
      <c r="P209" s="5">
        <f t="shared" si="23"/>
        <v>134</v>
      </c>
    </row>
    <row r="210" spans="5:16">
      <c r="E210" t="s">
        <v>28</v>
      </c>
      <c r="F210" t="s">
        <v>137</v>
      </c>
      <c r="G210" s="6">
        <f>SUMIFS(total_revenue,gics_sector,$E210,ticker_symbol,$F210,data_year_status,"complete")</f>
        <v>34649500000</v>
      </c>
      <c r="H210" s="5">
        <f t="shared" si="20"/>
        <v>212</v>
      </c>
      <c r="J210" s="6">
        <f>SUMIFS(cost_of_goods_sold,gics_sector,$E210,ticker_symbol,$F210,data_year_status,"complete")</f>
        <v>1584400000</v>
      </c>
      <c r="K210" s="6">
        <f>SUMIFS(sales_general_admin,gics_sector,$E210,ticker_symbol,$F210,data_year_status,"complete")</f>
        <v>8675500000</v>
      </c>
      <c r="L210" s="6">
        <f>SUMIFS(research_development,gics_sector,$E210,ticker_symbol,$F210,data_year_status,"complete")</f>
        <v>12824200000</v>
      </c>
      <c r="M210" s="6">
        <f>SUMIFS(other_operating_items,gics_sector,$E210,ticker_symbol,$F210,data_year_status,"complete")</f>
        <v>1259100000</v>
      </c>
      <c r="N210" s="6">
        <f t="shared" si="21"/>
        <v>24343200000</v>
      </c>
      <c r="O210" s="6">
        <f t="shared" si="22"/>
        <v>10306300000</v>
      </c>
      <c r="P210" s="5">
        <f t="shared" si="23"/>
        <v>113</v>
      </c>
    </row>
    <row r="211" spans="5:16">
      <c r="E211" t="s">
        <v>28</v>
      </c>
      <c r="F211" t="s">
        <v>138</v>
      </c>
      <c r="G211" s="6">
        <f>SUMIFS(total_revenue,gics_sector,$E211,ticker_symbol,$F211,data_year_status,"complete")</f>
        <v>15535191000</v>
      </c>
      <c r="H211" s="5">
        <f t="shared" si="20"/>
        <v>318</v>
      </c>
      <c r="J211" s="6">
        <f>SUMIFS(cost_of_goods_sold,gics_sector,$E211,ticker_symbol,$F211,data_year_status,"complete")</f>
        <v>2648996000</v>
      </c>
      <c r="K211" s="6">
        <f>SUMIFS(sales_general_admin,gics_sector,$E211,ticker_symbol,$F211,data_year_status,"complete")</f>
        <v>7823799000</v>
      </c>
      <c r="L211" s="6">
        <f>SUMIFS(research_development,gics_sector,$E211,ticker_symbol,$F211,data_year_status,"complete")</f>
        <v>1822808000</v>
      </c>
      <c r="M211" s="6">
        <f>SUMIFS(other_operating_items,gics_sector,$E211,ticker_symbol,$F211,data_year_status,"complete")</f>
        <v>208343000</v>
      </c>
      <c r="N211" s="6">
        <f t="shared" si="21"/>
        <v>12503946000</v>
      </c>
      <c r="O211" s="6">
        <f t="shared" si="22"/>
        <v>3031245000</v>
      </c>
      <c r="P211" s="5">
        <f t="shared" si="23"/>
        <v>297</v>
      </c>
    </row>
    <row r="212" spans="5:16">
      <c r="E212" t="s">
        <v>28</v>
      </c>
      <c r="F212" t="s">
        <v>152</v>
      </c>
      <c r="G212" s="6">
        <f>SUMIFS(total_revenue,gics_sector,$E212,ticker_symbol,$F212,data_year_status,"complete")</f>
        <v>134289000000</v>
      </c>
      <c r="H212" s="5">
        <f t="shared" si="20"/>
        <v>62</v>
      </c>
      <c r="J212" s="6">
        <f>SUMIFS(cost_of_goods_sold,gics_sector,$E212,ticker_symbol,$F212,data_year_status,"complete")</f>
        <v>83389000000</v>
      </c>
      <c r="K212" s="6">
        <f>SUMIFS(sales_general_admin,gics_sector,$E212,ticker_symbol,$F212,data_year_status,"complete")</f>
        <v>0</v>
      </c>
      <c r="L212" s="6">
        <f>SUMIFS(research_development,gics_sector,$E212,ticker_symbol,$F212,data_year_status,"complete")</f>
        <v>0</v>
      </c>
      <c r="M212" s="6">
        <f>SUMIFS(other_operating_items,gics_sector,$E212,ticker_symbol,$F212,data_year_status,"complete")</f>
        <v>39616000000</v>
      </c>
      <c r="N212" s="6">
        <f t="shared" si="21"/>
        <v>123005000000</v>
      </c>
      <c r="O212" s="6">
        <f t="shared" si="22"/>
        <v>11284000000</v>
      </c>
      <c r="P212" s="5">
        <f t="shared" si="23"/>
        <v>105</v>
      </c>
    </row>
    <row r="213" spans="5:16">
      <c r="E213" t="s">
        <v>28</v>
      </c>
      <c r="F213" t="s">
        <v>162</v>
      </c>
      <c r="G213" s="6">
        <f>SUMIFS(total_revenue,gics_sector,$E213,ticker_symbol,$F213,data_year_status,"complete")</f>
        <v>58293000000</v>
      </c>
      <c r="H213" s="5">
        <f t="shared" si="20"/>
        <v>130</v>
      </c>
      <c r="J213" s="6">
        <f>SUMIFS(cost_of_goods_sold,gics_sector,$E213,ticker_symbol,$F213,data_year_status,"complete")</f>
        <v>45696000000</v>
      </c>
      <c r="K213" s="6">
        <f>SUMIFS(sales_general_admin,gics_sector,$E213,ticker_symbol,$F213,data_year_status,"complete")</f>
        <v>7358000000</v>
      </c>
      <c r="L213" s="6">
        <f>SUMIFS(research_development,gics_sector,$E213,ticker_symbol,$F213,data_year_status,"complete")</f>
        <v>0</v>
      </c>
      <c r="M213" s="6">
        <f>SUMIFS(other_operating_items,gics_sector,$E213,ticker_symbol,$F213,data_year_status,"complete")</f>
        <v>3657000000</v>
      </c>
      <c r="N213" s="6">
        <f t="shared" si="21"/>
        <v>56711000000</v>
      </c>
      <c r="O213" s="6">
        <f t="shared" si="22"/>
        <v>1582000000</v>
      </c>
      <c r="P213" s="5">
        <f t="shared" si="23"/>
        <v>386</v>
      </c>
    </row>
    <row r="214" spans="5:16">
      <c r="E214" t="s">
        <v>28</v>
      </c>
      <c r="F214" t="s">
        <v>168</v>
      </c>
      <c r="G214" s="6">
        <f>SUMIFS(total_revenue,gics_sector,$E214,ticker_symbol,$F214,data_year_status,"complete")</f>
        <v>7069375000</v>
      </c>
      <c r="H214" s="5">
        <f t="shared" si="20"/>
        <v>402</v>
      </c>
      <c r="J214" s="6">
        <f>SUMIFS(cost_of_goods_sold,gics_sector,$E214,ticker_symbol,$F214,data_year_status,"complete")</f>
        <v>2707656000</v>
      </c>
      <c r="K214" s="6">
        <f>SUMIFS(sales_general_admin,gics_sector,$E214,ticker_symbol,$F214,data_year_status,"complete")</f>
        <v>2729191000</v>
      </c>
      <c r="L214" s="6">
        <f>SUMIFS(research_development,gics_sector,$E214,ticker_symbol,$F214,data_year_status,"complete")</f>
        <v>260086000</v>
      </c>
      <c r="M214" s="6">
        <f>SUMIFS(other_operating_items,gics_sector,$E214,ticker_symbol,$F214,data_year_status,"complete")</f>
        <v>178198000</v>
      </c>
      <c r="N214" s="6">
        <f t="shared" si="21"/>
        <v>5875131000</v>
      </c>
      <c r="O214" s="6">
        <f t="shared" si="22"/>
        <v>1194244000</v>
      </c>
      <c r="P214" s="5">
        <f t="shared" si="23"/>
        <v>405</v>
      </c>
    </row>
    <row r="215" spans="5:16">
      <c r="E215" t="s">
        <v>28</v>
      </c>
      <c r="F215" t="s">
        <v>201</v>
      </c>
      <c r="G215" s="6">
        <f>SUMIFS(total_revenue,gics_sector,$E215,ticker_symbol,$F215,data_year_status,"complete")</f>
        <v>29457000000</v>
      </c>
      <c r="H215" s="5">
        <f t="shared" si="20"/>
        <v>226</v>
      </c>
      <c r="J215" s="6">
        <f>SUMIFS(cost_of_goods_sold,gics_sector,$E215,ticker_symbol,$F215,data_year_status,"complete")</f>
        <v>17985000000</v>
      </c>
      <c r="K215" s="6">
        <f>SUMIFS(sales_general_admin,gics_sector,$E215,ticker_symbol,$F215,data_year_status,"complete")</f>
        <v>6559000000</v>
      </c>
      <c r="L215" s="6">
        <f>SUMIFS(research_development,gics_sector,$E215,ticker_symbol,$F215,data_year_status,"complete")</f>
        <v>0</v>
      </c>
      <c r="M215" s="6">
        <f>SUMIFS(other_operating_items,gics_sector,$E215,ticker_symbol,$F215,data_year_status,"complete")</f>
        <v>329000000</v>
      </c>
      <c r="N215" s="6">
        <f t="shared" si="21"/>
        <v>24873000000</v>
      </c>
      <c r="O215" s="6">
        <f t="shared" si="22"/>
        <v>4584000000</v>
      </c>
      <c r="P215" s="5">
        <f t="shared" si="23"/>
        <v>218</v>
      </c>
    </row>
    <row r="216" spans="5:16">
      <c r="E216" t="s">
        <v>28</v>
      </c>
      <c r="F216" t="s">
        <v>220</v>
      </c>
      <c r="G216" s="6">
        <f>SUMIFS(total_revenue,gics_sector,$E216,ticker_symbol,$F216,data_year_status,"complete")</f>
        <v>46527273000</v>
      </c>
      <c r="H216" s="5">
        <f t="shared" si="20"/>
        <v>166</v>
      </c>
      <c r="J216" s="6">
        <f>SUMIFS(cost_of_goods_sold,gics_sector,$E216,ticker_symbol,$F216,data_year_status,"complete")</f>
        <v>32726065000</v>
      </c>
      <c r="K216" s="6">
        <f>SUMIFS(sales_general_admin,gics_sector,$E216,ticker_symbol,$F216,data_year_status,"complete")</f>
        <v>5632028000</v>
      </c>
      <c r="L216" s="6">
        <f>SUMIFS(research_development,gics_sector,$E216,ticker_symbol,$F216,data_year_status,"complete")</f>
        <v>0</v>
      </c>
      <c r="M216" s="6">
        <f>SUMIFS(other_operating_items,gics_sector,$E216,ticker_symbol,$F216,data_year_status,"complete")</f>
        <v>2099665000</v>
      </c>
      <c r="N216" s="6">
        <f t="shared" si="21"/>
        <v>40457758000</v>
      </c>
      <c r="O216" s="6">
        <f t="shared" si="22"/>
        <v>6069515000</v>
      </c>
      <c r="P216" s="5">
        <f t="shared" si="23"/>
        <v>176</v>
      </c>
    </row>
    <row r="217" spans="5:16">
      <c r="E217" t="s">
        <v>28</v>
      </c>
      <c r="F217" t="s">
        <v>242</v>
      </c>
      <c r="G217" s="6">
        <f>SUMIFS(total_revenue,gics_sector,$E217,ticker_symbol,$F217,data_year_status,"complete")</f>
        <v>8761700000</v>
      </c>
      <c r="H217" s="5">
        <f t="shared" si="20"/>
        <v>390</v>
      </c>
      <c r="J217" s="6">
        <f>SUMIFS(cost_of_goods_sold,gics_sector,$E217,ticker_symbol,$F217,data_year_status,"complete")</f>
        <v>2250400000</v>
      </c>
      <c r="K217" s="6">
        <f>SUMIFS(sales_general_admin,gics_sector,$E217,ticker_symbol,$F217,data_year_status,"complete")</f>
        <v>3226500000</v>
      </c>
      <c r="L217" s="6">
        <f>SUMIFS(research_development,gics_sector,$E217,ticker_symbol,$F217,data_year_status,"complete")</f>
        <v>1343900000</v>
      </c>
      <c r="M217" s="6">
        <f>SUMIFS(other_operating_items,gics_sector,$E217,ticker_symbol,$F217,data_year_status,"complete")</f>
        <v>0</v>
      </c>
      <c r="N217" s="6">
        <f t="shared" si="21"/>
        <v>6820800000</v>
      </c>
      <c r="O217" s="6">
        <f t="shared" si="22"/>
        <v>1940900000</v>
      </c>
      <c r="P217" s="5">
        <f t="shared" si="23"/>
        <v>367</v>
      </c>
    </row>
    <row r="218" spans="5:16">
      <c r="E218" t="s">
        <v>28</v>
      </c>
      <c r="F218" t="s">
        <v>273</v>
      </c>
      <c r="G218" s="6">
        <f>SUMIFS(total_revenue,gics_sector,$E218,ticker_symbol,$F218,data_year_status,"complete")</f>
        <v>78433000000</v>
      </c>
      <c r="H218" s="5">
        <f t="shared" si="20"/>
        <v>93</v>
      </c>
      <c r="J218" s="6">
        <f>SUMIFS(cost_of_goods_sold,gics_sector,$E218,ticker_symbol,$F218,data_year_status,"complete")</f>
        <v>13124000000</v>
      </c>
      <c r="K218" s="6">
        <f>SUMIFS(sales_general_admin,gics_sector,$E218,ticker_symbol,$F218,data_year_status,"complete")</f>
        <v>9569000000</v>
      </c>
      <c r="L218" s="6">
        <f>SUMIFS(research_development,gics_sector,$E218,ticker_symbol,$F218,data_year_status,"complete")</f>
        <v>9748000000</v>
      </c>
      <c r="M218" s="6">
        <f>SUMIFS(other_operating_items,gics_sector,$E218,ticker_symbol,$F218,data_year_status,"complete")</f>
        <v>0</v>
      </c>
      <c r="N218" s="6">
        <f t="shared" si="21"/>
        <v>32441000000</v>
      </c>
      <c r="O218" s="6">
        <f t="shared" si="22"/>
        <v>45992000000</v>
      </c>
      <c r="P218" s="5">
        <f t="shared" si="23"/>
        <v>17</v>
      </c>
    </row>
    <row r="219" spans="5:16">
      <c r="E219" t="s">
        <v>28</v>
      </c>
      <c r="F219" t="s">
        <v>293</v>
      </c>
      <c r="G219" s="6">
        <f>SUMIFS(total_revenue,gics_sector,$E219,ticker_symbol,$F219,data_year_status,"complete")</f>
        <v>143791000000</v>
      </c>
      <c r="H219" s="5">
        <f t="shared" si="20"/>
        <v>57</v>
      </c>
      <c r="J219" s="6">
        <f>SUMIFS(cost_of_goods_sold,gics_sector,$E219,ticker_symbol,$F219,data_year_status,"complete")</f>
        <v>24587000000</v>
      </c>
      <c r="K219" s="6">
        <f>SUMIFS(sales_general_admin,gics_sector,$E219,ticker_symbol,$F219,data_year_status,"complete")</f>
        <v>90910000000</v>
      </c>
      <c r="L219" s="6">
        <f>SUMIFS(research_development,gics_sector,$E219,ticker_symbol,$F219,data_year_status,"complete")</f>
        <v>0</v>
      </c>
      <c r="M219" s="6">
        <f>SUMIFS(other_operating_items,gics_sector,$E219,ticker_symbol,$F219,data_year_status,"complete")</f>
        <v>7156000000</v>
      </c>
      <c r="N219" s="6">
        <f t="shared" si="21"/>
        <v>122653000000</v>
      </c>
      <c r="O219" s="6">
        <f t="shared" si="22"/>
        <v>21138000000</v>
      </c>
      <c r="P219" s="5">
        <f t="shared" si="23"/>
        <v>49</v>
      </c>
    </row>
    <row r="220" spans="5:16">
      <c r="E220" t="s">
        <v>28</v>
      </c>
      <c r="F220" t="s">
        <v>302</v>
      </c>
      <c r="G220" s="6">
        <f>SUMIFS(total_revenue,gics_sector,$E220,ticker_symbol,$F220,data_year_status,"complete")</f>
        <v>10560700000</v>
      </c>
      <c r="H220" s="5">
        <f t="shared" si="20"/>
        <v>368</v>
      </c>
      <c r="J220" s="6">
        <f>SUMIFS(cost_of_goods_sold,gics_sector,$E220,ticker_symbol,$F220,data_year_status,"complete")</f>
        <v>5157800000</v>
      </c>
      <c r="K220" s="6">
        <f>SUMIFS(sales_general_admin,gics_sector,$E220,ticker_symbol,$F220,data_year_status,"complete")</f>
        <v>2559000000</v>
      </c>
      <c r="L220" s="6">
        <f>SUMIFS(research_development,gics_sector,$E220,ticker_symbol,$F220,data_year_status,"complete")</f>
        <v>847800000</v>
      </c>
      <c r="M220" s="6">
        <f>SUMIFS(other_operating_items,gics_sector,$E220,ticker_symbol,$F220,data_year_status,"complete")</f>
        <v>426300000</v>
      </c>
      <c r="N220" s="6">
        <f t="shared" si="21"/>
        <v>8990900000</v>
      </c>
      <c r="O220" s="6">
        <f t="shared" si="22"/>
        <v>1569800000</v>
      </c>
      <c r="P220" s="5">
        <f t="shared" si="23"/>
        <v>388</v>
      </c>
    </row>
    <row r="221" spans="5:16">
      <c r="E221" t="s">
        <v>28</v>
      </c>
      <c r="F221" t="s">
        <v>313</v>
      </c>
      <c r="G221" s="6">
        <f>SUMIFS(total_revenue,gics_sector,$E221,ticker_symbol,$F221,data_year_status,"complete")</f>
        <v>39501723000</v>
      </c>
      <c r="H221" s="5">
        <f t="shared" si="20"/>
        <v>191</v>
      </c>
      <c r="J221" s="6">
        <f>SUMIFS(cost_of_goods_sold,gics_sector,$E221,ticker_symbol,$F221,data_year_status,"complete")</f>
        <v>28414622000</v>
      </c>
      <c r="K221" s="6">
        <f>SUMIFS(sales_general_admin,gics_sector,$E221,ticker_symbol,$F221,data_year_status,"complete")</f>
        <v>8291849000</v>
      </c>
      <c r="L221" s="6">
        <f>SUMIFS(research_development,gics_sector,$E221,ticker_symbol,$F221,data_year_status,"complete")</f>
        <v>0</v>
      </c>
      <c r="M221" s="6">
        <f>SUMIFS(other_operating_items,gics_sector,$E221,ticker_symbol,$F221,data_year_status,"complete")</f>
        <v>0</v>
      </c>
      <c r="N221" s="6">
        <f t="shared" si="21"/>
        <v>36706471000</v>
      </c>
      <c r="O221" s="6">
        <f t="shared" si="22"/>
        <v>2795252000</v>
      </c>
      <c r="P221" s="5">
        <f t="shared" si="23"/>
        <v>312</v>
      </c>
    </row>
    <row r="222" spans="5:16">
      <c r="E222" t="s">
        <v>28</v>
      </c>
      <c r="F222" t="s">
        <v>316</v>
      </c>
      <c r="G222" s="6">
        <f>SUMIFS(total_revenue,gics_sector,$E222,ticker_symbol,$F222,data_year_status,"complete")</f>
        <v>198481000000</v>
      </c>
      <c r="H222" s="5">
        <f t="shared" si="20"/>
        <v>42</v>
      </c>
      <c r="J222" s="6">
        <f>SUMIFS(cost_of_goods_sold,gics_sector,$E222,ticker_symbol,$F222,data_year_status,"complete")</f>
        <v>160006000000</v>
      </c>
      <c r="K222" s="6">
        <f>SUMIFS(sales_general_admin,gics_sector,$E222,ticker_symbol,$F222,data_year_status,"complete")</f>
        <v>0</v>
      </c>
      <c r="L222" s="6">
        <f>SUMIFS(research_development,gics_sector,$E222,ticker_symbol,$F222,data_year_status,"complete")</f>
        <v>0</v>
      </c>
      <c r="M222" s="6">
        <f>SUMIFS(other_operating_items,gics_sector,$E222,ticker_symbol,$F222,data_year_status,"complete")</f>
        <v>29964000000</v>
      </c>
      <c r="N222" s="6">
        <f t="shared" si="21"/>
        <v>189970000000</v>
      </c>
      <c r="O222" s="6">
        <f t="shared" si="22"/>
        <v>8511000000</v>
      </c>
      <c r="P222" s="5">
        <f t="shared" si="23"/>
        <v>132</v>
      </c>
    </row>
    <row r="223" spans="5:16">
      <c r="E223" t="s">
        <v>28</v>
      </c>
      <c r="F223" t="s">
        <v>318</v>
      </c>
      <c r="G223" s="6">
        <f>SUMIFS(total_revenue,gics_sector,$E223,ticker_symbol,$F223,data_year_status,"complete")</f>
        <v>5758095000</v>
      </c>
      <c r="H223" s="5">
        <f t="shared" si="20"/>
        <v>413</v>
      </c>
      <c r="J223" s="6">
        <f>SUMIFS(cost_of_goods_sold,gics_sector,$E223,ticker_symbol,$F223,data_year_status,"complete")</f>
        <v>2596443000</v>
      </c>
      <c r="K223" s="6">
        <f>SUMIFS(sales_general_admin,gics_sector,$E223,ticker_symbol,$F223,data_year_status,"complete")</f>
        <v>1695987000</v>
      </c>
      <c r="L223" s="6">
        <f>SUMIFS(research_development,gics_sector,$E223,ticker_symbol,$F223,data_year_status,"complete")</f>
        <v>367961000</v>
      </c>
      <c r="M223" s="6">
        <f>SUMIFS(other_operating_items,gics_sector,$E223,ticker_symbol,$F223,data_year_status,"complete")</f>
        <v>0</v>
      </c>
      <c r="N223" s="6">
        <f t="shared" si="21"/>
        <v>4660391000</v>
      </c>
      <c r="O223" s="6">
        <f t="shared" si="22"/>
        <v>1097704000</v>
      </c>
      <c r="P223" s="5">
        <f t="shared" si="23"/>
        <v>411</v>
      </c>
    </row>
    <row r="224" spans="5:16">
      <c r="E224" t="s">
        <v>28</v>
      </c>
      <c r="F224" t="s">
        <v>320</v>
      </c>
      <c r="G224" s="6">
        <f>SUMIFS(total_revenue,gics_sector,$E224,ticker_symbol,$F224,data_year_status,"complete")</f>
        <v>5502298000</v>
      </c>
      <c r="H224" s="5">
        <f t="shared" si="20"/>
        <v>416</v>
      </c>
      <c r="J224" s="6">
        <f>SUMIFS(cost_of_goods_sold,gics_sector,$E224,ticker_symbol,$F224,data_year_status,"complete")</f>
        <v>1743411000</v>
      </c>
      <c r="K224" s="6">
        <f>SUMIFS(sales_general_admin,gics_sector,$E224,ticker_symbol,$F224,data_year_status,"complete")</f>
        <v>1391252000</v>
      </c>
      <c r="L224" s="6">
        <f>SUMIFS(research_development,gics_sector,$E224,ticker_symbol,$F224,data_year_status,"complete")</f>
        <v>1066325000</v>
      </c>
      <c r="M224" s="6">
        <f>SUMIFS(other_operating_items,gics_sector,$E224,ticker_symbol,$F224,data_year_status,"complete")</f>
        <v>0</v>
      </c>
      <c r="N224" s="6">
        <f t="shared" si="21"/>
        <v>4200988000</v>
      </c>
      <c r="O224" s="6">
        <f t="shared" si="22"/>
        <v>1301310000</v>
      </c>
      <c r="P224" s="5">
        <f t="shared" si="23"/>
        <v>398</v>
      </c>
    </row>
    <row r="225" spans="5:16">
      <c r="E225" t="s">
        <v>28</v>
      </c>
      <c r="F225" t="s">
        <v>328</v>
      </c>
      <c r="G225" s="6">
        <f>SUMIFS(total_revenue,gics_sector,$E225,ticker_symbol,$F225,data_year_status,"complete")</f>
        <v>9485600000</v>
      </c>
      <c r="H225" s="5">
        <f t="shared" si="20"/>
        <v>381</v>
      </c>
      <c r="J225" s="6">
        <f>SUMIFS(cost_of_goods_sold,gics_sector,$E225,ticker_symbol,$F225,data_year_status,"complete")</f>
        <v>3009600000</v>
      </c>
      <c r="K225" s="6">
        <f>SUMIFS(sales_general_admin,gics_sector,$E225,ticker_symbol,$F225,data_year_status,"complete")</f>
        <v>2610800000</v>
      </c>
      <c r="L225" s="6">
        <f>SUMIFS(research_development,gics_sector,$E225,ticker_symbol,$F225,data_year_status,"complete")</f>
        <v>782700000</v>
      </c>
      <c r="M225" s="6">
        <f>SUMIFS(other_operating_items,gics_sector,$E225,ticker_symbol,$F225,data_year_status,"complete")</f>
        <v>0</v>
      </c>
      <c r="N225" s="6">
        <f t="shared" si="21"/>
        <v>6403100000</v>
      </c>
      <c r="O225" s="6">
        <f t="shared" si="22"/>
        <v>3082500000</v>
      </c>
      <c r="P225" s="5">
        <f t="shared" si="23"/>
        <v>292</v>
      </c>
    </row>
    <row r="226" spans="5:16">
      <c r="E226" t="s">
        <v>28</v>
      </c>
      <c r="F226" t="s">
        <v>355</v>
      </c>
      <c r="G226" s="6">
        <f>SUMIFS(total_revenue,gics_sector,$E226,ticker_symbol,$F226,data_year_status,"complete")</f>
        <v>26171400000</v>
      </c>
      <c r="H226" s="5">
        <f t="shared" si="20"/>
        <v>244</v>
      </c>
      <c r="J226" s="6">
        <f>SUMIFS(cost_of_goods_sold,gics_sector,$E226,ticker_symbol,$F226,data_year_status,"complete")</f>
        <v>16592100000</v>
      </c>
      <c r="K226" s="6">
        <f>SUMIFS(sales_general_admin,gics_sector,$E226,ticker_symbol,$F226,data_year_status,"complete")</f>
        <v>5063600000</v>
      </c>
      <c r="L226" s="6">
        <f>SUMIFS(research_development,gics_sector,$E226,ticker_symbol,$F226,data_year_status,"complete")</f>
        <v>0</v>
      </c>
      <c r="M226" s="6">
        <f>SUMIFS(other_operating_items,gics_sector,$E226,ticker_symbol,$F226,data_year_status,"complete")</f>
        <v>409200000</v>
      </c>
      <c r="N226" s="6">
        <f t="shared" si="21"/>
        <v>22064900000</v>
      </c>
      <c r="O226" s="6">
        <f t="shared" si="22"/>
        <v>4106500000</v>
      </c>
      <c r="P226" s="5">
        <f t="shared" si="23"/>
        <v>240</v>
      </c>
    </row>
    <row r="227" spans="5:16">
      <c r="E227" t="s">
        <v>28</v>
      </c>
      <c r="F227" t="s">
        <v>360</v>
      </c>
      <c r="G227" s="6">
        <f>SUMIFS(total_revenue,gics_sector,$E227,ticker_symbol,$F227,data_year_status,"complete")</f>
        <v>85290800000</v>
      </c>
      <c r="H227" s="5">
        <f t="shared" si="20"/>
        <v>85</v>
      </c>
      <c r="J227" s="6">
        <f>SUMIFS(cost_of_goods_sold,gics_sector,$E227,ticker_symbol,$F227,data_year_status,"complete")</f>
        <v>19674300000</v>
      </c>
      <c r="K227" s="6">
        <f>SUMIFS(sales_general_admin,gics_sector,$E227,ticker_symbol,$F227,data_year_status,"complete")</f>
        <v>26158900000</v>
      </c>
      <c r="L227" s="6">
        <f>SUMIFS(research_development,gics_sector,$E227,ticker_symbol,$F227,data_year_status,"complete")</f>
        <v>20339400000</v>
      </c>
      <c r="M227" s="6">
        <f>SUMIFS(other_operating_items,gics_sector,$E227,ticker_symbol,$F227,data_year_status,"complete")</f>
        <v>0</v>
      </c>
      <c r="N227" s="6">
        <f t="shared" si="21"/>
        <v>66172600000</v>
      </c>
      <c r="O227" s="6">
        <f t="shared" si="22"/>
        <v>19118200000</v>
      </c>
      <c r="P227" s="5">
        <f t="shared" si="23"/>
        <v>58</v>
      </c>
    </row>
    <row r="228" spans="5:16">
      <c r="E228" t="s">
        <v>28</v>
      </c>
      <c r="F228" t="s">
        <v>380</v>
      </c>
      <c r="G228" s="6">
        <f>SUMIFS(total_revenue,gics_sector,$E228,ticker_symbol,$F228,data_year_status,"complete")</f>
        <v>629517000000</v>
      </c>
      <c r="H228" s="5">
        <f t="shared" si="20"/>
        <v>6</v>
      </c>
      <c r="J228" s="6">
        <f>SUMIFS(cost_of_goods_sold,gics_sector,$E228,ticker_symbol,$F228,data_year_status,"complete")</f>
        <v>591457000000</v>
      </c>
      <c r="K228" s="6">
        <f>SUMIFS(sales_general_admin,gics_sector,$E228,ticker_symbol,$F228,data_year_status,"complete")</f>
        <v>24675000000</v>
      </c>
      <c r="L228" s="6">
        <f>SUMIFS(research_development,gics_sector,$E228,ticker_symbol,$F228,data_year_status,"complete")</f>
        <v>1674000000</v>
      </c>
      <c r="M228" s="6">
        <f>SUMIFS(other_operating_items,gics_sector,$E228,ticker_symbol,$F228,data_year_status,"complete")</f>
        <v>0</v>
      </c>
      <c r="N228" s="6">
        <f t="shared" si="21"/>
        <v>617806000000</v>
      </c>
      <c r="O228" s="6">
        <f t="shared" si="22"/>
        <v>11711000000</v>
      </c>
      <c r="P228" s="5">
        <f t="shared" si="23"/>
        <v>97</v>
      </c>
    </row>
    <row r="229" spans="5:16">
      <c r="E229" t="s">
        <v>28</v>
      </c>
      <c r="F229" t="s">
        <v>400</v>
      </c>
      <c r="G229" s="6">
        <f>SUMIFS(total_revenue,gics_sector,$E229,ticker_symbol,$F229,data_year_status,"complete")</f>
        <v>173035000000</v>
      </c>
      <c r="H229" s="5">
        <f t="shared" si="20"/>
        <v>49</v>
      </c>
      <c r="J229" s="6">
        <f>SUMIFS(cost_of_goods_sold,gics_sector,$E229,ticker_symbol,$F229,data_year_status,"complete")</f>
        <v>65102000000</v>
      </c>
      <c r="K229" s="6">
        <f>SUMIFS(sales_general_admin,gics_sector,$E229,ticker_symbol,$F229,data_year_status,"complete")</f>
        <v>46606000000</v>
      </c>
      <c r="L229" s="6">
        <f>SUMIFS(research_development,gics_sector,$E229,ticker_symbol,$F229,data_year_status,"complete")</f>
        <v>29555000000</v>
      </c>
      <c r="M229" s="6">
        <f>SUMIFS(other_operating_items,gics_sector,$E229,ticker_symbol,$F229,data_year_status,"complete")</f>
        <v>0</v>
      </c>
      <c r="N229" s="6">
        <f t="shared" si="21"/>
        <v>141263000000</v>
      </c>
      <c r="O229" s="6">
        <f t="shared" si="22"/>
        <v>31772000000</v>
      </c>
      <c r="P229" s="5">
        <f t="shared" si="23"/>
        <v>28</v>
      </c>
    </row>
    <row r="230" spans="5:16">
      <c r="E230" t="s">
        <v>28</v>
      </c>
      <c r="F230" t="s">
        <v>405</v>
      </c>
      <c r="G230" s="6">
        <f>SUMIFS(total_revenue,gics_sector,$E230,ticker_symbol,$F230,data_year_status,"complete")</f>
        <v>9768659000</v>
      </c>
      <c r="H230" s="5">
        <f t="shared" si="20"/>
        <v>373</v>
      </c>
      <c r="J230" s="6">
        <f>SUMIFS(cost_of_goods_sold,gics_sector,$E230,ticker_symbol,$F230,data_year_status,"complete")</f>
        <v>4340398000</v>
      </c>
      <c r="K230" s="6">
        <f>SUMIFS(sales_general_admin,gics_sector,$E230,ticker_symbol,$F230,data_year_status,"complete")</f>
        <v>2854707000</v>
      </c>
      <c r="L230" s="6">
        <f>SUMIFS(research_development,gics_sector,$E230,ticker_symbol,$F230,data_year_status,"complete")</f>
        <v>478687000</v>
      </c>
      <c r="M230" s="6">
        <f>SUMIFS(other_operating_items,gics_sector,$E230,ticker_symbol,$F230,data_year_status,"complete")</f>
        <v>120727000</v>
      </c>
      <c r="N230" s="6">
        <f t="shared" si="21"/>
        <v>7794519000</v>
      </c>
      <c r="O230" s="6">
        <f t="shared" si="22"/>
        <v>1974140000</v>
      </c>
      <c r="P230" s="5">
        <f t="shared" si="23"/>
        <v>364</v>
      </c>
    </row>
    <row r="231" spans="5:16">
      <c r="E231" t="s">
        <v>28</v>
      </c>
      <c r="F231" t="s">
        <v>408</v>
      </c>
      <c r="G231" s="6">
        <f>SUMIFS(total_revenue,gics_sector,$E231,ticker_symbol,$F231,data_year_status,"complete")</f>
        <v>17148900000</v>
      </c>
      <c r="H231" s="5">
        <f t="shared" si="20"/>
        <v>307</v>
      </c>
      <c r="J231" s="6">
        <f>SUMIFS(cost_of_goods_sold,gics_sector,$E231,ticker_symbol,$F231,data_year_status,"complete")</f>
        <v>9404800000</v>
      </c>
      <c r="K231" s="6">
        <f>SUMIFS(sales_general_admin,gics_sector,$E231,ticker_symbol,$F231,data_year_status,"complete")</f>
        <v>3726400000</v>
      </c>
      <c r="L231" s="6">
        <f>SUMIFS(research_development,gics_sector,$E231,ticker_symbol,$F231,data_year_status,"complete")</f>
        <v>1253700000</v>
      </c>
      <c r="M231" s="6">
        <f>SUMIFS(other_operating_items,gics_sector,$E231,ticker_symbol,$F231,data_year_status,"complete")</f>
        <v>0</v>
      </c>
      <c r="N231" s="6">
        <f t="shared" si="21"/>
        <v>14384900000</v>
      </c>
      <c r="O231" s="6">
        <f t="shared" si="22"/>
        <v>2764000000</v>
      </c>
      <c r="P231" s="5">
        <f t="shared" si="23"/>
        <v>315</v>
      </c>
    </row>
    <row r="232" spans="5:16">
      <c r="E232" t="s">
        <v>28</v>
      </c>
      <c r="F232" t="s">
        <v>438</v>
      </c>
      <c r="G232" s="6">
        <f>SUMIFS(total_revenue,gics_sector,$E232,ticker_symbol,$F232,data_year_status,"complete")</f>
        <v>16519921000</v>
      </c>
      <c r="H232" s="5">
        <f t="shared" si="20"/>
        <v>314</v>
      </c>
      <c r="J232" s="6">
        <f>SUMIFS(cost_of_goods_sold,gics_sector,$E232,ticker_symbol,$F232,data_year_status,"complete")</f>
        <v>11927158000</v>
      </c>
      <c r="K232" s="6">
        <f>SUMIFS(sales_general_admin,gics_sector,$E232,ticker_symbol,$F232,data_year_status,"complete")</f>
        <v>0</v>
      </c>
      <c r="L232" s="6">
        <f>SUMIFS(research_development,gics_sector,$E232,ticker_symbol,$F232,data_year_status,"complete")</f>
        <v>0</v>
      </c>
      <c r="M232" s="6">
        <f>SUMIFS(other_operating_items,gics_sector,$E232,ticker_symbol,$F232,data_year_status,"complete")</f>
        <v>0</v>
      </c>
      <c r="N232" s="6">
        <f t="shared" si="21"/>
        <v>11927158000</v>
      </c>
      <c r="O232" s="6">
        <f t="shared" si="22"/>
        <v>4592763000</v>
      </c>
      <c r="P232" s="5">
        <f t="shared" si="23"/>
        <v>217</v>
      </c>
    </row>
    <row r="233" spans="5:16">
      <c r="E233" t="s">
        <v>28</v>
      </c>
      <c r="F233" t="s">
        <v>441</v>
      </c>
      <c r="G233" s="6">
        <f>SUMIFS(total_revenue,gics_sector,$E233,ticker_symbol,$F233,data_year_status,"complete")</f>
        <v>204697000000</v>
      </c>
      <c r="H233" s="5">
        <f t="shared" si="20"/>
        <v>40</v>
      </c>
      <c r="J233" s="6">
        <f>SUMIFS(cost_of_goods_sold,gics_sector,$E233,ticker_symbol,$F233,data_year_status,"complete")</f>
        <v>38632000000</v>
      </c>
      <c r="K233" s="6">
        <f>SUMIFS(sales_general_admin,gics_sector,$E233,ticker_symbol,$F233,data_year_status,"complete")</f>
        <v>58432000000</v>
      </c>
      <c r="L233" s="6">
        <f>SUMIFS(research_development,gics_sector,$E233,ticker_symbol,$F233,data_year_status,"complete")</f>
        <v>30243000000</v>
      </c>
      <c r="M233" s="6">
        <f>SUMIFS(other_operating_items,gics_sector,$E233,ticker_symbol,$F233,data_year_status,"complete")</f>
        <v>17475000000</v>
      </c>
      <c r="N233" s="6">
        <f t="shared" si="21"/>
        <v>144782000000</v>
      </c>
      <c r="O233" s="6">
        <f t="shared" si="22"/>
        <v>59915000000</v>
      </c>
      <c r="P233" s="5">
        <f t="shared" si="23"/>
        <v>13</v>
      </c>
    </row>
    <row r="234" spans="5:16">
      <c r="E234" t="s">
        <v>28</v>
      </c>
      <c r="F234" t="s">
        <v>447</v>
      </c>
      <c r="G234" s="6">
        <f>SUMIFS(total_revenue,gics_sector,$E234,ticker_symbol,$F234,data_year_status,"complete")</f>
        <v>8762352000</v>
      </c>
      <c r="H234" s="5">
        <f t="shared" si="20"/>
        <v>389</v>
      </c>
      <c r="J234" s="6">
        <f>SUMIFS(cost_of_goods_sold,gics_sector,$E234,ticker_symbol,$F234,data_year_status,"complete")</f>
        <v>4795573000</v>
      </c>
      <c r="K234" s="6">
        <f>SUMIFS(sales_general_admin,gics_sector,$E234,ticker_symbol,$F234,data_year_status,"complete")</f>
        <v>2467451000</v>
      </c>
      <c r="L234" s="6">
        <f>SUMIFS(research_development,gics_sector,$E234,ticker_symbol,$F234,data_year_status,"complete")</f>
        <v>511304000</v>
      </c>
      <c r="M234" s="6">
        <f>SUMIFS(other_operating_items,gics_sector,$E234,ticker_symbol,$F234,data_year_status,"complete")</f>
        <v>0</v>
      </c>
      <c r="N234" s="6">
        <f t="shared" si="21"/>
        <v>7774328000</v>
      </c>
      <c r="O234" s="6">
        <f t="shared" si="22"/>
        <v>988024000</v>
      </c>
      <c r="P234" s="5">
        <f t="shared" si="23"/>
        <v>414</v>
      </c>
    </row>
    <row r="235" spans="5:16">
      <c r="E235" t="s">
        <v>28</v>
      </c>
      <c r="F235" t="s">
        <v>463</v>
      </c>
      <c r="G235" s="6">
        <f>SUMIFS(total_revenue,gics_sector,$E235,ticker_symbol,$F235,data_year_status,"complete")</f>
        <v>13888457000</v>
      </c>
      <c r="H235" s="5">
        <f t="shared" si="20"/>
        <v>329</v>
      </c>
      <c r="J235" s="6">
        <f>SUMIFS(cost_of_goods_sold,gics_sector,$E235,ticker_symbol,$F235,data_year_status,"complete")</f>
        <v>1052776000</v>
      </c>
      <c r="K235" s="6">
        <f>SUMIFS(sales_general_admin,gics_sector,$E235,ticker_symbol,$F235,data_year_status,"complete")</f>
        <v>2881883000</v>
      </c>
      <c r="L235" s="6">
        <f>SUMIFS(research_development,gics_sector,$E235,ticker_symbol,$F235,data_year_status,"complete")</f>
        <v>5804172000</v>
      </c>
      <c r="M235" s="6">
        <f>SUMIFS(other_operating_items,gics_sector,$E235,ticker_symbol,$F235,data_year_status,"complete")</f>
        <v>0</v>
      </c>
      <c r="N235" s="6">
        <f t="shared" si="21"/>
        <v>9738831000</v>
      </c>
      <c r="O235" s="6">
        <f t="shared" si="22"/>
        <v>4149626000</v>
      </c>
      <c r="P235" s="5">
        <f t="shared" si="23"/>
        <v>235</v>
      </c>
    </row>
    <row r="236" spans="5:16">
      <c r="E236" t="s">
        <v>28</v>
      </c>
      <c r="F236" t="s">
        <v>499</v>
      </c>
      <c r="G236" s="6">
        <f>SUMIFS(total_revenue,gics_sector,$E236,ticker_symbol,$F236,data_year_status,"complete")</f>
        <v>39967000000</v>
      </c>
      <c r="H236" s="5">
        <f t="shared" si="20"/>
        <v>189</v>
      </c>
      <c r="J236" s="6">
        <f>SUMIFS(cost_of_goods_sold,gics_sector,$E236,ticker_symbol,$F236,data_year_status,"complete")</f>
        <v>13495000000</v>
      </c>
      <c r="K236" s="6">
        <f>SUMIFS(sales_general_admin,gics_sector,$E236,ticker_symbol,$F236,data_year_status,"complete")</f>
        <v>16598000000</v>
      </c>
      <c r="L236" s="6">
        <f>SUMIFS(research_development,gics_sector,$E236,ticker_symbol,$F236,data_year_status,"complete")</f>
        <v>2490000000</v>
      </c>
      <c r="M236" s="6">
        <f>SUMIFS(other_operating_items,gics_sector,$E236,ticker_symbol,$F236,data_year_status,"complete")</f>
        <v>855000000</v>
      </c>
      <c r="N236" s="6">
        <f t="shared" si="21"/>
        <v>33438000000</v>
      </c>
      <c r="O236" s="6">
        <f t="shared" si="22"/>
        <v>6529000000</v>
      </c>
      <c r="P236" s="5">
        <f t="shared" si="23"/>
        <v>167</v>
      </c>
    </row>
    <row r="237" spans="5:16">
      <c r="E237" t="s">
        <v>28</v>
      </c>
      <c r="F237" t="s">
        <v>516</v>
      </c>
      <c r="G237" s="6">
        <f>SUMIFS(total_revenue,gics_sector,$E237,ticker_symbol,$F237,data_year_status,"complete")</f>
        <v>59455200000</v>
      </c>
      <c r="H237" s="5">
        <f t="shared" si="20"/>
        <v>127</v>
      </c>
      <c r="J237" s="6">
        <f>SUMIFS(cost_of_goods_sold,gics_sector,$E237,ticker_symbol,$F237,data_year_status,"complete")</f>
        <v>33382700000</v>
      </c>
      <c r="K237" s="6">
        <f>SUMIFS(sales_general_admin,gics_sector,$E237,ticker_symbol,$F237,data_year_status,"complete")</f>
        <v>16309400000</v>
      </c>
      <c r="L237" s="6">
        <f>SUMIFS(research_development,gics_sector,$E237,ticker_symbol,$F237,data_year_status,"complete")</f>
        <v>2155300000</v>
      </c>
      <c r="M237" s="6">
        <f>SUMIFS(other_operating_items,gics_sector,$E237,ticker_symbol,$F237,data_year_status,"complete")</f>
        <v>0</v>
      </c>
      <c r="N237" s="6">
        <f t="shared" si="21"/>
        <v>51847400000</v>
      </c>
      <c r="O237" s="6">
        <f t="shared" si="22"/>
        <v>7607800000</v>
      </c>
      <c r="P237" s="5">
        <f t="shared" si="23"/>
        <v>146</v>
      </c>
    </row>
    <row r="238" spans="5:16">
      <c r="E238" t="s">
        <v>28</v>
      </c>
      <c r="F238" t="s">
        <v>531</v>
      </c>
      <c r="G238" s="6">
        <f>SUMIFS(total_revenue,gics_sector,$E238,ticker_symbol,$F238,data_year_status,"complete")</f>
        <v>594910000000</v>
      </c>
      <c r="H238" s="5">
        <f t="shared" si="20"/>
        <v>9</v>
      </c>
      <c r="J238" s="6">
        <f>SUMIFS(cost_of_goods_sold,gics_sector,$E238,ticker_symbol,$F238,data_year_status,"complete")</f>
        <v>404205000000</v>
      </c>
      <c r="K238" s="6">
        <f>SUMIFS(sales_general_admin,gics_sector,$E238,ticker_symbol,$F238,data_year_status,"complete")</f>
        <v>0</v>
      </c>
      <c r="L238" s="6">
        <f>SUMIFS(research_development,gics_sector,$E238,ticker_symbol,$F238,data_year_status,"complete")</f>
        <v>0</v>
      </c>
      <c r="M238" s="6">
        <f>SUMIFS(other_operating_items,gics_sector,$E238,ticker_symbol,$F238,data_year_status,"complete")</f>
        <v>146857000000</v>
      </c>
      <c r="N238" s="6">
        <f t="shared" si="21"/>
        <v>551062000000</v>
      </c>
      <c r="O238" s="6">
        <f t="shared" si="22"/>
        <v>43848000000</v>
      </c>
      <c r="P238" s="5">
        <f t="shared" si="23"/>
        <v>19</v>
      </c>
    </row>
    <row r="239" spans="5:16">
      <c r="E239" t="s">
        <v>28</v>
      </c>
      <c r="F239" t="s">
        <v>539</v>
      </c>
      <c r="G239" s="6">
        <f>SUMIFS(total_revenue,gics_sector,$E239,ticker_symbol,$F239,data_year_status,"complete")</f>
        <v>12309597000</v>
      </c>
      <c r="H239" s="5">
        <f t="shared" si="20"/>
        <v>346</v>
      </c>
      <c r="J239" s="6">
        <f>SUMIFS(cost_of_goods_sold,gics_sector,$E239,ticker_symbol,$F239,data_year_status,"complete")</f>
        <v>7114210000</v>
      </c>
      <c r="K239" s="6">
        <f>SUMIFS(sales_general_admin,gics_sector,$E239,ticker_symbol,$F239,data_year_status,"complete")</f>
        <v>1948689000</v>
      </c>
      <c r="L239" s="6">
        <f>SUMIFS(research_development,gics_sector,$E239,ticker_symbol,$F239,data_year_status,"complete")</f>
        <v>941708000</v>
      </c>
      <c r="M239" s="6">
        <f>SUMIFS(other_operating_items,gics_sector,$E239,ticker_symbol,$F239,data_year_status,"complete")</f>
        <v>0</v>
      </c>
      <c r="N239" s="6">
        <f t="shared" si="21"/>
        <v>10004607000</v>
      </c>
      <c r="O239" s="6">
        <f t="shared" si="22"/>
        <v>2304990000</v>
      </c>
      <c r="P239" s="5">
        <f t="shared" si="23"/>
        <v>344</v>
      </c>
    </row>
    <row r="240" spans="5:16">
      <c r="E240" t="s">
        <v>28</v>
      </c>
      <c r="F240" t="s">
        <v>547</v>
      </c>
      <c r="G240" s="6">
        <f>SUMIFS(total_revenue,gics_sector,$E240,ticker_symbol,$F240,data_year_status,"complete")</f>
        <v>4351768000</v>
      </c>
      <c r="H240" s="5">
        <f t="shared" si="20"/>
        <v>419</v>
      </c>
      <c r="J240" s="6">
        <f>SUMIFS(cost_of_goods_sold,gics_sector,$E240,ticker_symbol,$F240,data_year_status,"complete")</f>
        <v>595661000</v>
      </c>
      <c r="K240" s="6">
        <f>SUMIFS(sales_general_admin,gics_sector,$E240,ticker_symbol,$F240,data_year_status,"complete")</f>
        <v>1470853000</v>
      </c>
      <c r="L240" s="6">
        <f>SUMIFS(research_development,gics_sector,$E240,ticker_symbol,$F240,data_year_status,"complete")</f>
        <v>3499430000</v>
      </c>
      <c r="M240" s="6">
        <f>SUMIFS(other_operating_items,gics_sector,$E240,ticker_symbol,$F240,data_year_status,"complete")</f>
        <v>0</v>
      </c>
      <c r="N240" s="6">
        <f t="shared" si="21"/>
        <v>5565944000</v>
      </c>
      <c r="O240" s="6">
        <f t="shared" si="22"/>
        <v>-1214176000</v>
      </c>
      <c r="P240" s="5">
        <f t="shared" si="23"/>
        <v>427</v>
      </c>
    </row>
    <row r="241" spans="5:16">
      <c r="E241" t="s">
        <v>28</v>
      </c>
      <c r="F241" t="s">
        <v>550</v>
      </c>
      <c r="G241" s="6">
        <f>SUMIFS(total_revenue,gics_sector,$E241,ticker_symbol,$F241,data_year_status,"complete")</f>
        <v>7779535000</v>
      </c>
      <c r="H241" s="5">
        <f t="shared" si="20"/>
        <v>396</v>
      </c>
      <c r="J241" s="6">
        <f>SUMIFS(cost_of_goods_sold,gics_sector,$E241,ticker_symbol,$F241,data_year_status,"complete")</f>
        <v>3188655000</v>
      </c>
      <c r="K241" s="6">
        <f>SUMIFS(sales_general_admin,gics_sector,$E241,ticker_symbol,$F241,data_year_status,"complete")</f>
        <v>1978689000</v>
      </c>
      <c r="L241" s="6">
        <f>SUMIFS(research_development,gics_sector,$E241,ticker_symbol,$F241,data_year_status,"complete")</f>
        <v>422811000</v>
      </c>
      <c r="M241" s="6">
        <f>SUMIFS(other_operating_items,gics_sector,$E241,ticker_symbol,$F241,data_year_status,"complete")</f>
        <v>44504000</v>
      </c>
      <c r="N241" s="6">
        <f t="shared" si="21"/>
        <v>5634659000</v>
      </c>
      <c r="O241" s="6">
        <f t="shared" si="22"/>
        <v>2144876000</v>
      </c>
      <c r="P241" s="5">
        <f t="shared" si="23"/>
        <v>353</v>
      </c>
    </row>
    <row r="242" spans="5:16">
      <c r="E242" t="s">
        <v>28</v>
      </c>
      <c r="F242" t="s">
        <v>571</v>
      </c>
      <c r="G242" s="6">
        <f>SUMIFS(total_revenue,gics_sector,$E242,ticker_symbol,$F242,data_year_status,"complete")</f>
        <v>11476129000</v>
      </c>
      <c r="H242" s="5">
        <f t="shared" si="20"/>
        <v>358</v>
      </c>
      <c r="J242" s="6">
        <f>SUMIFS(cost_of_goods_sold,gics_sector,$E242,ticker_symbol,$F242,data_year_status,"complete")</f>
        <v>5225342000</v>
      </c>
      <c r="K242" s="6">
        <f>SUMIFS(sales_general_admin,gics_sector,$E242,ticker_symbol,$F242,data_year_status,"complete")</f>
        <v>4513931000</v>
      </c>
      <c r="L242" s="6">
        <f>SUMIFS(research_development,gics_sector,$E242,ticker_symbol,$F242,data_year_status,"complete")</f>
        <v>0</v>
      </c>
      <c r="M242" s="6">
        <f>SUMIFS(other_operating_items,gics_sector,$E242,ticker_symbol,$F242,data_year_status,"complete")</f>
        <v>0</v>
      </c>
      <c r="N242" s="6">
        <f t="shared" si="21"/>
        <v>9739273000</v>
      </c>
      <c r="O242" s="6">
        <f t="shared" si="22"/>
        <v>1736856000</v>
      </c>
      <c r="P242" s="5">
        <f t="shared" si="23"/>
        <v>375</v>
      </c>
    </row>
    <row r="243" spans="5:16">
      <c r="E243" t="s">
        <v>28</v>
      </c>
      <c r="F243" t="s">
        <v>576</v>
      </c>
      <c r="G243" s="6">
        <f>SUMIFS(total_revenue,gics_sector,$E243,ticker_symbol,$F243,data_year_status,"complete")</f>
        <v>19766200000</v>
      </c>
      <c r="H243" s="5">
        <f t="shared" si="20"/>
        <v>285</v>
      </c>
      <c r="J243" s="6">
        <f>SUMIFS(cost_of_goods_sold,gics_sector,$E243,ticker_symbol,$F243,data_year_status,"complete")</f>
        <v>5435300000</v>
      </c>
      <c r="K243" s="6">
        <f>SUMIFS(sales_general_admin,gics_sector,$E243,ticker_symbol,$F243,data_year_status,"complete")</f>
        <v>7682500000</v>
      </c>
      <c r="L243" s="6">
        <f>SUMIFS(research_development,gics_sector,$E243,ticker_symbol,$F243,data_year_status,"complete")</f>
        <v>884800000</v>
      </c>
      <c r="M243" s="6">
        <f>SUMIFS(other_operating_items,gics_sector,$E243,ticker_symbol,$F243,data_year_status,"complete")</f>
        <v>508400000</v>
      </c>
      <c r="N243" s="6">
        <f t="shared" si="21"/>
        <v>14511000000</v>
      </c>
      <c r="O243" s="6">
        <f t="shared" si="22"/>
        <v>5255200000</v>
      </c>
      <c r="P243" s="5">
        <f t="shared" si="23"/>
        <v>194</v>
      </c>
    </row>
    <row r="244" spans="5:16">
      <c r="E244" t="s">
        <v>28</v>
      </c>
      <c r="F244" t="s">
        <v>578</v>
      </c>
      <c r="G244" s="6">
        <f>SUMIFS(total_revenue,gics_sector,$E244,ticker_symbol,$F244,data_year_status,"complete")</f>
        <v>18999000000</v>
      </c>
      <c r="H244" s="5">
        <f t="shared" si="20"/>
        <v>294</v>
      </c>
      <c r="J244" s="6">
        <f>SUMIFS(cost_of_goods_sold,gics_sector,$E244,ticker_symbol,$F244,data_year_status,"complete")</f>
        <v>6790000000</v>
      </c>
      <c r="K244" s="6">
        <f>SUMIFS(sales_general_admin,gics_sector,$E244,ticker_symbol,$F244,data_year_status,"complete")</f>
        <v>6152000000</v>
      </c>
      <c r="L244" s="6">
        <f>SUMIFS(research_development,gics_sector,$E244,ticker_symbol,$F244,data_year_status,"complete")</f>
        <v>1535000000</v>
      </c>
      <c r="M244" s="6">
        <f>SUMIFS(other_operating_items,gics_sector,$E244,ticker_symbol,$F244,data_year_status,"complete")</f>
        <v>266000000</v>
      </c>
      <c r="N244" s="6">
        <f t="shared" si="21"/>
        <v>14743000000</v>
      </c>
      <c r="O244" s="6">
        <f t="shared" si="22"/>
        <v>4256000000</v>
      </c>
      <c r="P244" s="5">
        <f t="shared" si="23"/>
        <v>233</v>
      </c>
    </row>
    <row r="245" spans="5:16">
      <c r="E245" t="s">
        <v>16</v>
      </c>
      <c r="F245" t="s">
        <v>13</v>
      </c>
      <c r="G245" s="6">
        <f>SUMIFS(total_revenue,gics_sector,$E245,ticker_symbol,$F245,data_year_status,"complete")</f>
        <v>135238000000</v>
      </c>
      <c r="H245" s="5">
        <f t="shared" si="20"/>
        <v>61</v>
      </c>
      <c r="J245" s="6">
        <f>SUMIFS(cost_of_goods_sold,gics_sector,$E245,ticker_symbol,$F245,data_year_status,"complete")</f>
        <v>48234000000</v>
      </c>
      <c r="K245" s="6">
        <f>SUMIFS(sales_general_admin,gics_sector,$E245,ticker_symbol,$F245,data_year_status,"complete")</f>
        <v>67851000000</v>
      </c>
      <c r="L245" s="6">
        <f>SUMIFS(research_development,gics_sector,$E245,ticker_symbol,$F245,data_year_status,"complete")</f>
        <v>0</v>
      </c>
      <c r="M245" s="6">
        <f>SUMIFS(other_operating_items,gics_sector,$E245,ticker_symbol,$F245,data_year_status,"complete")</f>
        <v>4357000000</v>
      </c>
      <c r="N245" s="6">
        <f t="shared" si="21"/>
        <v>120442000000</v>
      </c>
      <c r="O245" s="6">
        <f t="shared" si="22"/>
        <v>14796000000</v>
      </c>
      <c r="P245" s="5">
        <f t="shared" si="23"/>
        <v>74</v>
      </c>
    </row>
    <row r="246" spans="5:16">
      <c r="E246" t="s">
        <v>16</v>
      </c>
      <c r="F246" t="s">
        <v>64</v>
      </c>
      <c r="G246" s="6">
        <f>SUMIFS(total_revenue,gics_sector,$E246,ticker_symbol,$F246,data_year_status,"complete")</f>
        <v>20779000000</v>
      </c>
      <c r="H246" s="5">
        <f t="shared" si="20"/>
        <v>275</v>
      </c>
      <c r="J246" s="6">
        <f>SUMIFS(cost_of_goods_sold,gics_sector,$E246,ticker_symbol,$F246,data_year_status,"complete")</f>
        <v>8934000000</v>
      </c>
      <c r="K246" s="6">
        <f>SUMIFS(sales_general_admin,gics_sector,$E246,ticker_symbol,$F246,data_year_status,"complete")</f>
        <v>7065000000</v>
      </c>
      <c r="L246" s="6">
        <f>SUMIFS(research_development,gics_sector,$E246,ticker_symbol,$F246,data_year_status,"complete")</f>
        <v>0</v>
      </c>
      <c r="M246" s="6">
        <f>SUMIFS(other_operating_items,gics_sector,$E246,ticker_symbol,$F246,data_year_status,"complete")</f>
        <v>1148000000</v>
      </c>
      <c r="N246" s="6">
        <f t="shared" si="21"/>
        <v>17147000000</v>
      </c>
      <c r="O246" s="6">
        <f t="shared" si="22"/>
        <v>3632000000</v>
      </c>
      <c r="P246" s="5">
        <f t="shared" si="23"/>
        <v>265</v>
      </c>
    </row>
    <row r="247" spans="5:16">
      <c r="E247" t="s">
        <v>16</v>
      </c>
      <c r="F247" t="s">
        <v>66</v>
      </c>
      <c r="G247" s="6">
        <f>SUMIFS(total_revenue,gics_sector,$E247,ticker_symbol,$F247,data_year_status,"complete")</f>
        <v>8494000000</v>
      </c>
      <c r="H247" s="5">
        <f t="shared" si="20"/>
        <v>392</v>
      </c>
      <c r="J247" s="6">
        <f>SUMIFS(cost_of_goods_sold,gics_sector,$E247,ticker_symbol,$F247,data_year_status,"complete")</f>
        <v>4924400000</v>
      </c>
      <c r="K247" s="6">
        <f>SUMIFS(sales_general_admin,gics_sector,$E247,ticker_symbol,$F247,data_year_status,"complete")</f>
        <v>2080800000</v>
      </c>
      <c r="L247" s="6">
        <f>SUMIFS(research_development,gics_sector,$E247,ticker_symbol,$F247,data_year_status,"complete")</f>
        <v>0</v>
      </c>
      <c r="M247" s="6">
        <f>SUMIFS(other_operating_items,gics_sector,$E247,ticker_symbol,$F247,data_year_status,"complete")</f>
        <v>0</v>
      </c>
      <c r="N247" s="6">
        <f t="shared" si="21"/>
        <v>7005200000</v>
      </c>
      <c r="O247" s="6">
        <f t="shared" si="22"/>
        <v>1488800000</v>
      </c>
      <c r="P247" s="5">
        <f t="shared" si="23"/>
        <v>391</v>
      </c>
    </row>
    <row r="248" spans="5:16">
      <c r="E248" t="s">
        <v>16</v>
      </c>
      <c r="F248" t="s">
        <v>72</v>
      </c>
      <c r="G248" s="6">
        <f>SUMIFS(total_revenue,gics_sector,$E248,ticker_symbol,$F248,data_year_status,"complete")</f>
        <v>14924608000</v>
      </c>
      <c r="H248" s="5">
        <f t="shared" si="20"/>
        <v>323</v>
      </c>
      <c r="J248" s="6">
        <f>SUMIFS(cost_of_goods_sold,gics_sector,$E248,ticker_symbol,$F248,data_year_status,"complete")</f>
        <v>9624071000</v>
      </c>
      <c r="K248" s="6">
        <f>SUMIFS(sales_general_admin,gics_sector,$E248,ticker_symbol,$F248,data_year_status,"complete")</f>
        <v>1689938000</v>
      </c>
      <c r="L248" s="6">
        <f>SUMIFS(research_development,gics_sector,$E248,ticker_symbol,$F248,data_year_status,"complete")</f>
        <v>0</v>
      </c>
      <c r="M248" s="6">
        <f>SUMIFS(other_operating_items,gics_sector,$E248,ticker_symbol,$F248,data_year_status,"complete")</f>
        <v>243346000</v>
      </c>
      <c r="N248" s="6">
        <f t="shared" si="21"/>
        <v>11557355000</v>
      </c>
      <c r="O248" s="6">
        <f t="shared" si="22"/>
        <v>3367253000</v>
      </c>
      <c r="P248" s="5">
        <f t="shared" si="23"/>
        <v>278</v>
      </c>
    </row>
    <row r="249" spans="5:16">
      <c r="E249" t="s">
        <v>16</v>
      </c>
      <c r="F249" t="s">
        <v>93</v>
      </c>
      <c r="G249" s="6">
        <f>SUMIFS(total_revenue,gics_sector,$E249,ticker_symbol,$F249,data_year_status,"complete")</f>
        <v>93172000000</v>
      </c>
      <c r="H249" s="5">
        <f t="shared" si="20"/>
        <v>78</v>
      </c>
      <c r="J249" s="6">
        <f>SUMIFS(cost_of_goods_sold,gics_sector,$E249,ticker_symbol,$F249,data_year_status,"complete")</f>
        <v>76893000000</v>
      </c>
      <c r="K249" s="6">
        <f>SUMIFS(sales_general_admin,gics_sector,$E249,ticker_symbol,$F249,data_year_status,"complete")</f>
        <v>3979000000</v>
      </c>
      <c r="L249" s="6">
        <f>SUMIFS(research_development,gics_sector,$E249,ticker_symbol,$F249,data_year_status,"complete")</f>
        <v>845000000</v>
      </c>
      <c r="M249" s="6">
        <f>SUMIFS(other_operating_items,gics_sector,$E249,ticker_symbol,$F249,data_year_status,"complete")</f>
        <v>5532000000</v>
      </c>
      <c r="N249" s="6">
        <f t="shared" si="21"/>
        <v>87249000000</v>
      </c>
      <c r="O249" s="6">
        <f t="shared" si="22"/>
        <v>5923000000</v>
      </c>
      <c r="P249" s="5">
        <f t="shared" si="23"/>
        <v>178</v>
      </c>
    </row>
    <row r="250" spans="5:16">
      <c r="E250" t="s">
        <v>16</v>
      </c>
      <c r="F250" t="s">
        <v>104</v>
      </c>
      <c r="G250" s="6">
        <f>SUMIFS(total_revenue,gics_sector,$E250,ticker_symbol,$F250,data_year_status,"complete")</f>
        <v>10480600000</v>
      </c>
      <c r="H250" s="5">
        <f t="shared" si="20"/>
        <v>370</v>
      </c>
      <c r="J250" s="6">
        <f>SUMIFS(cost_of_goods_sold,gics_sector,$E250,ticker_symbol,$F250,data_year_status,"complete")</f>
        <v>6082000000</v>
      </c>
      <c r="K250" s="6">
        <f>SUMIFS(sales_general_admin,gics_sector,$E250,ticker_symbol,$F250,data_year_status,"complete")</f>
        <v>2990800000</v>
      </c>
      <c r="L250" s="6">
        <f>SUMIFS(research_development,gics_sector,$E250,ticker_symbol,$F250,data_year_status,"complete")</f>
        <v>0</v>
      </c>
      <c r="M250" s="6">
        <f>SUMIFS(other_operating_items,gics_sector,$E250,ticker_symbol,$F250,data_year_status,"complete")</f>
        <v>0</v>
      </c>
      <c r="N250" s="6">
        <f t="shared" si="21"/>
        <v>9072800000</v>
      </c>
      <c r="O250" s="6">
        <f t="shared" si="22"/>
        <v>1407800000</v>
      </c>
      <c r="P250" s="5">
        <f t="shared" si="23"/>
        <v>396</v>
      </c>
    </row>
    <row r="251" spans="5:16">
      <c r="E251" t="s">
        <v>16</v>
      </c>
      <c r="F251" t="s">
        <v>106</v>
      </c>
      <c r="G251" s="6">
        <f>SUMIFS(total_revenue,gics_sector,$E251,ticker_symbol,$F251,data_year_status,"complete")</f>
        <v>368070000000</v>
      </c>
      <c r="H251" s="5">
        <f t="shared" si="20"/>
        <v>22</v>
      </c>
      <c r="J251" s="6">
        <f>SUMIFS(cost_of_goods_sold,gics_sector,$E251,ticker_symbol,$F251,data_year_status,"complete")</f>
        <v>312898000000</v>
      </c>
      <c r="K251" s="6">
        <f>SUMIFS(sales_general_admin,gics_sector,$E251,ticker_symbol,$F251,data_year_status,"complete")</f>
        <v>13786000000</v>
      </c>
      <c r="L251" s="6">
        <f>SUMIFS(research_development,gics_sector,$E251,ticker_symbol,$F251,data_year_status,"complete")</f>
        <v>14076000000</v>
      </c>
      <c r="M251" s="6">
        <f>SUMIFS(other_operating_items,gics_sector,$E251,ticker_symbol,$F251,data_year_status,"complete")</f>
        <v>0</v>
      </c>
      <c r="N251" s="6">
        <f t="shared" si="21"/>
        <v>340760000000</v>
      </c>
      <c r="O251" s="6">
        <f t="shared" si="22"/>
        <v>27310000000</v>
      </c>
      <c r="P251" s="5">
        <f t="shared" si="23"/>
        <v>34</v>
      </c>
    </row>
    <row r="252" spans="5:16">
      <c r="E252" t="s">
        <v>16</v>
      </c>
      <c r="F252" t="s">
        <v>129</v>
      </c>
      <c r="G252" s="6">
        <f>SUMIFS(total_revenue,gics_sector,$E252,ticker_symbol,$F252,data_year_status,"complete")</f>
        <v>196388000000</v>
      </c>
      <c r="H252" s="5">
        <f t="shared" si="20"/>
        <v>43</v>
      </c>
      <c r="J252" s="6">
        <f>SUMIFS(cost_of_goods_sold,gics_sector,$E252,ticker_symbol,$F252,data_year_status,"complete")</f>
        <v>145834000000</v>
      </c>
      <c r="K252" s="6">
        <f>SUMIFS(sales_general_admin,gics_sector,$E252,ticker_symbol,$F252,data_year_status,"complete")</f>
        <v>28238000000</v>
      </c>
      <c r="L252" s="6">
        <f>SUMIFS(research_development,gics_sector,$E252,ticker_symbol,$F252,data_year_status,"complete")</f>
        <v>8496000000</v>
      </c>
      <c r="M252" s="6">
        <f>SUMIFS(other_operating_items,gics_sector,$E252,ticker_symbol,$F252,data_year_status,"complete")</f>
        <v>0</v>
      </c>
      <c r="N252" s="6">
        <f t="shared" si="21"/>
        <v>182568000000</v>
      </c>
      <c r="O252" s="6">
        <f t="shared" si="22"/>
        <v>13820000000</v>
      </c>
      <c r="P252" s="5">
        <f t="shared" si="23"/>
        <v>83</v>
      </c>
    </row>
    <row r="253" spans="5:16">
      <c r="E253" t="s">
        <v>16</v>
      </c>
      <c r="F253" t="s">
        <v>148</v>
      </c>
      <c r="G253" s="6">
        <f>SUMIFS(total_revenue,gics_sector,$E253,ticker_symbol,$F253,data_year_status,"complete")</f>
        <v>51057340000</v>
      </c>
      <c r="H253" s="5">
        <f t="shared" si="20"/>
        <v>152</v>
      </c>
      <c r="J253" s="6">
        <f>SUMIFS(cost_of_goods_sold,gics_sector,$E253,ticker_symbol,$F253,data_year_status,"complete")</f>
        <v>43227542000</v>
      </c>
      <c r="K253" s="6">
        <f>SUMIFS(sales_general_admin,gics_sector,$E253,ticker_symbol,$F253,data_year_status,"complete")</f>
        <v>4865100000</v>
      </c>
      <c r="L253" s="6">
        <f>SUMIFS(research_development,gics_sector,$E253,ticker_symbol,$F253,data_year_status,"complete")</f>
        <v>0</v>
      </c>
      <c r="M253" s="6">
        <f>SUMIFS(other_operating_items,gics_sector,$E253,ticker_symbol,$F253,data_year_status,"complete")</f>
        <v>0</v>
      </c>
      <c r="N253" s="6">
        <f t="shared" si="21"/>
        <v>48092642000</v>
      </c>
      <c r="O253" s="6">
        <f t="shared" si="22"/>
        <v>2964698000</v>
      </c>
      <c r="P253" s="5">
        <f t="shared" si="23"/>
        <v>304</v>
      </c>
    </row>
    <row r="254" spans="5:16">
      <c r="E254" t="s">
        <v>16</v>
      </c>
      <c r="F254" t="s">
        <v>159</v>
      </c>
      <c r="G254" s="6">
        <f>SUMIFS(total_revenue,gics_sector,$E254,ticker_symbol,$F254,data_year_status,"complete")</f>
        <v>73141000000</v>
      </c>
      <c r="H254" s="5">
        <f t="shared" si="20"/>
        <v>104</v>
      </c>
      <c r="J254" s="6">
        <f>SUMIFS(cost_of_goods_sold,gics_sector,$E254,ticker_symbol,$F254,data_year_status,"complete")</f>
        <v>54601000000</v>
      </c>
      <c r="K254" s="6">
        <f>SUMIFS(sales_general_admin,gics_sector,$E254,ticker_symbol,$F254,data_year_status,"complete")</f>
        <v>8297000000</v>
      </c>
      <c r="L254" s="6">
        <f>SUMIFS(research_development,gics_sector,$E254,ticker_symbol,$F254,data_year_status,"complete")</f>
        <v>2838000000</v>
      </c>
      <c r="M254" s="6">
        <f>SUMIFS(other_operating_items,gics_sector,$E254,ticker_symbol,$F254,data_year_status,"complete")</f>
        <v>0</v>
      </c>
      <c r="N254" s="6">
        <f t="shared" si="21"/>
        <v>65736000000</v>
      </c>
      <c r="O254" s="6">
        <f t="shared" si="22"/>
        <v>7405000000</v>
      </c>
      <c r="P254" s="5">
        <f t="shared" si="23"/>
        <v>149</v>
      </c>
    </row>
    <row r="255" spans="5:16">
      <c r="E255" t="s">
        <v>16</v>
      </c>
      <c r="F255" t="s">
        <v>166</v>
      </c>
      <c r="G255" s="6">
        <f>SUMIFS(total_revenue,gics_sector,$E255,ticker_symbol,$F255,data_year_status,"complete")</f>
        <v>19956000000</v>
      </c>
      <c r="H255" s="5">
        <f t="shared" si="20"/>
        <v>283</v>
      </c>
      <c r="J255" s="6">
        <f>SUMIFS(cost_of_goods_sold,gics_sector,$E255,ticker_symbol,$F255,data_year_status,"complete")</f>
        <v>13844000000</v>
      </c>
      <c r="K255" s="6">
        <f>SUMIFS(sales_general_admin,gics_sector,$E255,ticker_symbol,$F255,data_year_status,"complete")</f>
        <v>2333000000</v>
      </c>
      <c r="L255" s="6">
        <f>SUMIFS(research_development,gics_sector,$E255,ticker_symbol,$F255,data_year_status,"complete")</f>
        <v>0</v>
      </c>
      <c r="M255" s="6">
        <f>SUMIFS(other_operating_items,gics_sector,$E255,ticker_symbol,$F255,data_year_status,"complete")</f>
        <v>0</v>
      </c>
      <c r="N255" s="6">
        <f t="shared" si="21"/>
        <v>16177000000</v>
      </c>
      <c r="O255" s="6">
        <f t="shared" si="22"/>
        <v>3779000000</v>
      </c>
      <c r="P255" s="5">
        <f t="shared" si="23"/>
        <v>259</v>
      </c>
    </row>
    <row r="256" spans="5:16">
      <c r="E256" t="s">
        <v>16</v>
      </c>
      <c r="F256" t="s">
        <v>180</v>
      </c>
      <c r="G256" s="6">
        <f>SUMIFS(total_revenue,gics_sector,$E256,ticker_symbol,$F256,data_year_status,"complete")</f>
        <v>47575000000</v>
      </c>
      <c r="H256" s="5">
        <f t="shared" si="20"/>
        <v>164</v>
      </c>
      <c r="J256" s="6">
        <f>SUMIFS(cost_of_goods_sold,gics_sector,$E256,ticker_symbol,$F256,data_year_status,"complete")</f>
        <v>14106000000</v>
      </c>
      <c r="K256" s="6">
        <f>SUMIFS(sales_general_admin,gics_sector,$E256,ticker_symbol,$F256,data_year_status,"complete")</f>
        <v>14646000000</v>
      </c>
      <c r="L256" s="6">
        <f>SUMIFS(research_development,gics_sector,$E256,ticker_symbol,$F256,data_year_status,"complete")</f>
        <v>0</v>
      </c>
      <c r="M256" s="6">
        <f>SUMIFS(other_operating_items,gics_sector,$E256,ticker_symbol,$F256,data_year_status,"complete")</f>
        <v>4764000000</v>
      </c>
      <c r="N256" s="6">
        <f t="shared" si="21"/>
        <v>33516000000</v>
      </c>
      <c r="O256" s="6">
        <f t="shared" si="22"/>
        <v>14059000000</v>
      </c>
      <c r="P256" s="5">
        <f t="shared" si="23"/>
        <v>81</v>
      </c>
    </row>
    <row r="257" spans="5:16">
      <c r="E257" t="s">
        <v>16</v>
      </c>
      <c r="F257" t="s">
        <v>182</v>
      </c>
      <c r="G257" s="6">
        <f>SUMIFS(total_revenue,gics_sector,$E257,ticker_symbol,$F257,data_year_status,"complete")</f>
        <v>17822152000</v>
      </c>
      <c r="H257" s="5">
        <f t="shared" si="20"/>
        <v>306</v>
      </c>
      <c r="J257" s="6">
        <f>SUMIFS(cost_of_goods_sold,gics_sector,$E257,ticker_symbol,$F257,data_year_status,"complete")</f>
        <v>10267877000</v>
      </c>
      <c r="K257" s="6">
        <f>SUMIFS(sales_general_admin,gics_sector,$E257,ticker_symbol,$F257,data_year_status,"complete")</f>
        <v>4907422000</v>
      </c>
      <c r="L257" s="6">
        <f>SUMIFS(research_development,gics_sector,$E257,ticker_symbol,$F257,data_year_status,"complete")</f>
        <v>0</v>
      </c>
      <c r="M257" s="6">
        <f>SUMIFS(other_operating_items,gics_sector,$E257,ticker_symbol,$F257,data_year_status,"complete")</f>
        <v>0</v>
      </c>
      <c r="N257" s="6">
        <f t="shared" si="21"/>
        <v>15175299000</v>
      </c>
      <c r="O257" s="6">
        <f t="shared" si="22"/>
        <v>2646853000</v>
      </c>
      <c r="P257" s="5">
        <f t="shared" si="23"/>
        <v>322</v>
      </c>
    </row>
    <row r="258" spans="5:16">
      <c r="E258" t="s">
        <v>16</v>
      </c>
      <c r="F258" t="s">
        <v>194</v>
      </c>
      <c r="G258" s="6">
        <f>SUMIFS(total_revenue,gics_sector,$E258,ticker_symbol,$F258,data_year_status,"complete")</f>
        <v>158478000000</v>
      </c>
      <c r="H258" s="5">
        <f t="shared" si="20"/>
        <v>52</v>
      </c>
      <c r="J258" s="6">
        <f>SUMIFS(cost_of_goods_sold,gics_sector,$E258,ticker_symbol,$F258,data_year_status,"complete")</f>
        <v>76967000000</v>
      </c>
      <c r="K258" s="6">
        <f>SUMIFS(sales_general_admin,gics_sector,$E258,ticker_symbol,$F258,data_year_status,"complete")</f>
        <v>52832000000</v>
      </c>
      <c r="L258" s="6">
        <f>SUMIFS(research_development,gics_sector,$E258,ticker_symbol,$F258,data_year_status,"complete")</f>
        <v>0</v>
      </c>
      <c r="M258" s="6">
        <f>SUMIFS(other_operating_items,gics_sector,$E258,ticker_symbol,$F258,data_year_status,"complete")</f>
        <v>7166000000</v>
      </c>
      <c r="N258" s="6">
        <f t="shared" si="21"/>
        <v>136965000000</v>
      </c>
      <c r="O258" s="6">
        <f t="shared" si="22"/>
        <v>21513000000</v>
      </c>
      <c r="P258" s="5">
        <f t="shared" si="23"/>
        <v>47</v>
      </c>
    </row>
    <row r="259" spans="5:16">
      <c r="E259" t="s">
        <v>16</v>
      </c>
      <c r="F259" t="s">
        <v>197</v>
      </c>
      <c r="G259" s="6">
        <f>SUMIFS(total_revenue,gics_sector,$E259,ticker_symbol,$F259,data_year_status,"complete")</f>
        <v>129369100000</v>
      </c>
      <c r="H259" s="5">
        <f t="shared" si="20"/>
        <v>64</v>
      </c>
      <c r="J259" s="6">
        <f>SUMIFS(cost_of_goods_sold,gics_sector,$E259,ticker_symbol,$F259,data_year_status,"complete")</f>
        <v>88835200000</v>
      </c>
      <c r="K259" s="6">
        <f>SUMIFS(sales_general_admin,gics_sector,$E259,ticker_symbol,$F259,data_year_status,"complete")</f>
        <v>16656500000</v>
      </c>
      <c r="L259" s="6">
        <f>SUMIFS(research_development,gics_sector,$E259,ticker_symbol,$F259,data_year_status,"complete")</f>
        <v>5743500000</v>
      </c>
      <c r="M259" s="6">
        <f>SUMIFS(other_operating_items,gics_sector,$E259,ticker_symbol,$F259,data_year_status,"complete")</f>
        <v>0</v>
      </c>
      <c r="N259" s="6">
        <f t="shared" si="21"/>
        <v>111235200000</v>
      </c>
      <c r="O259" s="6">
        <f t="shared" si="22"/>
        <v>18133900000</v>
      </c>
      <c r="P259" s="5">
        <f t="shared" si="23"/>
        <v>60</v>
      </c>
    </row>
    <row r="260" spans="5:16">
      <c r="E260" t="s">
        <v>16</v>
      </c>
      <c r="F260" t="s">
        <v>205</v>
      </c>
      <c r="G260" s="6">
        <f>SUMIFS(total_revenue,gics_sector,$E260,ticker_symbol,$F260,data_year_status,"complete")</f>
        <v>76260600000</v>
      </c>
      <c r="H260" s="5">
        <f t="shared" si="20"/>
        <v>97</v>
      </c>
      <c r="J260" s="6">
        <f>SUMIFS(cost_of_goods_sold,gics_sector,$E260,ticker_symbol,$F260,data_year_status,"complete")</f>
        <v>36849200000</v>
      </c>
      <c r="K260" s="6">
        <f>SUMIFS(sales_general_admin,gics_sector,$E260,ticker_symbol,$F260,data_year_status,"complete")</f>
        <v>21741600000</v>
      </c>
      <c r="L260" s="6">
        <f>SUMIFS(research_development,gics_sector,$E260,ticker_symbol,$F260,data_year_status,"complete")</f>
        <v>4638400000</v>
      </c>
      <c r="M260" s="6">
        <f>SUMIFS(other_operating_items,gics_sector,$E260,ticker_symbol,$F260,data_year_status,"complete")</f>
        <v>0</v>
      </c>
      <c r="N260" s="6">
        <f t="shared" si="21"/>
        <v>63229200000</v>
      </c>
      <c r="O260" s="6">
        <f t="shared" si="22"/>
        <v>13031400000</v>
      </c>
      <c r="P260" s="5">
        <f t="shared" si="23"/>
        <v>89</v>
      </c>
    </row>
    <row r="261" spans="5:16">
      <c r="E261" t="s">
        <v>16</v>
      </c>
      <c r="F261" t="s">
        <v>213</v>
      </c>
      <c r="G261" s="6">
        <f>SUMIFS(total_revenue,gics_sector,$E261,ticker_symbol,$F261,data_year_status,"complete")</f>
        <v>6443000000</v>
      </c>
      <c r="H261" s="5">
        <f t="shared" si="20"/>
        <v>406</v>
      </c>
      <c r="J261" s="6">
        <f>SUMIFS(cost_of_goods_sold,gics_sector,$E261,ticker_symbol,$F261,data_year_status,"complete")</f>
        <v>0</v>
      </c>
      <c r="K261" s="6">
        <f>SUMIFS(sales_general_admin,gics_sector,$E261,ticker_symbol,$F261,data_year_status,"complete")</f>
        <v>4496000000</v>
      </c>
      <c r="L261" s="6">
        <f>SUMIFS(research_development,gics_sector,$E261,ticker_symbol,$F261,data_year_status,"complete")</f>
        <v>0</v>
      </c>
      <c r="M261" s="6">
        <f>SUMIFS(other_operating_items,gics_sector,$E261,ticker_symbol,$F261,data_year_status,"complete")</f>
        <v>249900000</v>
      </c>
      <c r="N261" s="6">
        <f t="shared" si="21"/>
        <v>4745900000</v>
      </c>
      <c r="O261" s="6">
        <f t="shared" si="22"/>
        <v>1697100000</v>
      </c>
      <c r="P261" s="5">
        <f t="shared" si="23"/>
        <v>377</v>
      </c>
    </row>
    <row r="262" spans="5:16">
      <c r="E262" t="s">
        <v>16</v>
      </c>
      <c r="F262" t="s">
        <v>215</v>
      </c>
      <c r="G262" s="6">
        <f>SUMIFS(total_revenue,gics_sector,$E262,ticker_symbol,$F262,data_year_status,"complete")</f>
        <v>28658477000</v>
      </c>
      <c r="H262" s="5">
        <f t="shared" si="20"/>
        <v>234</v>
      </c>
      <c r="J262" s="6">
        <f>SUMIFS(cost_of_goods_sold,gics_sector,$E262,ticker_symbol,$F262,data_year_status,"complete")</f>
        <v>17865524000</v>
      </c>
      <c r="K262" s="6">
        <f>SUMIFS(sales_general_admin,gics_sector,$E262,ticker_symbol,$F262,data_year_status,"complete")</f>
        <v>6780591000</v>
      </c>
      <c r="L262" s="6">
        <f>SUMIFS(research_development,gics_sector,$E262,ticker_symbol,$F262,data_year_status,"complete")</f>
        <v>0</v>
      </c>
      <c r="M262" s="6">
        <f>SUMIFS(other_operating_items,gics_sector,$E262,ticker_symbol,$F262,data_year_status,"complete")</f>
        <v>0</v>
      </c>
      <c r="N262" s="6">
        <f t="shared" si="21"/>
        <v>24646115000</v>
      </c>
      <c r="O262" s="6">
        <f t="shared" si="22"/>
        <v>4012362000</v>
      </c>
      <c r="P262" s="5">
        <f t="shared" si="23"/>
        <v>247</v>
      </c>
    </row>
    <row r="263" spans="5:16">
      <c r="E263" t="s">
        <v>16</v>
      </c>
      <c r="F263" t="s">
        <v>226</v>
      </c>
      <c r="G263" s="6">
        <f>SUMIFS(total_revenue,gics_sector,$E263,ticker_symbol,$F263,data_year_status,"complete")</f>
        <v>9476900000</v>
      </c>
      <c r="H263" s="5">
        <f t="shared" si="20"/>
        <v>382</v>
      </c>
      <c r="J263" s="6">
        <f>SUMIFS(cost_of_goods_sold,gics_sector,$E263,ticker_symbol,$F263,data_year_status,"complete")</f>
        <v>3278900000</v>
      </c>
      <c r="K263" s="6">
        <f>SUMIFS(sales_general_admin,gics_sector,$E263,ticker_symbol,$F263,data_year_status,"complete")</f>
        <v>3025300000</v>
      </c>
      <c r="L263" s="6">
        <f>SUMIFS(research_development,gics_sector,$E263,ticker_symbol,$F263,data_year_status,"complete")</f>
        <v>0</v>
      </c>
      <c r="M263" s="6">
        <f>SUMIFS(other_operating_items,gics_sector,$E263,ticker_symbol,$F263,data_year_status,"complete")</f>
        <v>749400000</v>
      </c>
      <c r="N263" s="6">
        <f t="shared" si="21"/>
        <v>7053600000</v>
      </c>
      <c r="O263" s="6">
        <f t="shared" si="22"/>
        <v>2423300000</v>
      </c>
      <c r="P263" s="5">
        <f t="shared" si="23"/>
        <v>336</v>
      </c>
    </row>
    <row r="264" spans="5:16">
      <c r="E264" t="s">
        <v>16</v>
      </c>
      <c r="F264" t="s">
        <v>230</v>
      </c>
      <c r="G264" s="6">
        <f>SUMIFS(total_revenue,gics_sector,$E264,ticker_symbol,$F264,data_year_status,"complete")</f>
        <v>73173000000</v>
      </c>
      <c r="H264" s="5">
        <f t="shared" si="20"/>
        <v>103</v>
      </c>
      <c r="J264" s="6">
        <f>SUMIFS(cost_of_goods_sold,gics_sector,$E264,ticker_symbol,$F264,data_year_status,"complete")</f>
        <v>42189000000</v>
      </c>
      <c r="K264" s="6">
        <f>SUMIFS(sales_general_admin,gics_sector,$E264,ticker_symbol,$F264,data_year_status,"complete")</f>
        <v>18208000000</v>
      </c>
      <c r="L264" s="6">
        <f>SUMIFS(research_development,gics_sector,$E264,ticker_symbol,$F264,data_year_status,"complete")</f>
        <v>0</v>
      </c>
      <c r="M264" s="6">
        <f>SUMIFS(other_operating_items,gics_sector,$E264,ticker_symbol,$F264,data_year_status,"complete")</f>
        <v>0</v>
      </c>
      <c r="N264" s="6">
        <f t="shared" si="21"/>
        <v>60397000000</v>
      </c>
      <c r="O264" s="6">
        <f t="shared" si="22"/>
        <v>12776000000</v>
      </c>
      <c r="P264" s="5">
        <f t="shared" si="23"/>
        <v>91</v>
      </c>
    </row>
    <row r="265" spans="5:16">
      <c r="E265" t="s">
        <v>16</v>
      </c>
      <c r="F265" t="s">
        <v>240</v>
      </c>
      <c r="G265" s="6">
        <f>SUMIFS(total_revenue,gics_sector,$E265,ticker_symbol,$F265,data_year_status,"complete")</f>
        <v>81764000000</v>
      </c>
      <c r="H265" s="5">
        <f t="shared" si="20"/>
        <v>87</v>
      </c>
      <c r="J265" s="6">
        <f>SUMIFS(cost_of_goods_sold,gics_sector,$E265,ticker_symbol,$F265,data_year_status,"complete")</f>
        <v>56755000000</v>
      </c>
      <c r="K265" s="6">
        <f>SUMIFS(sales_general_admin,gics_sector,$E265,ticker_symbol,$F265,data_year_status,"complete")</f>
        <v>14186000000</v>
      </c>
      <c r="L265" s="6">
        <f>SUMIFS(research_development,gics_sector,$E265,ticker_symbol,$F265,data_year_status,"complete")</f>
        <v>2355000000</v>
      </c>
      <c r="M265" s="6">
        <f>SUMIFS(other_operating_items,gics_sector,$E265,ticker_symbol,$F265,data_year_status,"complete")</f>
        <v>0</v>
      </c>
      <c r="N265" s="6">
        <f t="shared" si="21"/>
        <v>73296000000</v>
      </c>
      <c r="O265" s="6">
        <f t="shared" si="22"/>
        <v>8468000000</v>
      </c>
      <c r="P265" s="5">
        <f t="shared" si="23"/>
        <v>133</v>
      </c>
    </row>
    <row r="266" spans="5:16">
      <c r="E266" t="s">
        <v>16</v>
      </c>
      <c r="F266" t="s">
        <v>244</v>
      </c>
      <c r="G266" s="6">
        <f>SUMIFS(total_revenue,gics_sector,$E266,ticker_symbol,$F266,data_year_status,"complete")</f>
        <v>25253825000</v>
      </c>
      <c r="H266" s="5">
        <f t="shared" si="20"/>
        <v>248</v>
      </c>
      <c r="J266" s="6">
        <f>SUMIFS(cost_of_goods_sold,gics_sector,$E266,ticker_symbol,$F266,data_year_status,"complete")</f>
        <v>17366398000</v>
      </c>
      <c r="K266" s="6">
        <f>SUMIFS(sales_general_admin,gics_sector,$E266,ticker_symbol,$F266,data_year_status,"complete")</f>
        <v>5305109000</v>
      </c>
      <c r="L266" s="6">
        <f>SUMIFS(research_development,gics_sector,$E266,ticker_symbol,$F266,data_year_status,"complete")</f>
        <v>0</v>
      </c>
      <c r="M266" s="6">
        <f>SUMIFS(other_operating_items,gics_sector,$E266,ticker_symbol,$F266,data_year_status,"complete")</f>
        <v>183315000</v>
      </c>
      <c r="N266" s="6">
        <f t="shared" si="21"/>
        <v>22854822000</v>
      </c>
      <c r="O266" s="6">
        <f t="shared" si="22"/>
        <v>2399003000</v>
      </c>
      <c r="P266" s="5">
        <f t="shared" si="23"/>
        <v>340</v>
      </c>
    </row>
    <row r="267" spans="5:16">
      <c r="E267" t="s">
        <v>16</v>
      </c>
      <c r="F267" t="s">
        <v>249</v>
      </c>
      <c r="G267" s="6">
        <f>SUMIFS(total_revenue,gics_sector,$E267,ticker_symbol,$F267,data_year_status,"complete")</f>
        <v>14890836000</v>
      </c>
      <c r="H267" s="5">
        <f t="shared" si="20"/>
        <v>324</v>
      </c>
      <c r="J267" s="6">
        <f>SUMIFS(cost_of_goods_sold,gics_sector,$E267,ticker_symbol,$F267,data_year_status,"complete")</f>
        <v>7360278000</v>
      </c>
      <c r="K267" s="6">
        <f>SUMIFS(sales_general_admin,gics_sector,$E267,ticker_symbol,$F267,data_year_status,"complete")</f>
        <v>4409267000</v>
      </c>
      <c r="L267" s="6">
        <f>SUMIFS(research_development,gics_sector,$E267,ticker_symbol,$F267,data_year_status,"complete")</f>
        <v>0</v>
      </c>
      <c r="M267" s="6">
        <f>SUMIFS(other_operating_items,gics_sector,$E267,ticker_symbol,$F267,data_year_status,"complete")</f>
        <v>0</v>
      </c>
      <c r="N267" s="6">
        <f t="shared" si="21"/>
        <v>11769545000</v>
      </c>
      <c r="O267" s="6">
        <f t="shared" si="22"/>
        <v>3121291000</v>
      </c>
      <c r="P267" s="5">
        <f t="shared" si="23"/>
        <v>289</v>
      </c>
    </row>
    <row r="268" spans="5:16">
      <c r="E268" t="s">
        <v>16</v>
      </c>
      <c r="F268" t="s">
        <v>251</v>
      </c>
      <c r="G268" s="6">
        <f>SUMIFS(total_revenue,gics_sector,$E268,ticker_symbol,$F268,data_year_status,"complete")</f>
        <v>15431400000</v>
      </c>
      <c r="H268" s="5">
        <f t="shared" si="20"/>
        <v>319</v>
      </c>
      <c r="J268" s="6">
        <f>SUMIFS(cost_of_goods_sold,gics_sector,$E268,ticker_symbol,$F268,data_year_status,"complete")</f>
        <v>10145900000</v>
      </c>
      <c r="K268" s="6">
        <f>SUMIFS(sales_general_admin,gics_sector,$E268,ticker_symbol,$F268,data_year_status,"complete")</f>
        <v>3802700000</v>
      </c>
      <c r="L268" s="6">
        <f>SUMIFS(research_development,gics_sector,$E268,ticker_symbol,$F268,data_year_status,"complete")</f>
        <v>0</v>
      </c>
      <c r="M268" s="6">
        <f>SUMIFS(other_operating_items,gics_sector,$E268,ticker_symbol,$F268,data_year_status,"complete")</f>
        <v>51500000</v>
      </c>
      <c r="N268" s="6">
        <f t="shared" si="21"/>
        <v>14000100000</v>
      </c>
      <c r="O268" s="6">
        <f t="shared" si="22"/>
        <v>1431300000</v>
      </c>
      <c r="P268" s="5">
        <f t="shared" si="23"/>
        <v>395</v>
      </c>
    </row>
    <row r="269" spans="5:16">
      <c r="E269" t="s">
        <v>16</v>
      </c>
      <c r="F269" t="s">
        <v>254</v>
      </c>
      <c r="G269" s="6">
        <f>SUMIFS(total_revenue,gics_sector,$E269,ticker_symbol,$F269,data_year_status,"complete")</f>
        <v>187672000000</v>
      </c>
      <c r="H269" s="5">
        <f t="shared" si="20"/>
        <v>46</v>
      </c>
      <c r="J269" s="6">
        <f>SUMIFS(cost_of_goods_sold,gics_sector,$E269,ticker_symbol,$F269,data_year_status,"complete")</f>
        <v>67811000000</v>
      </c>
      <c r="K269" s="6">
        <f>SUMIFS(sales_general_admin,gics_sector,$E269,ticker_symbol,$F269,data_year_status,"complete")</f>
        <v>95517000000</v>
      </c>
      <c r="L269" s="6">
        <f>SUMIFS(research_development,gics_sector,$E269,ticker_symbol,$F269,data_year_status,"complete")</f>
        <v>0</v>
      </c>
      <c r="M269" s="6">
        <f>SUMIFS(other_operating_items,gics_sector,$E269,ticker_symbol,$F269,data_year_status,"complete")</f>
        <v>10215000000</v>
      </c>
      <c r="N269" s="6">
        <f t="shared" si="21"/>
        <v>173543000000</v>
      </c>
      <c r="O269" s="6">
        <f t="shared" si="22"/>
        <v>14129000000</v>
      </c>
      <c r="P269" s="5">
        <f t="shared" si="23"/>
        <v>79</v>
      </c>
    </row>
    <row r="270" spans="5:16">
      <c r="E270" t="s">
        <v>16</v>
      </c>
      <c r="F270" t="s">
        <v>263</v>
      </c>
      <c r="G270" s="6">
        <f>SUMIFS(total_revenue,gics_sector,$E270,ticker_symbol,$F270,data_year_status,"complete")</f>
        <v>86033723000</v>
      </c>
      <c r="H270" s="5">
        <f t="shared" si="20"/>
        <v>84</v>
      </c>
      <c r="J270" s="6">
        <f>SUMIFS(cost_of_goods_sold,gics_sector,$E270,ticker_symbol,$F270,data_year_status,"complete")</f>
        <v>81384487000</v>
      </c>
      <c r="K270" s="6">
        <f>SUMIFS(sales_general_admin,gics_sector,$E270,ticker_symbol,$F270,data_year_status,"complete")</f>
        <v>957157000</v>
      </c>
      <c r="L270" s="6">
        <f>SUMIFS(research_development,gics_sector,$E270,ticker_symbol,$F270,data_year_status,"complete")</f>
        <v>0</v>
      </c>
      <c r="M270" s="6">
        <f>SUMIFS(other_operating_items,gics_sector,$E270,ticker_symbol,$F270,data_year_status,"complete")</f>
        <v>0</v>
      </c>
      <c r="N270" s="6">
        <f t="shared" si="21"/>
        <v>82341644000</v>
      </c>
      <c r="O270" s="6">
        <f t="shared" si="22"/>
        <v>3692079000</v>
      </c>
      <c r="P270" s="5">
        <f t="shared" si="23"/>
        <v>263</v>
      </c>
    </row>
    <row r="271" spans="5:16">
      <c r="E271" t="s">
        <v>16</v>
      </c>
      <c r="F271" t="s">
        <v>265</v>
      </c>
      <c r="G271" s="6">
        <f>SUMIFS(total_revenue,gics_sector,$E271,ticker_symbol,$F271,data_year_status,"complete")</f>
        <v>18384996000</v>
      </c>
      <c r="H271" s="5">
        <f t="shared" si="20"/>
        <v>302</v>
      </c>
      <c r="J271" s="6">
        <f>SUMIFS(cost_of_goods_sold,gics_sector,$E271,ticker_symbol,$F271,data_year_status,"complete")</f>
        <v>12263412000</v>
      </c>
      <c r="K271" s="6">
        <f>SUMIFS(sales_general_admin,gics_sector,$E271,ticker_symbol,$F271,data_year_status,"complete")</f>
        <v>3840662000</v>
      </c>
      <c r="L271" s="6">
        <f>SUMIFS(research_development,gics_sector,$E271,ticker_symbol,$F271,data_year_status,"complete")</f>
        <v>0</v>
      </c>
      <c r="M271" s="6">
        <f>SUMIFS(other_operating_items,gics_sector,$E271,ticker_symbol,$F271,data_year_status,"complete")</f>
        <v>0</v>
      </c>
      <c r="N271" s="6">
        <f t="shared" si="21"/>
        <v>16104074000</v>
      </c>
      <c r="O271" s="6">
        <f t="shared" si="22"/>
        <v>2280922000</v>
      </c>
      <c r="P271" s="5">
        <f t="shared" si="23"/>
        <v>346</v>
      </c>
    </row>
    <row r="272" spans="5:16">
      <c r="E272" t="s">
        <v>16</v>
      </c>
      <c r="F272" t="s">
        <v>271</v>
      </c>
      <c r="G272" s="6">
        <f>SUMIFS(total_revenue,gics_sector,$E272,ticker_symbol,$F272,data_year_status,"complete")</f>
        <v>124604000000</v>
      </c>
      <c r="H272" s="5">
        <f t="shared" ref="H272:H335" si="24">RANK(G272,G$15:G$444,0)</f>
        <v>65</v>
      </c>
      <c r="J272" s="6">
        <f>SUMIFS(cost_of_goods_sold,gics_sector,$E272,ticker_symbol,$F272,data_year_status,"complete")</f>
        <v>100624000000</v>
      </c>
      <c r="K272" s="6">
        <f>SUMIFS(sales_general_admin,gics_sector,$E272,ticker_symbol,$F272,data_year_status,"complete")</f>
        <v>7915000000</v>
      </c>
      <c r="L272" s="6">
        <f>SUMIFS(research_development,gics_sector,$E272,ticker_symbol,$F272,data_year_status,"complete")</f>
        <v>0</v>
      </c>
      <c r="M272" s="6">
        <f>SUMIFS(other_operating_items,gics_sector,$E272,ticker_symbol,$F272,data_year_status,"complete")</f>
        <v>0</v>
      </c>
      <c r="N272" s="6">
        <f t="shared" ref="N272:N335" si="25">SUM(J272:M272)</f>
        <v>108539000000</v>
      </c>
      <c r="O272" s="6">
        <f t="shared" ref="O272:O335" si="26">G272-N272</f>
        <v>16065000000</v>
      </c>
      <c r="P272" s="5">
        <f t="shared" ref="P272:P335" si="27">RANK(O272,O$15:O$444,0)</f>
        <v>68</v>
      </c>
    </row>
    <row r="273" spans="5:16">
      <c r="E273" t="s">
        <v>16</v>
      </c>
      <c r="F273" t="s">
        <v>284</v>
      </c>
      <c r="G273" s="6">
        <f>SUMIFS(total_revenue,gics_sector,$E273,ticker_symbol,$F273,data_year_status,"complete")</f>
        <v>38326140000</v>
      </c>
      <c r="H273" s="5">
        <f t="shared" si="24"/>
        <v>197</v>
      </c>
      <c r="J273" s="6">
        <f>SUMIFS(cost_of_goods_sold,gics_sector,$E273,ticker_symbol,$F273,data_year_status,"complete")</f>
        <v>21727827000</v>
      </c>
      <c r="K273" s="6">
        <f>SUMIFS(sales_general_admin,gics_sector,$E273,ticker_symbol,$F273,data_year_status,"complete")</f>
        <v>11522897000</v>
      </c>
      <c r="L273" s="6">
        <f>SUMIFS(research_development,gics_sector,$E273,ticker_symbol,$F273,data_year_status,"complete")</f>
        <v>0</v>
      </c>
      <c r="M273" s="6">
        <f>SUMIFS(other_operating_items,gics_sector,$E273,ticker_symbol,$F273,data_year_status,"complete")</f>
        <v>0</v>
      </c>
      <c r="N273" s="6">
        <f t="shared" si="25"/>
        <v>33250724000</v>
      </c>
      <c r="O273" s="6">
        <f t="shared" si="26"/>
        <v>5075416000</v>
      </c>
      <c r="P273" s="5">
        <f t="shared" si="27"/>
        <v>201</v>
      </c>
    </row>
    <row r="274" spans="5:16">
      <c r="E274" t="s">
        <v>16</v>
      </c>
      <c r="F274" t="s">
        <v>303</v>
      </c>
      <c r="G274" s="6">
        <f>SUMIFS(total_revenue,gics_sector,$E274,ticker_symbol,$F274,data_year_status,"complete")</f>
        <v>157244000000</v>
      </c>
      <c r="H274" s="5">
        <f t="shared" si="24"/>
        <v>54</v>
      </c>
      <c r="J274" s="6">
        <f>SUMIFS(cost_of_goods_sold,gics_sector,$E274,ticker_symbol,$F274,data_year_status,"complete")</f>
        <v>111218000000</v>
      </c>
      <c r="K274" s="6">
        <f>SUMIFS(sales_general_admin,gics_sector,$E274,ticker_symbol,$F274,data_year_status,"complete")</f>
        <v>21183000000</v>
      </c>
      <c r="L274" s="6">
        <f>SUMIFS(research_development,gics_sector,$E274,ticker_symbol,$F274,data_year_status,"complete")</f>
        <v>0</v>
      </c>
      <c r="M274" s="6">
        <f>SUMIFS(other_operating_items,gics_sector,$E274,ticker_symbol,$F274,data_year_status,"complete")</f>
        <v>0</v>
      </c>
      <c r="N274" s="6">
        <f t="shared" si="25"/>
        <v>132401000000</v>
      </c>
      <c r="O274" s="6">
        <f t="shared" si="26"/>
        <v>24843000000</v>
      </c>
      <c r="P274" s="5">
        <f t="shared" si="27"/>
        <v>39</v>
      </c>
    </row>
    <row r="275" spans="5:16">
      <c r="E275" t="s">
        <v>16</v>
      </c>
      <c r="F275" t="s">
        <v>329</v>
      </c>
      <c r="G275" s="6">
        <f>SUMIFS(total_revenue,gics_sector,$E275,ticker_symbol,$F275,data_year_status,"complete")</f>
        <v>55623000000</v>
      </c>
      <c r="H275" s="5">
        <f t="shared" si="24"/>
        <v>138</v>
      </c>
      <c r="J275" s="6">
        <f>SUMIFS(cost_of_goods_sold,gics_sector,$E275,ticker_symbol,$F275,data_year_status,"complete")</f>
        <v>33011000000</v>
      </c>
      <c r="K275" s="6">
        <f>SUMIFS(sales_general_admin,gics_sector,$E275,ticker_symbol,$F275,data_year_status,"complete")</f>
        <v>10325000000</v>
      </c>
      <c r="L275" s="6">
        <f>SUMIFS(research_development,gics_sector,$E275,ticker_symbol,$F275,data_year_status,"complete")</f>
        <v>0</v>
      </c>
      <c r="M275" s="6">
        <f>SUMIFS(other_operating_items,gics_sector,$E275,ticker_symbol,$F275,data_year_status,"complete")</f>
        <v>952000000</v>
      </c>
      <c r="N275" s="6">
        <f t="shared" si="25"/>
        <v>44288000000</v>
      </c>
      <c r="O275" s="6">
        <f t="shared" si="26"/>
        <v>11335000000</v>
      </c>
      <c r="P275" s="5">
        <f t="shared" si="27"/>
        <v>103</v>
      </c>
    </row>
    <row r="276" spans="5:16">
      <c r="E276" t="s">
        <v>16</v>
      </c>
      <c r="F276" t="s">
        <v>331</v>
      </c>
      <c r="G276" s="6">
        <f>SUMIFS(total_revenue,gics_sector,$E276,ticker_symbol,$F276,data_year_status,"complete")</f>
        <v>22992638000</v>
      </c>
      <c r="H276" s="5">
        <f t="shared" si="24"/>
        <v>264</v>
      </c>
      <c r="J276" s="6">
        <f>SUMIFS(cost_of_goods_sold,gics_sector,$E276,ticker_symbol,$F276,data_year_status,"complete")</f>
        <v>14365639000</v>
      </c>
      <c r="K276" s="6">
        <f>SUMIFS(sales_general_admin,gics_sector,$E276,ticker_symbol,$F276,data_year_status,"complete")</f>
        <v>5056200000</v>
      </c>
      <c r="L276" s="6">
        <f>SUMIFS(research_development,gics_sector,$E276,ticker_symbol,$F276,data_year_status,"complete")</f>
        <v>0</v>
      </c>
      <c r="M276" s="6">
        <f>SUMIFS(other_operating_items,gics_sector,$E276,ticker_symbol,$F276,data_year_status,"complete")</f>
        <v>1116655000</v>
      </c>
      <c r="N276" s="6">
        <f t="shared" si="25"/>
        <v>20538494000</v>
      </c>
      <c r="O276" s="6">
        <f t="shared" si="26"/>
        <v>2454144000</v>
      </c>
      <c r="P276" s="5">
        <f t="shared" si="27"/>
        <v>333</v>
      </c>
    </row>
    <row r="277" spans="5:16">
      <c r="E277" t="s">
        <v>16</v>
      </c>
      <c r="F277" t="s">
        <v>333</v>
      </c>
      <c r="G277" s="6">
        <f>SUMIFS(total_revenue,gics_sector,$E277,ticker_symbol,$F277,data_year_status,"complete")</f>
        <v>47592522000</v>
      </c>
      <c r="H277" s="5">
        <f t="shared" si="24"/>
        <v>163</v>
      </c>
      <c r="J277" s="6">
        <f>SUMIFS(cost_of_goods_sold,gics_sector,$E277,ticker_symbol,$F277,data_year_status,"complete")</f>
        <v>39940250000</v>
      </c>
      <c r="K277" s="6">
        <f>SUMIFS(sales_general_admin,gics_sector,$E277,ticker_symbol,$F277,data_year_status,"complete")</f>
        <v>5671100000</v>
      </c>
      <c r="L277" s="6">
        <f>SUMIFS(research_development,gics_sector,$E277,ticker_symbol,$F277,data_year_status,"complete")</f>
        <v>0</v>
      </c>
      <c r="M277" s="6">
        <f>SUMIFS(other_operating_items,gics_sector,$E277,ticker_symbol,$F277,data_year_status,"complete")</f>
        <v>0</v>
      </c>
      <c r="N277" s="6">
        <f t="shared" si="25"/>
        <v>45611350000</v>
      </c>
      <c r="O277" s="6">
        <f t="shared" si="26"/>
        <v>1981172000</v>
      </c>
      <c r="P277" s="5">
        <f t="shared" si="27"/>
        <v>363</v>
      </c>
    </row>
    <row r="278" spans="5:16">
      <c r="E278" t="s">
        <v>16</v>
      </c>
      <c r="F278" t="s">
        <v>351</v>
      </c>
      <c r="G278" s="6">
        <f>SUMIFS(total_revenue,gics_sector,$E278,ticker_symbol,$F278,data_year_status,"complete")</f>
        <v>9699400000</v>
      </c>
      <c r="H278" s="5">
        <f t="shared" si="24"/>
        <v>374</v>
      </c>
      <c r="J278" s="6">
        <f>SUMIFS(cost_of_goods_sold,gics_sector,$E278,ticker_symbol,$F278,data_year_status,"complete")</f>
        <v>3133500000</v>
      </c>
      <c r="K278" s="6">
        <f>SUMIFS(sales_general_admin,gics_sector,$E278,ticker_symbol,$F278,data_year_status,"complete")</f>
        <v>2324900000</v>
      </c>
      <c r="L278" s="6">
        <f>SUMIFS(research_development,gics_sector,$E278,ticker_symbol,$F278,data_year_status,"complete")</f>
        <v>0</v>
      </c>
      <c r="M278" s="6">
        <f>SUMIFS(other_operating_items,gics_sector,$E278,ticker_symbol,$F278,data_year_status,"complete")</f>
        <v>1071000000</v>
      </c>
      <c r="N278" s="6">
        <f t="shared" si="25"/>
        <v>6529400000</v>
      </c>
      <c r="O278" s="6">
        <f t="shared" si="26"/>
        <v>3170000000</v>
      </c>
      <c r="P278" s="5">
        <f t="shared" si="27"/>
        <v>285</v>
      </c>
    </row>
    <row r="279" spans="5:16">
      <c r="E279" t="s">
        <v>16</v>
      </c>
      <c r="F279" t="s">
        <v>353</v>
      </c>
      <c r="G279" s="6">
        <f>SUMIFS(total_revenue,gics_sector,$E279,ticker_symbol,$F279,data_year_status,"complete")</f>
        <v>14591200000</v>
      </c>
      <c r="H279" s="5">
        <f t="shared" si="24"/>
        <v>325</v>
      </c>
      <c r="J279" s="6">
        <f>SUMIFS(cost_of_goods_sold,gics_sector,$E279,ticker_symbol,$F279,data_year_status,"complete")</f>
        <v>11472100000</v>
      </c>
      <c r="K279" s="6">
        <f>SUMIFS(sales_general_admin,gics_sector,$E279,ticker_symbol,$F279,data_year_status,"complete")</f>
        <v>1544000000</v>
      </c>
      <c r="L279" s="6">
        <f>SUMIFS(research_development,gics_sector,$E279,ticker_symbol,$F279,data_year_status,"complete")</f>
        <v>0</v>
      </c>
      <c r="M279" s="6">
        <f>SUMIFS(other_operating_items,gics_sector,$E279,ticker_symbol,$F279,data_year_status,"complete")</f>
        <v>91000000</v>
      </c>
      <c r="N279" s="6">
        <f t="shared" si="25"/>
        <v>13107100000</v>
      </c>
      <c r="O279" s="6">
        <f t="shared" si="26"/>
        <v>1484100000</v>
      </c>
      <c r="P279" s="5">
        <f t="shared" si="27"/>
        <v>392</v>
      </c>
    </row>
    <row r="280" spans="5:16">
      <c r="E280" t="s">
        <v>16</v>
      </c>
      <c r="F280" t="s">
        <v>358</v>
      </c>
      <c r="G280" s="6">
        <f>SUMIFS(total_revenue,gics_sector,$E280,ticker_symbol,$F280,data_year_status,"complete")</f>
        <v>45979000000</v>
      </c>
      <c r="H280" s="5">
        <f t="shared" si="24"/>
        <v>170</v>
      </c>
      <c r="J280" s="6">
        <f>SUMIFS(cost_of_goods_sold,gics_sector,$E280,ticker_symbol,$F280,data_year_status,"complete")</f>
        <v>41652000000</v>
      </c>
      <c r="K280" s="6">
        <f>SUMIFS(sales_general_admin,gics_sector,$E280,ticker_symbol,$F280,data_year_status,"complete")</f>
        <v>0</v>
      </c>
      <c r="L280" s="6">
        <f>SUMIFS(research_development,gics_sector,$E280,ticker_symbol,$F280,data_year_status,"complete")</f>
        <v>0</v>
      </c>
      <c r="M280" s="6">
        <f>SUMIFS(other_operating_items,gics_sector,$E280,ticker_symbol,$F280,data_year_status,"complete")</f>
        <v>0</v>
      </c>
      <c r="N280" s="6">
        <f t="shared" si="25"/>
        <v>41652000000</v>
      </c>
      <c r="O280" s="6">
        <f t="shared" si="26"/>
        <v>4327000000</v>
      </c>
      <c r="P280" s="5">
        <f t="shared" si="27"/>
        <v>231</v>
      </c>
    </row>
    <row r="281" spans="5:16">
      <c r="E281" t="s">
        <v>16</v>
      </c>
      <c r="F281" t="s">
        <v>361</v>
      </c>
      <c r="G281" s="6">
        <f>SUMIFS(total_revenue,gics_sector,$E281,ticker_symbol,$F281,data_year_status,"complete")</f>
        <v>173088000000</v>
      </c>
      <c r="H281" s="5">
        <f t="shared" si="24"/>
        <v>48</v>
      </c>
      <c r="J281" s="6">
        <f>SUMIFS(cost_of_goods_sold,gics_sector,$E281,ticker_symbol,$F281,data_year_status,"complete")</f>
        <v>154664000000</v>
      </c>
      <c r="K281" s="6">
        <f>SUMIFS(sales_general_admin,gics_sector,$E281,ticker_symbol,$F281,data_year_status,"complete")</f>
        <v>-1354000000</v>
      </c>
      <c r="L281" s="6">
        <f>SUMIFS(research_development,gics_sector,$E281,ticker_symbol,$F281,data_year_status,"complete")</f>
        <v>0</v>
      </c>
      <c r="M281" s="6">
        <f>SUMIFS(other_operating_items,gics_sector,$E281,ticker_symbol,$F281,data_year_status,"complete")</f>
        <v>0</v>
      </c>
      <c r="N281" s="6">
        <f t="shared" si="25"/>
        <v>153310000000</v>
      </c>
      <c r="O281" s="6">
        <f t="shared" si="26"/>
        <v>19778000000</v>
      </c>
      <c r="P281" s="5">
        <f t="shared" si="27"/>
        <v>55</v>
      </c>
    </row>
    <row r="282" spans="5:16">
      <c r="E282" t="s">
        <v>16</v>
      </c>
      <c r="F282" t="s">
        <v>367</v>
      </c>
      <c r="G282" s="6">
        <f>SUMIFS(total_revenue,gics_sector,$E282,ticker_symbol,$F282,data_year_status,"complete")</f>
        <v>76549000000</v>
      </c>
      <c r="H282" s="5">
        <f t="shared" si="24"/>
        <v>95</v>
      </c>
      <c r="J282" s="6">
        <f>SUMIFS(cost_of_goods_sold,gics_sector,$E282,ticker_symbol,$F282,data_year_status,"complete")</f>
        <v>28141000000</v>
      </c>
      <c r="K282" s="6">
        <f>SUMIFS(sales_general_admin,gics_sector,$E282,ticker_symbol,$F282,data_year_status,"complete")</f>
        <v>32737000000</v>
      </c>
      <c r="L282" s="6">
        <f>SUMIFS(research_development,gics_sector,$E282,ticker_symbol,$F282,data_year_status,"complete")</f>
        <v>0</v>
      </c>
      <c r="M282" s="6">
        <f>SUMIFS(other_operating_items,gics_sector,$E282,ticker_symbol,$F282,data_year_status,"complete")</f>
        <v>4041000000</v>
      </c>
      <c r="N282" s="6">
        <f t="shared" si="25"/>
        <v>64919000000</v>
      </c>
      <c r="O282" s="6">
        <f t="shared" si="26"/>
        <v>11630000000</v>
      </c>
      <c r="P282" s="5">
        <f t="shared" si="27"/>
        <v>99</v>
      </c>
    </row>
    <row r="283" spans="5:16">
      <c r="E283" t="s">
        <v>16</v>
      </c>
      <c r="F283" t="s">
        <v>376</v>
      </c>
      <c r="G283" s="6">
        <f>SUMIFS(total_revenue,gics_sector,$E283,ticker_symbol,$F283,data_year_status,"complete")</f>
        <v>28266000000</v>
      </c>
      <c r="H283" s="5">
        <f t="shared" si="24"/>
        <v>236</v>
      </c>
      <c r="J283" s="6">
        <f>SUMIFS(cost_of_goods_sold,gics_sector,$E283,ticker_symbol,$F283,data_year_status,"complete")</f>
        <v>19538000000</v>
      </c>
      <c r="K283" s="6">
        <f>SUMIFS(sales_general_admin,gics_sector,$E283,ticker_symbol,$F283,data_year_status,"complete")</f>
        <v>5427000000</v>
      </c>
      <c r="L283" s="6">
        <f>SUMIFS(research_development,gics_sector,$E283,ticker_symbol,$F283,data_year_status,"complete")</f>
        <v>0</v>
      </c>
      <c r="M283" s="6">
        <f>SUMIFS(other_operating_items,gics_sector,$E283,ticker_symbol,$F283,data_year_status,"complete")</f>
        <v>0</v>
      </c>
      <c r="N283" s="6">
        <f t="shared" si="25"/>
        <v>24965000000</v>
      </c>
      <c r="O283" s="6">
        <f t="shared" si="26"/>
        <v>3301000000</v>
      </c>
      <c r="P283" s="5">
        <f t="shared" si="27"/>
        <v>281</v>
      </c>
    </row>
    <row r="284" spans="5:16">
      <c r="E284" t="s">
        <v>16</v>
      </c>
      <c r="F284" t="s">
        <v>393</v>
      </c>
      <c r="G284" s="6">
        <f>SUMIFS(total_revenue,gics_sector,$E284,ticker_symbol,$F284,data_year_status,"complete")</f>
        <v>123075000000</v>
      </c>
      <c r="H284" s="5">
        <f t="shared" si="24"/>
        <v>66</v>
      </c>
      <c r="J284" s="6">
        <f>SUMIFS(cost_of_goods_sold,gics_sector,$E284,ticker_symbol,$F284,data_year_status,"complete")</f>
        <v>62976000000</v>
      </c>
      <c r="K284" s="6">
        <f>SUMIFS(sales_general_admin,gics_sector,$E284,ticker_symbol,$F284,data_year_status,"complete")</f>
        <v>25146000000</v>
      </c>
      <c r="L284" s="6">
        <f>SUMIFS(research_development,gics_sector,$E284,ticker_symbol,$F284,data_year_status,"complete")</f>
        <v>6983000000</v>
      </c>
      <c r="M284" s="6">
        <f>SUMIFS(other_operating_items,gics_sector,$E284,ticker_symbol,$F284,data_year_status,"complete")</f>
        <v>0</v>
      </c>
      <c r="N284" s="6">
        <f t="shared" si="25"/>
        <v>95105000000</v>
      </c>
      <c r="O284" s="6">
        <f t="shared" si="26"/>
        <v>27970000000</v>
      </c>
      <c r="P284" s="5">
        <f t="shared" si="27"/>
        <v>32</v>
      </c>
    </row>
    <row r="285" spans="5:16">
      <c r="E285" t="s">
        <v>16</v>
      </c>
      <c r="F285" t="s">
        <v>417</v>
      </c>
      <c r="G285" s="6">
        <f>SUMIFS(total_revenue,gics_sector,$E285,ticker_symbol,$F285,data_year_status,"complete")</f>
        <v>24472000000</v>
      </c>
      <c r="H285" s="5">
        <f t="shared" si="24"/>
        <v>258</v>
      </c>
      <c r="J285" s="6">
        <f>SUMIFS(cost_of_goods_sold,gics_sector,$E285,ticker_symbol,$F285,data_year_status,"complete")</f>
        <v>10164000000</v>
      </c>
      <c r="K285" s="6">
        <f>SUMIFS(sales_general_admin,gics_sector,$E285,ticker_symbol,$F285,data_year_status,"complete")</f>
        <v>7498000000</v>
      </c>
      <c r="L285" s="6">
        <f>SUMIFS(research_development,gics_sector,$E285,ticker_symbol,$F285,data_year_status,"complete")</f>
        <v>0</v>
      </c>
      <c r="M285" s="6">
        <f>SUMIFS(other_operating_items,gics_sector,$E285,ticker_symbol,$F285,data_year_status,"complete")</f>
        <v>2260000000</v>
      </c>
      <c r="N285" s="6">
        <f t="shared" si="25"/>
        <v>19922000000</v>
      </c>
      <c r="O285" s="6">
        <f t="shared" si="26"/>
        <v>4550000000</v>
      </c>
      <c r="P285" s="5">
        <f t="shared" si="27"/>
        <v>219</v>
      </c>
    </row>
    <row r="286" spans="5:16">
      <c r="E286" t="s">
        <v>16</v>
      </c>
      <c r="F286" t="s">
        <v>419</v>
      </c>
      <c r="G286" s="6">
        <f>SUMIFS(total_revenue,gics_sector,$E286,ticker_symbol,$F286,data_year_status,"complete")</f>
        <v>43268000000</v>
      </c>
      <c r="H286" s="5">
        <f t="shared" si="24"/>
        <v>178</v>
      </c>
      <c r="J286" s="6">
        <f>SUMIFS(cost_of_goods_sold,gics_sector,$E286,ticker_symbol,$F286,data_year_status,"complete")</f>
        <v>14978000000</v>
      </c>
      <c r="K286" s="6">
        <f>SUMIFS(sales_general_admin,gics_sector,$E286,ticker_symbol,$F286,data_year_status,"complete")</f>
        <v>11553000000</v>
      </c>
      <c r="L286" s="6">
        <f>SUMIFS(research_development,gics_sector,$E286,ticker_symbol,$F286,data_year_status,"complete")</f>
        <v>0</v>
      </c>
      <c r="M286" s="6">
        <f>SUMIFS(other_operating_items,gics_sector,$E286,ticker_symbol,$F286,data_year_status,"complete")</f>
        <v>3947000000</v>
      </c>
      <c r="N286" s="6">
        <f t="shared" si="25"/>
        <v>30478000000</v>
      </c>
      <c r="O286" s="6">
        <f t="shared" si="26"/>
        <v>12790000000</v>
      </c>
      <c r="P286" s="5">
        <f t="shared" si="27"/>
        <v>90</v>
      </c>
    </row>
    <row r="287" spans="5:16">
      <c r="E287" t="s">
        <v>16</v>
      </c>
      <c r="F287" t="s">
        <v>433</v>
      </c>
      <c r="G287" s="6">
        <f>SUMIFS(total_revenue,gics_sector,$E287,ticker_symbol,$F287,data_year_status,"complete")</f>
        <v>15014612000</v>
      </c>
      <c r="H287" s="5">
        <f t="shared" si="24"/>
        <v>322</v>
      </c>
      <c r="J287" s="6">
        <f>SUMIFS(cost_of_goods_sold,gics_sector,$E287,ticker_symbol,$F287,data_year_status,"complete")</f>
        <v>6472402000</v>
      </c>
      <c r="K287" s="6">
        <f>SUMIFS(sales_general_admin,gics_sector,$E287,ticker_symbol,$F287,data_year_status,"complete")</f>
        <v>5568192000</v>
      </c>
      <c r="L287" s="6">
        <f>SUMIFS(research_development,gics_sector,$E287,ticker_symbol,$F287,data_year_status,"complete")</f>
        <v>444749000</v>
      </c>
      <c r="M287" s="6">
        <f>SUMIFS(other_operating_items,gics_sector,$E287,ticker_symbol,$F287,data_year_status,"complete")</f>
        <v>0</v>
      </c>
      <c r="N287" s="6">
        <f t="shared" si="25"/>
        <v>12485343000</v>
      </c>
      <c r="O287" s="6">
        <f t="shared" si="26"/>
        <v>2529269000</v>
      </c>
      <c r="P287" s="5">
        <f t="shared" si="27"/>
        <v>328</v>
      </c>
    </row>
    <row r="288" spans="5:16">
      <c r="E288" t="s">
        <v>16</v>
      </c>
      <c r="F288" t="s">
        <v>435</v>
      </c>
      <c r="G288" s="6">
        <f>SUMIFS(total_revenue,gics_sector,$E288,ticker_symbol,$F288,data_year_status,"complete")</f>
        <v>70463500000</v>
      </c>
      <c r="H288" s="5">
        <f t="shared" si="24"/>
        <v>111</v>
      </c>
      <c r="J288" s="6">
        <f>SUMIFS(cost_of_goods_sold,gics_sector,$E288,ticker_symbol,$F288,data_year_status,"complete")</f>
        <v>58582700000</v>
      </c>
      <c r="K288" s="6">
        <f>SUMIFS(sales_general_admin,gics_sector,$E288,ticker_symbol,$F288,data_year_status,"complete")</f>
        <v>2234000000</v>
      </c>
      <c r="L288" s="6">
        <f>SUMIFS(research_development,gics_sector,$E288,ticker_symbol,$F288,data_year_status,"complete")</f>
        <v>986100000</v>
      </c>
      <c r="M288" s="6">
        <f>SUMIFS(other_operating_items,gics_sector,$E288,ticker_symbol,$F288,data_year_status,"complete")</f>
        <v>2261300000</v>
      </c>
      <c r="N288" s="6">
        <f t="shared" si="25"/>
        <v>64064100000</v>
      </c>
      <c r="O288" s="6">
        <f t="shared" si="26"/>
        <v>6399400000</v>
      </c>
      <c r="P288" s="5">
        <f t="shared" si="27"/>
        <v>170</v>
      </c>
    </row>
    <row r="289" spans="5:16">
      <c r="E289" t="s">
        <v>16</v>
      </c>
      <c r="F289" t="s">
        <v>445</v>
      </c>
      <c r="G289" s="6">
        <f>SUMIFS(total_revenue,gics_sector,$E289,ticker_symbol,$F289,data_year_status,"complete")</f>
        <v>50304172000</v>
      </c>
      <c r="H289" s="5">
        <f t="shared" si="24"/>
        <v>153</v>
      </c>
      <c r="J289" s="6">
        <f>SUMIFS(cost_of_goods_sold,gics_sector,$E289,ticker_symbol,$F289,data_year_status,"complete")</f>
        <v>38753531000</v>
      </c>
      <c r="K289" s="6">
        <f>SUMIFS(sales_general_admin,gics_sector,$E289,ticker_symbol,$F289,data_year_status,"complete")</f>
        <v>6093071000</v>
      </c>
      <c r="L289" s="6">
        <f>SUMIFS(research_development,gics_sector,$E289,ticker_symbol,$F289,data_year_status,"complete")</f>
        <v>0</v>
      </c>
      <c r="M289" s="6">
        <f>SUMIFS(other_operating_items,gics_sector,$E289,ticker_symbol,$F289,data_year_status,"complete")</f>
        <v>0</v>
      </c>
      <c r="N289" s="6">
        <f t="shared" si="25"/>
        <v>44846602000</v>
      </c>
      <c r="O289" s="6">
        <f t="shared" si="26"/>
        <v>5457570000</v>
      </c>
      <c r="P289" s="5">
        <f t="shared" si="27"/>
        <v>189</v>
      </c>
    </row>
    <row r="290" spans="5:16">
      <c r="E290" t="s">
        <v>16</v>
      </c>
      <c r="F290" t="s">
        <v>450</v>
      </c>
      <c r="G290" s="6">
        <f>SUMIFS(total_revenue,gics_sector,$E290,ticker_symbol,$F290,data_year_status,"complete")</f>
        <v>24794500000</v>
      </c>
      <c r="H290" s="5">
        <f t="shared" si="24"/>
        <v>254</v>
      </c>
      <c r="J290" s="6">
        <f>SUMIFS(cost_of_goods_sold,gics_sector,$E290,ticker_symbol,$F290,data_year_status,"complete")</f>
        <v>16509700000</v>
      </c>
      <c r="K290" s="6">
        <f>SUMIFS(sales_general_admin,gics_sector,$E290,ticker_symbol,$F290,data_year_status,"complete")</f>
        <v>5439500000</v>
      </c>
      <c r="L290" s="6">
        <f>SUMIFS(research_development,gics_sector,$E290,ticker_symbol,$F290,data_year_status,"complete")</f>
        <v>452000000</v>
      </c>
      <c r="M290" s="6">
        <f>SUMIFS(other_operating_items,gics_sector,$E290,ticker_symbol,$F290,data_year_status,"complete")</f>
        <v>0</v>
      </c>
      <c r="N290" s="6">
        <f t="shared" si="25"/>
        <v>22401200000</v>
      </c>
      <c r="O290" s="6">
        <f t="shared" si="26"/>
        <v>2393300000</v>
      </c>
      <c r="P290" s="5">
        <f t="shared" si="27"/>
        <v>341</v>
      </c>
    </row>
    <row r="291" spans="5:16">
      <c r="E291" t="s">
        <v>16</v>
      </c>
      <c r="F291" t="s">
        <v>457</v>
      </c>
      <c r="G291" s="6">
        <f>SUMIFS(total_revenue,gics_sector,$E291,ticker_symbol,$F291,data_year_status,"complete")</f>
        <v>27651511000</v>
      </c>
      <c r="H291" s="5">
        <f t="shared" si="24"/>
        <v>240</v>
      </c>
      <c r="J291" s="6">
        <f>SUMIFS(cost_of_goods_sold,gics_sector,$E291,ticker_symbol,$F291,data_year_status,"complete")</f>
        <v>23634412000</v>
      </c>
      <c r="K291" s="6">
        <f>SUMIFS(sales_general_admin,gics_sector,$E291,ticker_symbol,$F291,data_year_status,"complete")</f>
        <v>2218303000</v>
      </c>
      <c r="L291" s="6">
        <f>SUMIFS(research_development,gics_sector,$E291,ticker_symbol,$F291,data_year_status,"complete")</f>
        <v>0</v>
      </c>
      <c r="M291" s="6">
        <f>SUMIFS(other_operating_items,gics_sector,$E291,ticker_symbol,$F291,data_year_status,"complete")</f>
        <v>132661000</v>
      </c>
      <c r="N291" s="6">
        <f t="shared" si="25"/>
        <v>25985376000</v>
      </c>
      <c r="O291" s="6">
        <f t="shared" si="26"/>
        <v>1666135000</v>
      </c>
      <c r="P291" s="5">
        <f t="shared" si="27"/>
        <v>380</v>
      </c>
    </row>
    <row r="292" spans="5:16">
      <c r="E292" t="s">
        <v>16</v>
      </c>
      <c r="F292" t="s">
        <v>461</v>
      </c>
      <c r="G292" s="6">
        <f>SUMIFS(total_revenue,gics_sector,$E292,ticker_symbol,$F292,data_year_status,"complete")</f>
        <v>26416936000</v>
      </c>
      <c r="H292" s="5">
        <f t="shared" si="24"/>
        <v>243</v>
      </c>
      <c r="J292" s="6">
        <f>SUMIFS(cost_of_goods_sold,gics_sector,$E292,ticker_symbol,$F292,data_year_status,"complete")</f>
        <v>20724541000</v>
      </c>
      <c r="K292" s="6">
        <f>SUMIFS(sales_general_admin,gics_sector,$E292,ticker_symbol,$F292,data_year_status,"complete")</f>
        <v>3870091000</v>
      </c>
      <c r="L292" s="6">
        <f>SUMIFS(research_development,gics_sector,$E292,ticker_symbol,$F292,data_year_status,"complete")</f>
        <v>0</v>
      </c>
      <c r="M292" s="6">
        <f>SUMIFS(other_operating_items,gics_sector,$E292,ticker_symbol,$F292,data_year_status,"complete")</f>
        <v>0</v>
      </c>
      <c r="N292" s="6">
        <f t="shared" si="25"/>
        <v>24594632000</v>
      </c>
      <c r="O292" s="6">
        <f t="shared" si="26"/>
        <v>1822304000</v>
      </c>
      <c r="P292" s="5">
        <f t="shared" si="27"/>
        <v>371</v>
      </c>
    </row>
    <row r="293" spans="5:16">
      <c r="E293" t="s">
        <v>16</v>
      </c>
      <c r="F293" t="s">
        <v>464</v>
      </c>
      <c r="G293" s="6">
        <f>SUMIFS(total_revenue,gics_sector,$E293,ticker_symbol,$F293,data_year_status,"complete")</f>
        <v>19286241000</v>
      </c>
      <c r="H293" s="5">
        <f t="shared" si="24"/>
        <v>290</v>
      </c>
      <c r="J293" s="6">
        <f>SUMIFS(cost_of_goods_sold,gics_sector,$E293,ticker_symbol,$F293,data_year_status,"complete")</f>
        <v>11365086000</v>
      </c>
      <c r="K293" s="6">
        <f>SUMIFS(sales_general_admin,gics_sector,$E293,ticker_symbol,$F293,data_year_status,"complete")</f>
        <v>5890565000</v>
      </c>
      <c r="L293" s="6">
        <f>SUMIFS(research_development,gics_sector,$E293,ticker_symbol,$F293,data_year_status,"complete")</f>
        <v>0</v>
      </c>
      <c r="M293" s="6">
        <f>SUMIFS(other_operating_items,gics_sector,$E293,ticker_symbol,$F293,data_year_status,"complete")</f>
        <v>3686000</v>
      </c>
      <c r="N293" s="6">
        <f t="shared" si="25"/>
        <v>17259337000</v>
      </c>
      <c r="O293" s="6">
        <f t="shared" si="26"/>
        <v>2026904000</v>
      </c>
      <c r="P293" s="5">
        <f t="shared" si="27"/>
        <v>360</v>
      </c>
    </row>
    <row r="294" spans="5:16">
      <c r="E294" t="s">
        <v>16</v>
      </c>
      <c r="F294" t="s">
        <v>468</v>
      </c>
      <c r="G294" s="6">
        <f>SUMIFS(total_revenue,gics_sector,$E294,ticker_symbol,$F294,data_year_status,"complete")</f>
        <v>25162800000</v>
      </c>
      <c r="H294" s="5">
        <f t="shared" si="24"/>
        <v>249</v>
      </c>
      <c r="J294" s="6">
        <f>SUMIFS(cost_of_goods_sold,gics_sector,$E294,ticker_symbol,$F294,data_year_status,"complete")</f>
        <v>14656500000</v>
      </c>
      <c r="K294" s="6">
        <f>SUMIFS(sales_general_admin,gics_sector,$E294,ticker_symbol,$F294,data_year_status,"complete")</f>
        <v>6081600000</v>
      </c>
      <c r="L294" s="6">
        <f>SUMIFS(research_development,gics_sector,$E294,ticker_symbol,$F294,data_year_status,"complete")</f>
        <v>0</v>
      </c>
      <c r="M294" s="6">
        <f>SUMIFS(other_operating_items,gics_sector,$E294,ticker_symbol,$F294,data_year_status,"complete")</f>
        <v>0</v>
      </c>
      <c r="N294" s="6">
        <f t="shared" si="25"/>
        <v>20738100000</v>
      </c>
      <c r="O294" s="6">
        <f t="shared" si="26"/>
        <v>4424700000</v>
      </c>
      <c r="P294" s="5">
        <f t="shared" si="27"/>
        <v>227</v>
      </c>
    </row>
    <row r="295" spans="5:16">
      <c r="E295" t="s">
        <v>16</v>
      </c>
      <c r="F295" t="s">
        <v>469</v>
      </c>
      <c r="G295" s="6">
        <f>SUMIFS(total_revenue,gics_sector,$E295,ticker_symbol,$F295,data_year_status,"complete")</f>
        <v>13363506000</v>
      </c>
      <c r="H295" s="5">
        <f t="shared" si="24"/>
        <v>334</v>
      </c>
      <c r="J295" s="6">
        <f>SUMIFS(cost_of_goods_sold,gics_sector,$E295,ticker_symbol,$F295,data_year_status,"complete")</f>
        <v>5542316000</v>
      </c>
      <c r="K295" s="6">
        <f>SUMIFS(sales_general_admin,gics_sector,$E295,ticker_symbol,$F295,data_year_status,"complete")</f>
        <v>4193851000</v>
      </c>
      <c r="L295" s="6">
        <f>SUMIFS(research_development,gics_sector,$E295,ticker_symbol,$F295,data_year_status,"complete")</f>
        <v>0</v>
      </c>
      <c r="M295" s="6">
        <f>SUMIFS(other_operating_items,gics_sector,$E295,ticker_symbol,$F295,data_year_status,"complete")</f>
        <v>0</v>
      </c>
      <c r="N295" s="6">
        <f t="shared" si="25"/>
        <v>9736167000</v>
      </c>
      <c r="O295" s="6">
        <f t="shared" si="26"/>
        <v>3627339000</v>
      </c>
      <c r="P295" s="5">
        <f t="shared" si="27"/>
        <v>267</v>
      </c>
    </row>
    <row r="296" spans="5:16">
      <c r="E296" t="s">
        <v>16</v>
      </c>
      <c r="F296" t="s">
        <v>472</v>
      </c>
      <c r="G296" s="6">
        <f>SUMIFS(total_revenue,gics_sector,$E296,ticker_symbol,$F296,data_year_status,"complete")</f>
        <v>35723200000</v>
      </c>
      <c r="H296" s="5">
        <f t="shared" si="24"/>
        <v>208</v>
      </c>
      <c r="J296" s="6">
        <f>SUMIFS(cost_of_goods_sold,gics_sector,$E296,ticker_symbol,$F296,data_year_status,"complete")</f>
        <v>22160400000</v>
      </c>
      <c r="K296" s="6">
        <f>SUMIFS(sales_general_admin,gics_sector,$E296,ticker_symbol,$F296,data_year_status,"complete")</f>
        <v>4208000000</v>
      </c>
      <c r="L296" s="6">
        <f>SUMIFS(research_development,gics_sector,$E296,ticker_symbol,$F296,data_year_status,"complete")</f>
        <v>0</v>
      </c>
      <c r="M296" s="6">
        <f>SUMIFS(other_operating_items,gics_sector,$E296,ticker_symbol,$F296,data_year_status,"complete")</f>
        <v>3746000000</v>
      </c>
      <c r="N296" s="6">
        <f t="shared" si="25"/>
        <v>30114400000</v>
      </c>
      <c r="O296" s="6">
        <f t="shared" si="26"/>
        <v>5608800000</v>
      </c>
      <c r="P296" s="5">
        <f t="shared" si="27"/>
        <v>188</v>
      </c>
    </row>
    <row r="297" spans="5:16">
      <c r="E297" t="s">
        <v>16</v>
      </c>
      <c r="F297" t="s">
        <v>488</v>
      </c>
      <c r="G297" s="6">
        <f>SUMIFS(total_revenue,gics_sector,$E297,ticker_symbol,$F297,data_year_status,"complete")</f>
        <v>9597465000</v>
      </c>
      <c r="H297" s="5">
        <f t="shared" si="24"/>
        <v>377</v>
      </c>
      <c r="J297" s="6">
        <f>SUMIFS(cost_of_goods_sold,gics_sector,$E297,ticker_symbol,$F297,data_year_status,"complete")</f>
        <v>5414930000</v>
      </c>
      <c r="K297" s="6">
        <f>SUMIFS(sales_general_admin,gics_sector,$E297,ticker_symbol,$F297,data_year_status,"complete")</f>
        <v>1950167000</v>
      </c>
      <c r="L297" s="6">
        <f>SUMIFS(research_development,gics_sector,$E297,ticker_symbol,$F297,data_year_status,"complete")</f>
        <v>0</v>
      </c>
      <c r="M297" s="6">
        <f>SUMIFS(other_operating_items,gics_sector,$E297,ticker_symbol,$F297,data_year_status,"complete")</f>
        <v>183965000</v>
      </c>
      <c r="N297" s="6">
        <f t="shared" si="25"/>
        <v>7549062000</v>
      </c>
      <c r="O297" s="6">
        <f t="shared" si="26"/>
        <v>2048403000</v>
      </c>
      <c r="P297" s="5">
        <f t="shared" si="27"/>
        <v>357</v>
      </c>
    </row>
    <row r="298" spans="5:16">
      <c r="E298" t="s">
        <v>16</v>
      </c>
      <c r="F298" t="s">
        <v>507</v>
      </c>
      <c r="G298" s="6">
        <f>SUMIFS(total_revenue,gics_sector,$E298,ticker_symbol,$F298,data_year_status,"complete")</f>
        <v>10175832000</v>
      </c>
      <c r="H298" s="5">
        <f t="shared" si="24"/>
        <v>371</v>
      </c>
      <c r="J298" s="6">
        <f>SUMIFS(cost_of_goods_sold,gics_sector,$E298,ticker_symbol,$F298,data_year_status,"complete")</f>
        <v>4680488000</v>
      </c>
      <c r="K298" s="6">
        <f>SUMIFS(sales_general_admin,gics_sector,$E298,ticker_symbol,$F298,data_year_status,"complete")</f>
        <v>1235396000</v>
      </c>
      <c r="L298" s="6">
        <f>SUMIFS(research_development,gics_sector,$E298,ticker_symbol,$F298,data_year_status,"complete")</f>
        <v>0</v>
      </c>
      <c r="M298" s="6">
        <f>SUMIFS(other_operating_items,gics_sector,$E298,ticker_symbol,$F298,data_year_status,"complete")</f>
        <v>240911000</v>
      </c>
      <c r="N298" s="6">
        <f t="shared" si="25"/>
        <v>6156795000</v>
      </c>
      <c r="O298" s="6">
        <f t="shared" si="26"/>
        <v>4019037000</v>
      </c>
      <c r="P298" s="5">
        <f t="shared" si="27"/>
        <v>245</v>
      </c>
    </row>
    <row r="299" spans="5:16">
      <c r="E299" t="s">
        <v>16</v>
      </c>
      <c r="F299" t="s">
        <v>525</v>
      </c>
      <c r="G299" s="6">
        <f>SUMIFS(total_revenue,gics_sector,$E299,ticker_symbol,$F299,data_year_status,"complete")</f>
        <v>51642000000</v>
      </c>
      <c r="H299" s="5">
        <f t="shared" si="24"/>
        <v>150</v>
      </c>
      <c r="J299" s="6">
        <f>SUMIFS(cost_of_goods_sold,gics_sector,$E299,ticker_symbol,$F299,data_year_status,"complete")</f>
        <v>42550000000</v>
      </c>
      <c r="K299" s="6">
        <f>SUMIFS(sales_general_admin,gics_sector,$E299,ticker_symbol,$F299,data_year_status,"complete")</f>
        <v>4956000000</v>
      </c>
      <c r="L299" s="6">
        <f>SUMIFS(research_development,gics_sector,$E299,ticker_symbol,$F299,data_year_status,"complete")</f>
        <v>0</v>
      </c>
      <c r="M299" s="6">
        <f>SUMIFS(other_operating_items,gics_sector,$E299,ticker_symbol,$F299,data_year_status,"complete")</f>
        <v>0</v>
      </c>
      <c r="N299" s="6">
        <f t="shared" si="25"/>
        <v>47506000000</v>
      </c>
      <c r="O299" s="6">
        <f t="shared" si="26"/>
        <v>4136000000</v>
      </c>
      <c r="P299" s="5">
        <f t="shared" si="27"/>
        <v>238</v>
      </c>
    </row>
    <row r="300" spans="5:16">
      <c r="E300" t="s">
        <v>16</v>
      </c>
      <c r="F300" t="s">
        <v>528</v>
      </c>
      <c r="G300" s="6">
        <f>SUMIFS(total_revenue,gics_sector,$E300,ticker_symbol,$F300,data_year_status,"complete")</f>
        <v>152196000000</v>
      </c>
      <c r="H300" s="5">
        <f t="shared" si="24"/>
        <v>55</v>
      </c>
      <c r="J300" s="6">
        <f>SUMIFS(cost_of_goods_sold,gics_sector,$E300,ticker_symbol,$F300,data_year_status,"complete")</f>
        <v>63753000000</v>
      </c>
      <c r="K300" s="6">
        <f>SUMIFS(sales_general_admin,gics_sector,$E300,ticker_symbol,$F300,data_year_status,"complete")</f>
        <v>70295000000</v>
      </c>
      <c r="L300" s="6">
        <f>SUMIFS(research_development,gics_sector,$E300,ticker_symbol,$F300,data_year_status,"complete")</f>
        <v>0</v>
      </c>
      <c r="M300" s="6">
        <f>SUMIFS(other_operating_items,gics_sector,$E300,ticker_symbol,$F300,data_year_status,"complete")</f>
        <v>6709000000</v>
      </c>
      <c r="N300" s="6">
        <f t="shared" si="25"/>
        <v>140757000000</v>
      </c>
      <c r="O300" s="6">
        <f t="shared" si="26"/>
        <v>11439000000</v>
      </c>
      <c r="P300" s="5">
        <f t="shared" si="27"/>
        <v>101</v>
      </c>
    </row>
    <row r="301" spans="5:16">
      <c r="E301" t="s">
        <v>16</v>
      </c>
      <c r="F301" t="s">
        <v>533</v>
      </c>
      <c r="G301" s="6">
        <f>SUMIFS(total_revenue,gics_sector,$E301,ticker_symbol,$F301,data_year_status,"complete")</f>
        <v>87705000000</v>
      </c>
      <c r="H301" s="5">
        <f t="shared" si="24"/>
        <v>83</v>
      </c>
      <c r="J301" s="6">
        <f>SUMIFS(cost_of_goods_sold,gics_sector,$E301,ticker_symbol,$F301,data_year_status,"complete")</f>
        <v>20127000000</v>
      </c>
      <c r="K301" s="6">
        <f>SUMIFS(sales_general_admin,gics_sector,$E301,ticker_symbol,$F301,data_year_status,"complete")</f>
        <v>28324000000</v>
      </c>
      <c r="L301" s="6">
        <f>SUMIFS(research_development,gics_sector,$E301,ticker_symbol,$F301,data_year_status,"complete")</f>
        <v>0</v>
      </c>
      <c r="M301" s="6">
        <f>SUMIFS(other_operating_items,gics_sector,$E301,ticker_symbol,$F301,data_year_status,"complete")</f>
        <v>7731000000</v>
      </c>
      <c r="N301" s="6">
        <f t="shared" si="25"/>
        <v>56182000000</v>
      </c>
      <c r="O301" s="6">
        <f t="shared" si="26"/>
        <v>31523000000</v>
      </c>
      <c r="P301" s="5">
        <f t="shared" si="27"/>
        <v>29</v>
      </c>
    </row>
    <row r="302" spans="5:16">
      <c r="E302" t="s">
        <v>16</v>
      </c>
      <c r="F302" t="s">
        <v>534</v>
      </c>
      <c r="G302" s="6">
        <f>SUMIFS(total_revenue,gics_sector,$E302,ticker_symbol,$F302,data_year_status,"complete")</f>
        <v>226160000000</v>
      </c>
      <c r="H302" s="5">
        <f t="shared" si="24"/>
        <v>37</v>
      </c>
      <c r="J302" s="6">
        <f>SUMIFS(cost_of_goods_sold,gics_sector,$E302,ticker_symbol,$F302,data_year_status,"complete")</f>
        <v>54982000000</v>
      </c>
      <c r="K302" s="6">
        <f>SUMIFS(sales_general_admin,gics_sector,$E302,ticker_symbol,$F302,data_year_status,"complete")</f>
        <v>142433000000</v>
      </c>
      <c r="L302" s="6">
        <f>SUMIFS(research_development,gics_sector,$E302,ticker_symbol,$F302,data_year_status,"complete")</f>
        <v>0</v>
      </c>
      <c r="M302" s="6">
        <f>SUMIFS(other_operating_items,gics_sector,$E302,ticker_symbol,$F302,data_year_status,"complete")</f>
        <v>7732000000</v>
      </c>
      <c r="N302" s="6">
        <f t="shared" si="25"/>
        <v>205147000000</v>
      </c>
      <c r="O302" s="6">
        <f t="shared" si="26"/>
        <v>21013000000</v>
      </c>
      <c r="P302" s="5">
        <f t="shared" si="27"/>
        <v>50</v>
      </c>
    </row>
    <row r="303" spans="5:16">
      <c r="E303" t="s">
        <v>16</v>
      </c>
      <c r="F303" t="s">
        <v>537</v>
      </c>
      <c r="G303" s="6">
        <f>SUMIFS(total_revenue,gics_sector,$E303,ticker_symbol,$F303,data_year_status,"complete")</f>
        <v>227842000000</v>
      </c>
      <c r="H303" s="5">
        <f t="shared" si="24"/>
        <v>36</v>
      </c>
      <c r="J303" s="6">
        <f>SUMIFS(cost_of_goods_sold,gics_sector,$E303,ticker_symbol,$F303,data_year_status,"complete")</f>
        <v>163257000000</v>
      </c>
      <c r="K303" s="6">
        <f>SUMIFS(sales_general_admin,gics_sector,$E303,ticker_symbol,$F303,data_year_status,"complete")</f>
        <v>21547000000</v>
      </c>
      <c r="L303" s="6">
        <f>SUMIFS(research_development,gics_sector,$E303,ticker_symbol,$F303,data_year_status,"complete")</f>
        <v>9433000000</v>
      </c>
      <c r="M303" s="6">
        <f>SUMIFS(other_operating_items,gics_sector,$E303,ticker_symbol,$F303,data_year_status,"complete")</f>
        <v>0</v>
      </c>
      <c r="N303" s="6">
        <f t="shared" si="25"/>
        <v>194237000000</v>
      </c>
      <c r="O303" s="6">
        <f t="shared" si="26"/>
        <v>33605000000</v>
      </c>
      <c r="P303" s="5">
        <f t="shared" si="27"/>
        <v>25</v>
      </c>
    </row>
    <row r="304" spans="5:16">
      <c r="E304" t="s">
        <v>16</v>
      </c>
      <c r="F304" t="s">
        <v>545</v>
      </c>
      <c r="G304" s="6">
        <f>SUMIFS(total_revenue,gics_sector,$E304,ticker_symbol,$F304,data_year_status,"complete")</f>
        <v>6818287000</v>
      </c>
      <c r="H304" s="5">
        <f t="shared" si="24"/>
        <v>403</v>
      </c>
      <c r="J304" s="6">
        <f>SUMIFS(cost_of_goods_sold,gics_sector,$E304,ticker_symbol,$F304,data_year_status,"complete")</f>
        <v>2659103000</v>
      </c>
      <c r="K304" s="6">
        <f>SUMIFS(sales_general_admin,gics_sector,$E304,ticker_symbol,$F304,data_year_status,"complete")</f>
        <v>989046000</v>
      </c>
      <c r="L304" s="6">
        <f>SUMIFS(research_development,gics_sector,$E304,ticker_symbol,$F304,data_year_status,"complete")</f>
        <v>0</v>
      </c>
      <c r="M304" s="6">
        <f>SUMIFS(other_operating_items,gics_sector,$E304,ticker_symbol,$F304,data_year_status,"complete")</f>
        <v>586635000</v>
      </c>
      <c r="N304" s="6">
        <f t="shared" si="25"/>
        <v>4234784000</v>
      </c>
      <c r="O304" s="6">
        <f t="shared" si="26"/>
        <v>2583503000</v>
      </c>
      <c r="P304" s="5">
        <f t="shared" si="27"/>
        <v>324</v>
      </c>
    </row>
    <row r="305" spans="5:16">
      <c r="E305" t="s">
        <v>16</v>
      </c>
      <c r="F305" t="s">
        <v>556</v>
      </c>
      <c r="G305" s="6">
        <f>SUMIFS(total_revenue,gics_sector,$E305,ticker_symbol,$F305,data_year_status,"complete")</f>
        <v>54549000000</v>
      </c>
      <c r="H305" s="5">
        <f t="shared" si="24"/>
        <v>139</v>
      </c>
      <c r="J305" s="6">
        <f>SUMIFS(cost_of_goods_sold,gics_sector,$E305,ticker_symbol,$F305,data_year_status,"complete")</f>
        <v>34831000000</v>
      </c>
      <c r="K305" s="6">
        <f>SUMIFS(sales_general_admin,gics_sector,$E305,ticker_symbol,$F305,data_year_status,"complete")</f>
        <v>5702000000</v>
      </c>
      <c r="L305" s="6">
        <f>SUMIFS(research_development,gics_sector,$E305,ticker_symbol,$F305,data_year_status,"complete")</f>
        <v>0</v>
      </c>
      <c r="M305" s="6">
        <f>SUMIFS(other_operating_items,gics_sector,$E305,ticker_symbol,$F305,data_year_status,"complete")</f>
        <v>5171000000</v>
      </c>
      <c r="N305" s="6">
        <f t="shared" si="25"/>
        <v>45704000000</v>
      </c>
      <c r="O305" s="6">
        <f t="shared" si="26"/>
        <v>8845000000</v>
      </c>
      <c r="P305" s="5">
        <f t="shared" si="27"/>
        <v>126</v>
      </c>
    </row>
    <row r="306" spans="5:16">
      <c r="E306" t="s">
        <v>16</v>
      </c>
      <c r="F306" t="s">
        <v>573</v>
      </c>
      <c r="G306" s="6">
        <f>SUMIFS(total_revenue,gics_sector,$E306,ticker_symbol,$F306,data_year_status,"complete")</f>
        <v>15197000000</v>
      </c>
      <c r="H306" s="5">
        <f t="shared" si="24"/>
        <v>320</v>
      </c>
      <c r="J306" s="6">
        <f>SUMIFS(cost_of_goods_sold,gics_sector,$E306,ticker_symbol,$F306,data_year_status,"complete")</f>
        <v>9279000000</v>
      </c>
      <c r="K306" s="6">
        <f>SUMIFS(sales_general_admin,gics_sector,$E306,ticker_symbol,$F306,data_year_status,"complete")</f>
        <v>3700000000</v>
      </c>
      <c r="L306" s="6">
        <f>SUMIFS(research_development,gics_sector,$E306,ticker_symbol,$F306,data_year_status,"complete")</f>
        <v>409000000</v>
      </c>
      <c r="M306" s="6">
        <f>SUMIFS(other_operating_items,gics_sector,$E306,ticker_symbol,$F306,data_year_status,"complete")</f>
        <v>0</v>
      </c>
      <c r="N306" s="6">
        <f t="shared" si="25"/>
        <v>13388000000</v>
      </c>
      <c r="O306" s="6">
        <f t="shared" si="26"/>
        <v>1809000000</v>
      </c>
      <c r="P306" s="5">
        <f t="shared" si="27"/>
        <v>372</v>
      </c>
    </row>
    <row r="307" spans="5:16">
      <c r="E307" t="s">
        <v>25</v>
      </c>
      <c r="F307" t="s">
        <v>24</v>
      </c>
      <c r="G307" s="6">
        <f>SUMIFS(total_revenue,gics_sector,$E307,ticker_symbol,$F307,data_year_status,"complete")</f>
        <v>803059000000</v>
      </c>
      <c r="H307" s="5">
        <f t="shared" si="24"/>
        <v>3</v>
      </c>
      <c r="J307" s="6">
        <f>SUMIFS(cost_of_goods_sold,gics_sector,$E307,ticker_symbol,$F307,data_year_status,"complete")</f>
        <v>490329000000</v>
      </c>
      <c r="K307" s="6">
        <f>SUMIFS(sales_general_admin,gics_sector,$E307,ticker_symbol,$F307,data_year_status,"complete")</f>
        <v>51346000000</v>
      </c>
      <c r="L307" s="6">
        <f>SUMIFS(research_development,gics_sector,$E307,ticker_symbol,$F307,data_year_status,"complete")</f>
        <v>28628000000</v>
      </c>
      <c r="M307" s="6">
        <f>SUMIFS(other_operating_items,gics_sector,$E307,ticker_symbol,$F307,data_year_status,"complete")</f>
        <v>0</v>
      </c>
      <c r="N307" s="6">
        <f t="shared" si="25"/>
        <v>570303000000</v>
      </c>
      <c r="O307" s="6">
        <f t="shared" si="26"/>
        <v>232756000000</v>
      </c>
      <c r="P307" s="5">
        <f t="shared" si="27"/>
        <v>1</v>
      </c>
    </row>
    <row r="308" spans="5:16">
      <c r="E308" t="s">
        <v>25</v>
      </c>
      <c r="F308" t="s">
        <v>34</v>
      </c>
      <c r="G308" s="6">
        <f>SUMIFS(total_revenue,gics_sector,$E308,ticker_symbol,$F308,data_year_status,"complete")</f>
        <v>18852246000</v>
      </c>
      <c r="H308" s="5">
        <f t="shared" si="24"/>
        <v>297</v>
      </c>
      <c r="J308" s="6">
        <f>SUMIFS(cost_of_goods_sold,gics_sector,$E308,ticker_symbol,$F308,data_year_status,"complete")</f>
        <v>2772862000</v>
      </c>
      <c r="K308" s="6">
        <f>SUMIFS(sales_general_admin,gics_sector,$E308,ticker_symbol,$F308,data_year_status,"complete")</f>
        <v>9039286000</v>
      </c>
      <c r="L308" s="6">
        <f>SUMIFS(research_development,gics_sector,$E308,ticker_symbol,$F308,data_year_status,"complete")</f>
        <v>3509701000</v>
      </c>
      <c r="M308" s="6">
        <f>SUMIFS(other_operating_items,gics_sector,$E308,ticker_symbol,$F308,data_year_status,"complete")</f>
        <v>251861000</v>
      </c>
      <c r="N308" s="6">
        <f t="shared" si="25"/>
        <v>15573710000</v>
      </c>
      <c r="O308" s="6">
        <f t="shared" si="26"/>
        <v>3278536000</v>
      </c>
      <c r="P308" s="5">
        <f t="shared" si="27"/>
        <v>282</v>
      </c>
    </row>
    <row r="309" spans="5:16">
      <c r="E309" t="s">
        <v>25</v>
      </c>
      <c r="F309" t="s">
        <v>36</v>
      </c>
      <c r="G309" s="6">
        <f>SUMIFS(total_revenue,gics_sector,$E309,ticker_symbol,$F309,data_year_status,"complete")</f>
        <v>12354963000</v>
      </c>
      <c r="H309" s="5">
        <f t="shared" si="24"/>
        <v>345</v>
      </c>
      <c r="J309" s="6">
        <f>SUMIFS(cost_of_goods_sold,gics_sector,$E309,ticker_symbol,$F309,data_year_status,"complete")</f>
        <v>4345929000</v>
      </c>
      <c r="K309" s="6">
        <f>SUMIFS(sales_general_admin,gics_sector,$E309,ticker_symbol,$F309,data_year_status,"complete")</f>
        <v>2014991000</v>
      </c>
      <c r="L309" s="6">
        <f>SUMIFS(research_development,gics_sector,$E309,ticker_symbol,$F309,data_year_status,"complete")</f>
        <v>2363996000</v>
      </c>
      <c r="M309" s="6">
        <f>SUMIFS(other_operating_items,gics_sector,$E309,ticker_symbol,$F309,data_year_status,"complete")</f>
        <v>184681000</v>
      </c>
      <c r="N309" s="6">
        <f t="shared" si="25"/>
        <v>8909597000</v>
      </c>
      <c r="O309" s="6">
        <f t="shared" si="26"/>
        <v>3445366000</v>
      </c>
      <c r="P309" s="5">
        <f t="shared" si="27"/>
        <v>273</v>
      </c>
    </row>
    <row r="310" spans="5:16">
      <c r="E310" t="s">
        <v>25</v>
      </c>
      <c r="F310" t="s">
        <v>41</v>
      </c>
      <c r="G310" s="6">
        <f>SUMIFS(total_revenue,gics_sector,$E310,ticker_symbol,$F310,data_year_status,"complete")</f>
        <v>19703139000</v>
      </c>
      <c r="H310" s="5">
        <f t="shared" si="24"/>
        <v>286</v>
      </c>
      <c r="J310" s="6">
        <f>SUMIFS(cost_of_goods_sold,gics_sector,$E310,ticker_symbol,$F310,data_year_status,"complete")</f>
        <v>13413687000</v>
      </c>
      <c r="K310" s="6">
        <f>SUMIFS(sales_general_admin,gics_sector,$E310,ticker_symbol,$F310,data_year_status,"complete")</f>
        <v>667632000</v>
      </c>
      <c r="L310" s="6">
        <f>SUMIFS(research_development,gics_sector,$E310,ticker_symbol,$F310,data_year_status,"complete")</f>
        <v>0</v>
      </c>
      <c r="M310" s="6">
        <f>SUMIFS(other_operating_items,gics_sector,$E310,ticker_symbol,$F310,data_year_status,"complete")</f>
        <v>1188217000</v>
      </c>
      <c r="N310" s="6">
        <f t="shared" si="25"/>
        <v>15269536000</v>
      </c>
      <c r="O310" s="6">
        <f t="shared" si="26"/>
        <v>4433603000</v>
      </c>
      <c r="P310" s="5">
        <f t="shared" si="27"/>
        <v>226</v>
      </c>
    </row>
    <row r="311" spans="5:16">
      <c r="E311" t="s">
        <v>25</v>
      </c>
      <c r="F311" t="s">
        <v>43</v>
      </c>
      <c r="G311" s="6">
        <f>SUMIFS(total_revenue,gics_sector,$E311,ticker_symbol,$F311,data_year_status,"complete")</f>
        <v>9602400000</v>
      </c>
      <c r="H311" s="5">
        <f t="shared" si="24"/>
        <v>376</v>
      </c>
      <c r="J311" s="6">
        <f>SUMIFS(cost_of_goods_sold,gics_sector,$E311,ticker_symbol,$F311,data_year_status,"complete")</f>
        <v>1225600000</v>
      </c>
      <c r="K311" s="6">
        <f>SUMIFS(sales_general_admin,gics_sector,$E311,ticker_symbol,$F311,data_year_status,"complete")</f>
        <v>4726400000</v>
      </c>
      <c r="L311" s="6">
        <f>SUMIFS(research_development,gics_sector,$E311,ticker_symbol,$F311,data_year_status,"complete")</f>
        <v>2726300000</v>
      </c>
      <c r="M311" s="6">
        <f>SUMIFS(other_operating_items,gics_sector,$E311,ticker_symbol,$F311,data_year_status,"complete")</f>
        <v>151600000</v>
      </c>
      <c r="N311" s="6">
        <f t="shared" si="25"/>
        <v>8829900000</v>
      </c>
      <c r="O311" s="6">
        <f t="shared" si="26"/>
        <v>772500000</v>
      </c>
      <c r="P311" s="5">
        <f t="shared" si="27"/>
        <v>419</v>
      </c>
    </row>
    <row r="312" spans="5:16">
      <c r="E312" t="s">
        <v>25</v>
      </c>
      <c r="F312" t="s">
        <v>59</v>
      </c>
      <c r="G312" s="6">
        <f>SUMIFS(total_revenue,gics_sector,$E312,ticker_symbol,$F312,data_year_status,"complete")</f>
        <v>7113191000</v>
      </c>
      <c r="H312" s="5">
        <f t="shared" si="24"/>
        <v>401</v>
      </c>
      <c r="J312" s="6">
        <f>SUMIFS(cost_of_goods_sold,gics_sector,$E312,ticker_symbol,$F312,data_year_status,"complete")</f>
        <v>2377550000</v>
      </c>
      <c r="K312" s="6">
        <f>SUMIFS(sales_general_admin,gics_sector,$E312,ticker_symbol,$F312,data_year_status,"complete")</f>
        <v>2503179000</v>
      </c>
      <c r="L312" s="6">
        <f>SUMIFS(research_development,gics_sector,$E312,ticker_symbol,$F312,data_year_status,"complete")</f>
        <v>442500000</v>
      </c>
      <c r="M312" s="6">
        <f>SUMIFS(other_operating_items,gics_sector,$E312,ticker_symbol,$F312,data_year_status,"complete")</f>
        <v>101633000</v>
      </c>
      <c r="N312" s="6">
        <f t="shared" si="25"/>
        <v>5424862000</v>
      </c>
      <c r="O312" s="6">
        <f t="shared" si="26"/>
        <v>1688329000</v>
      </c>
      <c r="P312" s="5">
        <f t="shared" si="27"/>
        <v>379</v>
      </c>
    </row>
    <row r="313" spans="5:16">
      <c r="E313" t="s">
        <v>25</v>
      </c>
      <c r="F313" t="s">
        <v>70</v>
      </c>
      <c r="G313" s="6">
        <f>SUMIFS(total_revenue,gics_sector,$E313,ticker_symbol,$F313,data_year_status,"complete")</f>
        <v>37065000000</v>
      </c>
      <c r="H313" s="5">
        <f t="shared" si="24"/>
        <v>204</v>
      </c>
      <c r="J313" s="6">
        <f>SUMIFS(cost_of_goods_sold,gics_sector,$E313,ticker_symbol,$F313,data_year_status,"complete")</f>
        <v>21768000000</v>
      </c>
      <c r="K313" s="6">
        <f>SUMIFS(sales_general_admin,gics_sector,$E313,ticker_symbol,$F313,data_year_status,"complete")</f>
        <v>3420000000</v>
      </c>
      <c r="L313" s="6">
        <f>SUMIFS(research_development,gics_sector,$E313,ticker_symbol,$F313,data_year_status,"complete")</f>
        <v>5739000000</v>
      </c>
      <c r="M313" s="6">
        <f>SUMIFS(other_operating_items,gics_sector,$E313,ticker_symbol,$F313,data_year_status,"complete")</f>
        <v>0</v>
      </c>
      <c r="N313" s="6">
        <f t="shared" si="25"/>
        <v>30927000000</v>
      </c>
      <c r="O313" s="6">
        <f t="shared" si="26"/>
        <v>6138000000</v>
      </c>
      <c r="P313" s="5">
        <f t="shared" si="27"/>
        <v>175</v>
      </c>
    </row>
    <row r="314" spans="5:16">
      <c r="E314" t="s">
        <v>25</v>
      </c>
      <c r="F314" t="s">
        <v>91</v>
      </c>
      <c r="G314" s="6">
        <f>SUMIFS(total_revenue,gics_sector,$E314,ticker_symbol,$F314,data_year_status,"complete")</f>
        <v>19821000000</v>
      </c>
      <c r="H314" s="5">
        <f t="shared" si="24"/>
        <v>284</v>
      </c>
      <c r="J314" s="6">
        <f>SUMIFS(cost_of_goods_sold,gics_sector,$E314,ticker_symbol,$F314,data_year_status,"complete")</f>
        <v>13553700000</v>
      </c>
      <c r="K314" s="6">
        <f>SUMIFS(sales_general_admin,gics_sector,$E314,ticker_symbol,$F314,data_year_status,"complete")</f>
        <v>2375100000</v>
      </c>
      <c r="L314" s="6">
        <f>SUMIFS(research_development,gics_sector,$E314,ticker_symbol,$F314,data_year_status,"complete")</f>
        <v>0</v>
      </c>
      <c r="M314" s="6">
        <f>SUMIFS(other_operating_items,gics_sector,$E314,ticker_symbol,$F314,data_year_status,"complete")</f>
        <v>0</v>
      </c>
      <c r="N314" s="6">
        <f t="shared" si="25"/>
        <v>15928800000</v>
      </c>
      <c r="O314" s="6">
        <f t="shared" si="26"/>
        <v>3892200000</v>
      </c>
      <c r="P314" s="5">
        <f t="shared" si="27"/>
        <v>253</v>
      </c>
    </row>
    <row r="315" spans="5:16">
      <c r="E315" t="s">
        <v>25</v>
      </c>
      <c r="F315" t="s">
        <v>95</v>
      </c>
      <c r="G315" s="6">
        <f>SUMIFS(total_revenue,gics_sector,$E315,ticker_symbol,$F315,data_year_status,"complete")</f>
        <v>18511000000</v>
      </c>
      <c r="H315" s="5">
        <f t="shared" si="24"/>
        <v>301</v>
      </c>
      <c r="J315" s="6">
        <f>SUMIFS(cost_of_goods_sold,gics_sector,$E315,ticker_symbol,$F315,data_year_status,"complete")</f>
        <v>6303000000</v>
      </c>
      <c r="K315" s="6">
        <f>SUMIFS(sales_general_admin,gics_sector,$E315,ticker_symbol,$F315,data_year_status,"complete")</f>
        <v>4478000000</v>
      </c>
      <c r="L315" s="6">
        <f>SUMIFS(research_development,gics_sector,$E315,ticker_symbol,$F315,data_year_status,"complete")</f>
        <v>2405000000</v>
      </c>
      <c r="M315" s="6">
        <f>SUMIFS(other_operating_items,gics_sector,$E315,ticker_symbol,$F315,data_year_status,"complete")</f>
        <v>0</v>
      </c>
      <c r="N315" s="6">
        <f t="shared" si="25"/>
        <v>13186000000</v>
      </c>
      <c r="O315" s="6">
        <f t="shared" si="26"/>
        <v>5325000000</v>
      </c>
      <c r="P315" s="5">
        <f t="shared" si="27"/>
        <v>193</v>
      </c>
    </row>
    <row r="316" spans="5:16">
      <c r="E316" t="s">
        <v>25</v>
      </c>
      <c r="F316" t="s">
        <v>97</v>
      </c>
      <c r="G316" s="6">
        <f>SUMIFS(total_revenue,gics_sector,$E316,ticker_symbol,$F316,data_year_status,"complete")</f>
        <v>20064000000</v>
      </c>
      <c r="H316" s="5">
        <f t="shared" si="24"/>
        <v>282</v>
      </c>
      <c r="J316" s="6">
        <f>SUMIFS(cost_of_goods_sold,gics_sector,$E316,ticker_symbol,$F316,data_year_status,"complete")</f>
        <v>10571000000</v>
      </c>
      <c r="K316" s="6">
        <f>SUMIFS(sales_general_admin,gics_sector,$E316,ticker_symbol,$F316,data_year_status,"complete")</f>
        <v>1292000000</v>
      </c>
      <c r="L316" s="6">
        <f>SUMIFS(research_development,gics_sector,$E316,ticker_symbol,$F316,data_year_status,"complete")</f>
        <v>3723000000</v>
      </c>
      <c r="M316" s="6">
        <f>SUMIFS(other_operating_items,gics_sector,$E316,ticker_symbol,$F316,data_year_status,"complete")</f>
        <v>2122000000</v>
      </c>
      <c r="N316" s="6">
        <f t="shared" si="25"/>
        <v>17708000000</v>
      </c>
      <c r="O316" s="6">
        <f t="shared" si="26"/>
        <v>2356000000</v>
      </c>
      <c r="P316" s="5">
        <f t="shared" si="27"/>
        <v>343</v>
      </c>
    </row>
    <row r="317" spans="5:16">
      <c r="E317" t="s">
        <v>25</v>
      </c>
      <c r="F317" t="s">
        <v>175</v>
      </c>
      <c r="G317" s="6">
        <f>SUMIFS(total_revenue,gics_sector,$E317,ticker_symbol,$F317,data_year_status,"complete")</f>
        <v>19162000000</v>
      </c>
      <c r="H317" s="5">
        <f t="shared" si="24"/>
        <v>293</v>
      </c>
      <c r="J317" s="6">
        <f>SUMIFS(cost_of_goods_sold,gics_sector,$E317,ticker_symbol,$F317,data_year_status,"complete")</f>
        <v>4595825000</v>
      </c>
      <c r="K317" s="6">
        <f>SUMIFS(sales_general_admin,gics_sector,$E317,ticker_symbol,$F317,data_year_status,"complete")</f>
        <v>12201175000</v>
      </c>
      <c r="L317" s="6">
        <f>SUMIFS(research_development,gics_sector,$E317,ticker_symbol,$F317,data_year_status,"complete")</f>
        <v>2792494000</v>
      </c>
      <c r="M317" s="6">
        <f>SUMIFS(other_operating_items,gics_sector,$E317,ticker_symbol,$F317,data_year_status,"complete")</f>
        <v>0</v>
      </c>
      <c r="N317" s="6">
        <f t="shared" si="25"/>
        <v>19589494000</v>
      </c>
      <c r="O317" s="6">
        <f t="shared" si="26"/>
        <v>-427494000</v>
      </c>
      <c r="P317" s="5">
        <f t="shared" si="27"/>
        <v>425</v>
      </c>
    </row>
    <row r="318" spans="5:16">
      <c r="E318" t="s">
        <v>25</v>
      </c>
      <c r="F318" t="s">
        <v>176</v>
      </c>
      <c r="G318" s="6">
        <f>SUMIFS(total_revenue,gics_sector,$E318,ticker_symbol,$F318,data_year_status,"complete")</f>
        <v>194157000000</v>
      </c>
      <c r="H318" s="5">
        <f t="shared" si="24"/>
        <v>44</v>
      </c>
      <c r="J318" s="6">
        <f>SUMIFS(cost_of_goods_sold,gics_sector,$E318,ticker_symbol,$F318,data_year_status,"complete")</f>
        <v>76307000000</v>
      </c>
      <c r="K318" s="6">
        <f>SUMIFS(sales_general_admin,gics_sector,$E318,ticker_symbol,$F318,data_year_status,"complete")</f>
        <v>46533000000</v>
      </c>
      <c r="L318" s="6">
        <f>SUMIFS(research_development,gics_sector,$E318,ticker_symbol,$F318,data_year_status,"complete")</f>
        <v>24739000000</v>
      </c>
      <c r="M318" s="6">
        <f>SUMIFS(other_operating_items,gics_sector,$E318,ticker_symbol,$F318,data_year_status,"complete")</f>
        <v>1332000000</v>
      </c>
      <c r="N318" s="6">
        <f t="shared" si="25"/>
        <v>148911000000</v>
      </c>
      <c r="O318" s="6">
        <f t="shared" si="26"/>
        <v>45246000000</v>
      </c>
      <c r="P318" s="5">
        <f t="shared" si="27"/>
        <v>18</v>
      </c>
    </row>
    <row r="319" spans="5:16">
      <c r="E319" t="s">
        <v>25</v>
      </c>
      <c r="F319" t="s">
        <v>178</v>
      </c>
      <c r="G319" s="6">
        <f>SUMIFS(total_revenue,gics_sector,$E319,ticker_symbol,$F319,data_year_status,"complete")</f>
        <v>8320193000</v>
      </c>
      <c r="H319" s="5">
        <f t="shared" si="24"/>
        <v>393</v>
      </c>
      <c r="J319" s="6">
        <f>SUMIFS(cost_of_goods_sold,gics_sector,$E319,ticker_symbol,$F319,data_year_status,"complete")</f>
        <v>6857932000</v>
      </c>
      <c r="K319" s="6">
        <f>SUMIFS(sales_general_admin,gics_sector,$E319,ticker_symbol,$F319,data_year_status,"complete")</f>
        <v>381451000</v>
      </c>
      <c r="L319" s="6">
        <f>SUMIFS(research_development,gics_sector,$E319,ticker_symbol,$F319,data_year_status,"complete")</f>
        <v>0</v>
      </c>
      <c r="M319" s="6">
        <f>SUMIFS(other_operating_items,gics_sector,$E319,ticker_symbol,$F319,data_year_status,"complete")</f>
        <v>319300000</v>
      </c>
      <c r="N319" s="6">
        <f t="shared" si="25"/>
        <v>7558683000</v>
      </c>
      <c r="O319" s="6">
        <f t="shared" si="26"/>
        <v>761510000</v>
      </c>
      <c r="P319" s="5">
        <f t="shared" si="27"/>
        <v>420</v>
      </c>
    </row>
    <row r="320" spans="5:16">
      <c r="E320" t="s">
        <v>25</v>
      </c>
      <c r="F320" t="s">
        <v>187</v>
      </c>
      <c r="G320" s="6">
        <f>SUMIFS(total_revenue,gics_sector,$E320,ticker_symbol,$F320,data_year_status,"complete")</f>
        <v>38868372000</v>
      </c>
      <c r="H320" s="5">
        <f t="shared" si="24"/>
        <v>195</v>
      </c>
      <c r="J320" s="6">
        <f>SUMIFS(cost_of_goods_sold,gics_sector,$E320,ticker_symbol,$F320,data_year_status,"complete")</f>
        <v>23125041000</v>
      </c>
      <c r="K320" s="6">
        <f>SUMIFS(sales_general_admin,gics_sector,$E320,ticker_symbol,$F320,data_year_status,"complete")</f>
        <v>7830846000</v>
      </c>
      <c r="L320" s="6">
        <f>SUMIFS(research_development,gics_sector,$E320,ticker_symbol,$F320,data_year_status,"complete")</f>
        <v>0</v>
      </c>
      <c r="M320" s="6">
        <f>SUMIFS(other_operating_items,gics_sector,$E320,ticker_symbol,$F320,data_year_status,"complete")</f>
        <v>846189000</v>
      </c>
      <c r="N320" s="6">
        <f t="shared" si="25"/>
        <v>31802076000</v>
      </c>
      <c r="O320" s="6">
        <f t="shared" si="26"/>
        <v>7066296000</v>
      </c>
      <c r="P320" s="5">
        <f t="shared" si="27"/>
        <v>157</v>
      </c>
    </row>
    <row r="321" spans="5:16">
      <c r="E321" t="s">
        <v>25</v>
      </c>
      <c r="F321" t="s">
        <v>188</v>
      </c>
      <c r="G321" s="6">
        <f>SUMIFS(total_revenue,gics_sector,$E321,ticker_symbol,$F321,data_year_status,"complete")</f>
        <v>12755149000</v>
      </c>
      <c r="H321" s="5">
        <f t="shared" si="24"/>
        <v>340</v>
      </c>
      <c r="J321" s="6">
        <f>SUMIFS(cost_of_goods_sold,gics_sector,$E321,ticker_symbol,$F321,data_year_status,"complete")</f>
        <v>2296919000</v>
      </c>
      <c r="K321" s="6">
        <f>SUMIFS(sales_general_admin,gics_sector,$E321,ticker_symbol,$F321,data_year_status,"complete")</f>
        <v>6235136000</v>
      </c>
      <c r="L321" s="6">
        <f>SUMIFS(research_development,gics_sector,$E321,ticker_symbol,$F321,data_year_status,"complete")</f>
        <v>2123395000</v>
      </c>
      <c r="M321" s="6">
        <f>SUMIFS(other_operating_items,gics_sector,$E321,ticker_symbol,$F321,data_year_status,"complete")</f>
        <v>152013000</v>
      </c>
      <c r="N321" s="6">
        <f t="shared" si="25"/>
        <v>10807463000</v>
      </c>
      <c r="O321" s="6">
        <f t="shared" si="26"/>
        <v>1947686000</v>
      </c>
      <c r="P321" s="5">
        <f t="shared" si="27"/>
        <v>365</v>
      </c>
    </row>
    <row r="322" spans="5:16">
      <c r="E322" t="s">
        <v>25</v>
      </c>
      <c r="F322" t="s">
        <v>222</v>
      </c>
      <c r="G322" s="6">
        <f>SUMIFS(total_revenue,gics_sector,$E322,ticker_symbol,$F322,data_year_status,"complete")</f>
        <v>16283000000</v>
      </c>
      <c r="H322" s="5">
        <f t="shared" si="24"/>
        <v>315</v>
      </c>
      <c r="J322" s="6">
        <f>SUMIFS(cost_of_goods_sold,gics_sector,$E322,ticker_symbol,$F322,data_year_status,"complete")</f>
        <v>5518000000</v>
      </c>
      <c r="K322" s="6">
        <f>SUMIFS(sales_general_admin,gics_sector,$E322,ticker_symbol,$F322,data_year_status,"complete")</f>
        <v>4191000000</v>
      </c>
      <c r="L322" s="6">
        <f>SUMIFS(research_development,gics_sector,$E322,ticker_symbol,$F322,data_year_status,"complete")</f>
        <v>4481000000</v>
      </c>
      <c r="M322" s="6">
        <f>SUMIFS(other_operating_items,gics_sector,$E322,ticker_symbol,$F322,data_year_status,"complete")</f>
        <v>67000000</v>
      </c>
      <c r="N322" s="6">
        <f t="shared" si="25"/>
        <v>14257000000</v>
      </c>
      <c r="O322" s="6">
        <f t="shared" si="26"/>
        <v>2026000000</v>
      </c>
      <c r="P322" s="5">
        <f t="shared" si="27"/>
        <v>361</v>
      </c>
    </row>
    <row r="323" spans="5:16">
      <c r="E323" t="s">
        <v>25</v>
      </c>
      <c r="F323" t="s">
        <v>223</v>
      </c>
      <c r="G323" s="6">
        <f>SUMIFS(total_revenue,gics_sector,$E323,ticker_symbol,$F323,data_year_status,"complete")</f>
        <v>34618000000</v>
      </c>
      <c r="H323" s="5">
        <f t="shared" si="24"/>
        <v>213</v>
      </c>
      <c r="J323" s="6">
        <f>SUMIFS(cost_of_goods_sold,gics_sector,$E323,ticker_symbol,$F323,data_year_status,"complete")</f>
        <v>6933000000</v>
      </c>
      <c r="K323" s="6">
        <f>SUMIFS(sales_general_admin,gics_sector,$E323,ticker_symbol,$F323,data_year_status,"complete")</f>
        <v>14012000000</v>
      </c>
      <c r="L323" s="6">
        <f>SUMIFS(research_development,gics_sector,$E323,ticker_symbol,$F323,data_year_status,"complete")</f>
        <v>3935000000</v>
      </c>
      <c r="M323" s="6">
        <f>SUMIFS(other_operating_items,gics_sector,$E323,ticker_symbol,$F323,data_year_status,"complete")</f>
        <v>286000000</v>
      </c>
      <c r="N323" s="6">
        <f t="shared" si="25"/>
        <v>25166000000</v>
      </c>
      <c r="O323" s="6">
        <f t="shared" si="26"/>
        <v>9452000000</v>
      </c>
      <c r="P323" s="5">
        <f t="shared" si="27"/>
        <v>119</v>
      </c>
    </row>
    <row r="324" spans="5:16">
      <c r="E324" t="s">
        <v>25</v>
      </c>
      <c r="F324" t="s">
        <v>250</v>
      </c>
      <c r="G324" s="6">
        <f>SUMIFS(total_revenue,gics_sector,$E324,ticker_symbol,$F324,data_year_status,"complete")</f>
        <v>65904000000</v>
      </c>
      <c r="H324" s="5">
        <f t="shared" si="24"/>
        <v>120</v>
      </c>
      <c r="J324" s="6">
        <f>SUMIFS(cost_of_goods_sold,gics_sector,$E324,ticker_symbol,$F324,data_year_status,"complete")</f>
        <v>10684000000</v>
      </c>
      <c r="K324" s="6">
        <f>SUMIFS(sales_general_admin,gics_sector,$E324,ticker_symbol,$F324,data_year_status,"complete")</f>
        <v>13954000000</v>
      </c>
      <c r="L324" s="6">
        <f>SUMIFS(research_development,gics_sector,$E324,ticker_symbol,$F324,data_year_status,"complete")</f>
        <v>14816000000</v>
      </c>
      <c r="M324" s="6">
        <f>SUMIFS(other_operating_items,gics_sector,$E324,ticker_symbol,$F324,data_year_status,"complete")</f>
        <v>0</v>
      </c>
      <c r="N324" s="6">
        <f t="shared" si="25"/>
        <v>39454000000</v>
      </c>
      <c r="O324" s="6">
        <f t="shared" si="26"/>
        <v>26450000000</v>
      </c>
      <c r="P324" s="5">
        <f t="shared" si="27"/>
        <v>37</v>
      </c>
    </row>
    <row r="325" spans="5:16">
      <c r="E325" t="s">
        <v>25</v>
      </c>
      <c r="F325" t="s">
        <v>256</v>
      </c>
      <c r="G325" s="6">
        <f>SUMIFS(total_revenue,gics_sector,$E325,ticker_symbol,$F325,data_year_status,"complete")</f>
        <v>7128217000</v>
      </c>
      <c r="H325" s="5">
        <f t="shared" si="24"/>
        <v>400</v>
      </c>
      <c r="J325" s="6">
        <f>SUMIFS(cost_of_goods_sold,gics_sector,$E325,ticker_symbol,$F325,data_year_status,"complete")</f>
        <v>1232472000</v>
      </c>
      <c r="K325" s="6">
        <f>SUMIFS(sales_general_admin,gics_sector,$E325,ticker_symbol,$F325,data_year_status,"complete")</f>
        <v>2757827000</v>
      </c>
      <c r="L325" s="6">
        <f>SUMIFS(research_development,gics_sector,$E325,ticker_symbol,$F325,data_year_status,"complete")</f>
        <v>1104216000</v>
      </c>
      <c r="M325" s="6">
        <f>SUMIFS(other_operating_items,gics_sector,$E325,ticker_symbol,$F325,data_year_status,"complete")</f>
        <v>0</v>
      </c>
      <c r="N325" s="6">
        <f t="shared" si="25"/>
        <v>5094515000</v>
      </c>
      <c r="O325" s="6">
        <f t="shared" si="26"/>
        <v>2033702000</v>
      </c>
      <c r="P325" s="5">
        <f t="shared" si="27"/>
        <v>358</v>
      </c>
    </row>
    <row r="326" spans="5:16">
      <c r="E326" t="s">
        <v>25</v>
      </c>
      <c r="F326" t="s">
        <v>257</v>
      </c>
      <c r="G326" s="6">
        <f>SUMIFS(total_revenue,gics_sector,$E326,ticker_symbol,$F326,data_year_status,"complete")</f>
        <v>24868200000</v>
      </c>
      <c r="H326" s="5">
        <f t="shared" si="24"/>
        <v>252</v>
      </c>
      <c r="J326" s="6">
        <f>SUMIFS(cost_of_goods_sold,gics_sector,$E326,ticker_symbol,$F326,data_year_status,"complete")</f>
        <v>16770400000</v>
      </c>
      <c r="K326" s="6">
        <f>SUMIFS(sales_general_admin,gics_sector,$E326,ticker_symbol,$F326,data_year_status,"complete")</f>
        <v>3588800000</v>
      </c>
      <c r="L326" s="6">
        <f>SUMIFS(research_development,gics_sector,$E326,ticker_symbol,$F326,data_year_status,"complete")</f>
        <v>0</v>
      </c>
      <c r="M326" s="6">
        <f>SUMIFS(other_operating_items,gics_sector,$E326,ticker_symbol,$F326,data_year_status,"complete")</f>
        <v>0</v>
      </c>
      <c r="N326" s="6">
        <f t="shared" si="25"/>
        <v>20359200000</v>
      </c>
      <c r="O326" s="6">
        <f t="shared" si="26"/>
        <v>4509000000</v>
      </c>
      <c r="P326" s="5">
        <f t="shared" si="27"/>
        <v>223</v>
      </c>
    </row>
    <row r="327" spans="5:16">
      <c r="E327" t="s">
        <v>25</v>
      </c>
      <c r="F327" t="s">
        <v>258</v>
      </c>
      <c r="G327" s="6">
        <f>SUMIFS(total_revenue,gics_sector,$E327,ticker_symbol,$F327,data_year_status,"complete")</f>
        <v>19570000000</v>
      </c>
      <c r="H327" s="5">
        <f t="shared" si="24"/>
        <v>288</v>
      </c>
      <c r="J327" s="6">
        <f>SUMIFS(cost_of_goods_sold,gics_sector,$E327,ticker_symbol,$F327,data_year_status,"complete")</f>
        <v>11130000000</v>
      </c>
      <c r="K327" s="6">
        <f>SUMIFS(sales_general_admin,gics_sector,$E327,ticker_symbol,$F327,data_year_status,"complete")</f>
        <v>3810000000</v>
      </c>
      <c r="L327" s="6">
        <f>SUMIFS(research_development,gics_sector,$E327,ticker_symbol,$F327,data_year_status,"complete")</f>
        <v>0</v>
      </c>
      <c r="M327" s="6">
        <f>SUMIFS(other_operating_items,gics_sector,$E327,ticker_symbol,$F327,data_year_status,"complete")</f>
        <v>0</v>
      </c>
      <c r="N327" s="6">
        <f t="shared" si="25"/>
        <v>14940000000</v>
      </c>
      <c r="O327" s="6">
        <f t="shared" si="26"/>
        <v>4630000000</v>
      </c>
      <c r="P327" s="5">
        <f t="shared" si="27"/>
        <v>213</v>
      </c>
    </row>
    <row r="328" spans="5:16">
      <c r="E328" t="s">
        <v>25</v>
      </c>
      <c r="F328" t="s">
        <v>261</v>
      </c>
      <c r="G328" s="6">
        <f>SUMIFS(total_revenue,gics_sector,$E328,ticker_symbol,$F328,data_year_status,"complete")</f>
        <v>5989451000</v>
      </c>
      <c r="H328" s="5">
        <f t="shared" si="24"/>
        <v>410</v>
      </c>
      <c r="J328" s="6">
        <f>SUMIFS(cost_of_goods_sold,gics_sector,$E328,ticker_symbol,$F328,data_year_status,"complete")</f>
        <v>3013323000</v>
      </c>
      <c r="K328" s="6">
        <f>SUMIFS(sales_general_admin,gics_sector,$E328,ticker_symbol,$F328,data_year_status,"complete")</f>
        <v>1260778000</v>
      </c>
      <c r="L328" s="6">
        <f>SUMIFS(research_development,gics_sector,$E328,ticker_symbol,$F328,data_year_status,"complete")</f>
        <v>560693000</v>
      </c>
      <c r="M328" s="6">
        <f>SUMIFS(other_operating_items,gics_sector,$E328,ticker_symbol,$F328,data_year_status,"complete")</f>
        <v>0</v>
      </c>
      <c r="N328" s="6">
        <f t="shared" si="25"/>
        <v>4834794000</v>
      </c>
      <c r="O328" s="6">
        <f t="shared" si="26"/>
        <v>1154657000</v>
      </c>
      <c r="P328" s="5">
        <f t="shared" si="27"/>
        <v>409</v>
      </c>
    </row>
    <row r="329" spans="5:16">
      <c r="E329" t="s">
        <v>25</v>
      </c>
      <c r="F329" t="s">
        <v>269</v>
      </c>
      <c r="G329" s="6">
        <f>SUMIFS(total_revenue,gics_sector,$E329,ticker_symbol,$F329,data_year_status,"complete")</f>
        <v>13648343000</v>
      </c>
      <c r="H329" s="5">
        <f t="shared" si="24"/>
        <v>332</v>
      </c>
      <c r="J329" s="6">
        <f>SUMIFS(cost_of_goods_sold,gics_sector,$E329,ticker_symbol,$F329,data_year_status,"complete")</f>
        <v>10186754000</v>
      </c>
      <c r="K329" s="6">
        <f>SUMIFS(sales_general_admin,gics_sector,$E329,ticker_symbol,$F329,data_year_status,"complete")</f>
        <v>1060208000</v>
      </c>
      <c r="L329" s="6">
        <f>SUMIFS(research_development,gics_sector,$E329,ticker_symbol,$F329,data_year_status,"complete")</f>
        <v>541322000</v>
      </c>
      <c r="M329" s="6">
        <f>SUMIFS(other_operating_items,gics_sector,$E329,ticker_symbol,$F329,data_year_status,"complete")</f>
        <v>0</v>
      </c>
      <c r="N329" s="6">
        <f t="shared" si="25"/>
        <v>11788284000</v>
      </c>
      <c r="O329" s="6">
        <f t="shared" si="26"/>
        <v>1860059000</v>
      </c>
      <c r="P329" s="5">
        <f t="shared" si="27"/>
        <v>370</v>
      </c>
    </row>
    <row r="330" spans="5:16">
      <c r="E330" t="s">
        <v>25</v>
      </c>
      <c r="F330" t="s">
        <v>275</v>
      </c>
      <c r="G330" s="6">
        <f>SUMIFS(total_revenue,gics_sector,$E330,ticker_symbol,$F330,data_year_status,"complete")</f>
        <v>36035000000</v>
      </c>
      <c r="H330" s="5">
        <f t="shared" si="24"/>
        <v>207</v>
      </c>
      <c r="J330" s="6">
        <f>SUMIFS(cost_of_goods_sold,gics_sector,$E330,ticker_symbol,$F330,data_year_status,"complete")</f>
        <v>21260000000</v>
      </c>
      <c r="K330" s="6">
        <f>SUMIFS(sales_general_admin,gics_sector,$E330,ticker_symbol,$F330,data_year_status,"complete")</f>
        <v>5308000000</v>
      </c>
      <c r="L330" s="6">
        <f>SUMIFS(research_development,gics_sector,$E330,ticker_symbol,$F330,data_year_status,"complete")</f>
        <v>3036000000</v>
      </c>
      <c r="M330" s="6">
        <f>SUMIFS(other_operating_items,gics_sector,$E330,ticker_symbol,$F330,data_year_status,"complete")</f>
        <v>182000000</v>
      </c>
      <c r="N330" s="6">
        <f t="shared" si="25"/>
        <v>29786000000</v>
      </c>
      <c r="O330" s="6">
        <f t="shared" si="26"/>
        <v>6249000000</v>
      </c>
      <c r="P330" s="5">
        <f t="shared" si="27"/>
        <v>172</v>
      </c>
    </row>
    <row r="331" spans="5:16">
      <c r="E331" t="s">
        <v>25</v>
      </c>
      <c r="F331" t="s">
        <v>278</v>
      </c>
      <c r="G331" s="6">
        <f>SUMIFS(total_revenue,gics_sector,$E331,ticker_symbol,$F331,data_year_status,"complete")</f>
        <v>10602027000</v>
      </c>
      <c r="H331" s="5">
        <f t="shared" si="24"/>
        <v>367</v>
      </c>
      <c r="J331" s="6">
        <f>SUMIFS(cost_of_goods_sold,gics_sector,$E331,ticker_symbol,$F331,data_year_status,"complete")</f>
        <v>3984046000</v>
      </c>
      <c r="K331" s="6">
        <f>SUMIFS(sales_general_admin,gics_sector,$E331,ticker_symbol,$F331,data_year_status,"complete")</f>
        <v>4973728000</v>
      </c>
      <c r="L331" s="6">
        <f>SUMIFS(research_development,gics_sector,$E331,ticker_symbol,$F331,data_year_status,"complete")</f>
        <v>0</v>
      </c>
      <c r="M331" s="6">
        <f>SUMIFS(other_operating_items,gics_sector,$E331,ticker_symbol,$F331,data_year_status,"complete")</f>
        <v>0</v>
      </c>
      <c r="N331" s="6">
        <f t="shared" si="25"/>
        <v>8957774000</v>
      </c>
      <c r="O331" s="6">
        <f t="shared" si="26"/>
        <v>1644253000</v>
      </c>
      <c r="P331" s="5">
        <f t="shared" si="27"/>
        <v>381</v>
      </c>
    </row>
    <row r="332" spans="5:16">
      <c r="E332" t="s">
        <v>25</v>
      </c>
      <c r="F332" t="s">
        <v>306</v>
      </c>
      <c r="G332" s="6">
        <f>SUMIFS(total_revenue,gics_sector,$E332,ticker_symbol,$F332,data_year_status,"complete")</f>
        <v>157353000000</v>
      </c>
      <c r="H332" s="5">
        <f t="shared" si="24"/>
        <v>53</v>
      </c>
      <c r="J332" s="6">
        <f>SUMIFS(cost_of_goods_sold,gics_sector,$E332,ticker_symbol,$F332,data_year_status,"complete")</f>
        <v>112161000000</v>
      </c>
      <c r="K332" s="6">
        <f>SUMIFS(sales_general_admin,gics_sector,$E332,ticker_symbol,$F332,data_year_status,"complete")</f>
        <v>26183000000</v>
      </c>
      <c r="L332" s="6">
        <f>SUMIFS(research_development,gics_sector,$E332,ticker_symbol,$F332,data_year_status,"complete")</f>
        <v>6833000000</v>
      </c>
      <c r="M332" s="6">
        <f>SUMIFS(other_operating_items,gics_sector,$E332,ticker_symbol,$F332,data_year_status,"complete")</f>
        <v>2513000000</v>
      </c>
      <c r="N332" s="6">
        <f t="shared" si="25"/>
        <v>147690000000</v>
      </c>
      <c r="O332" s="6">
        <f t="shared" si="26"/>
        <v>9663000000</v>
      </c>
      <c r="P332" s="5">
        <f t="shared" si="27"/>
        <v>118</v>
      </c>
    </row>
    <row r="333" spans="5:16">
      <c r="E333" t="s">
        <v>25</v>
      </c>
      <c r="F333" t="s">
        <v>308</v>
      </c>
      <c r="G333" s="6">
        <f>SUMIFS(total_revenue,gics_sector,$E333,ticker_symbol,$F333,data_year_status,"complete")</f>
        <v>268650000000</v>
      </c>
      <c r="H333" s="5">
        <f t="shared" si="24"/>
        <v>32</v>
      </c>
      <c r="J333" s="6">
        <f>SUMIFS(cost_of_goods_sold,gics_sector,$E333,ticker_symbol,$F333,data_year_status,"complete")</f>
        <v>212575000000</v>
      </c>
      <c r="K333" s="6">
        <f>SUMIFS(sales_general_admin,gics_sector,$E333,ticker_symbol,$F333,data_year_status,"complete")</f>
        <v>27310000000</v>
      </c>
      <c r="L333" s="6">
        <f>SUMIFS(research_development,gics_sector,$E333,ticker_symbol,$F333,data_year_status,"complete")</f>
        <v>6833000000</v>
      </c>
      <c r="M333" s="6">
        <f>SUMIFS(other_operating_items,gics_sector,$E333,ticker_symbol,$F333,data_year_status,"complete")</f>
        <v>1620000000</v>
      </c>
      <c r="N333" s="6">
        <f t="shared" si="25"/>
        <v>248338000000</v>
      </c>
      <c r="O333" s="6">
        <f t="shared" si="26"/>
        <v>20312000000</v>
      </c>
      <c r="P333" s="5">
        <f t="shared" si="27"/>
        <v>52</v>
      </c>
    </row>
    <row r="334" spans="5:16">
      <c r="E334" t="s">
        <v>25</v>
      </c>
      <c r="F334" t="s">
        <v>311</v>
      </c>
      <c r="G334" s="6">
        <f>SUMIFS(total_revenue,gics_sector,$E334,ticker_symbol,$F334,data_year_status,"complete")</f>
        <v>22674000000</v>
      </c>
      <c r="H334" s="5">
        <f t="shared" si="24"/>
        <v>267</v>
      </c>
      <c r="J334" s="6">
        <f>SUMIFS(cost_of_goods_sold,gics_sector,$E334,ticker_symbol,$F334,data_year_status,"complete")</f>
        <v>15175000000</v>
      </c>
      <c r="K334" s="6">
        <f>SUMIFS(sales_general_admin,gics_sector,$E334,ticker_symbol,$F334,data_year_status,"complete")</f>
        <v>3896000000</v>
      </c>
      <c r="L334" s="6">
        <f>SUMIFS(research_development,gics_sector,$E334,ticker_symbol,$F334,data_year_status,"complete")</f>
        <v>0</v>
      </c>
      <c r="M334" s="6">
        <f>SUMIFS(other_operating_items,gics_sector,$E334,ticker_symbol,$F334,data_year_status,"complete")</f>
        <v>0</v>
      </c>
      <c r="N334" s="6">
        <f t="shared" si="25"/>
        <v>19071000000</v>
      </c>
      <c r="O334" s="6">
        <f t="shared" si="26"/>
        <v>3603000000</v>
      </c>
      <c r="P334" s="5">
        <f t="shared" si="27"/>
        <v>269</v>
      </c>
    </row>
    <row r="335" spans="5:16">
      <c r="E335" t="s">
        <v>25</v>
      </c>
      <c r="F335" t="s">
        <v>317</v>
      </c>
      <c r="G335" s="6">
        <f>SUMIFS(total_revenue,gics_sector,$E335,ticker_symbol,$F335,data_year_status,"complete")</f>
        <v>375775000000</v>
      </c>
      <c r="H335" s="5">
        <f t="shared" si="24"/>
        <v>20</v>
      </c>
      <c r="J335" s="6">
        <f>SUMIFS(cost_of_goods_sold,gics_sector,$E335,ticker_symbol,$F335,data_year_status,"complete")</f>
        <v>189639000000</v>
      </c>
      <c r="K335" s="6">
        <f>SUMIFS(sales_general_admin,gics_sector,$E335,ticker_symbol,$F335,data_year_status,"complete")</f>
        <v>87204000000</v>
      </c>
      <c r="L335" s="6">
        <f>SUMIFS(research_development,gics_sector,$E335,ticker_symbol,$F335,data_year_status,"complete")</f>
        <v>22243000000</v>
      </c>
      <c r="M335" s="6">
        <f>SUMIFS(other_operating_items,gics_sector,$E335,ticker_symbol,$F335,data_year_status,"complete")</f>
        <v>0</v>
      </c>
      <c r="N335" s="6">
        <f t="shared" si="25"/>
        <v>299086000000</v>
      </c>
      <c r="O335" s="6">
        <f t="shared" si="26"/>
        <v>76689000000</v>
      </c>
      <c r="P335" s="5">
        <f t="shared" si="27"/>
        <v>12</v>
      </c>
    </row>
    <row r="336" spans="5:16">
      <c r="E336" t="s">
        <v>25</v>
      </c>
      <c r="F336" t="s">
        <v>322</v>
      </c>
      <c r="G336" s="6">
        <f>SUMIFS(total_revenue,gics_sector,$E336,ticker_symbol,$F336,data_year_status,"complete")</f>
        <v>223320000000</v>
      </c>
      <c r="H336" s="5">
        <f t="shared" ref="H336:H399" si="28">RANK(G336,G$15:G$444,0)</f>
        <v>38</v>
      </c>
      <c r="J336" s="6">
        <f>SUMIFS(cost_of_goods_sold,gics_sector,$E336,ticker_symbol,$F336,data_year_status,"complete")</f>
        <v>85320000000</v>
      </c>
      <c r="K336" s="6">
        <f>SUMIFS(sales_general_admin,gics_sector,$E336,ticker_symbol,$F336,data_year_status,"complete")</f>
        <v>32551000000</v>
      </c>
      <c r="L336" s="6">
        <f>SUMIFS(research_development,gics_sector,$E336,ticker_symbol,$F336,data_year_status,"complete")</f>
        <v>47016000000</v>
      </c>
      <c r="M336" s="6">
        <f>SUMIFS(other_operating_items,gics_sector,$E336,ticker_symbol,$F336,data_year_status,"complete")</f>
        <v>1144000000</v>
      </c>
      <c r="N336" s="6">
        <f t="shared" ref="N336:N399" si="29">SUM(J336:M336)</f>
        <v>166031000000</v>
      </c>
      <c r="O336" s="6">
        <f t="shared" ref="O336:O399" si="30">G336-N336</f>
        <v>57289000000</v>
      </c>
      <c r="P336" s="5">
        <f t="shared" ref="P336:P399" si="31">RANK(O336,O$15:O$444,0)</f>
        <v>14</v>
      </c>
    </row>
    <row r="337" spans="5:16">
      <c r="E337" t="s">
        <v>25</v>
      </c>
      <c r="F337" t="s">
        <v>323</v>
      </c>
      <c r="G337" s="6">
        <f>SUMIFS(total_revenue,gics_sector,$E337,ticker_symbol,$F337,data_year_status,"complete")</f>
        <v>17075000000</v>
      </c>
      <c r="H337" s="5">
        <f t="shared" si="28"/>
        <v>308</v>
      </c>
      <c r="J337" s="6">
        <f>SUMIFS(cost_of_goods_sold,gics_sector,$E337,ticker_symbol,$F337,data_year_status,"complete")</f>
        <v>2555000000</v>
      </c>
      <c r="K337" s="6">
        <f>SUMIFS(sales_general_admin,gics_sector,$E337,ticker_symbol,$F337,data_year_status,"complete")</f>
        <v>6713000000</v>
      </c>
      <c r="L337" s="6">
        <f>SUMIFS(research_development,gics_sector,$E337,ticker_symbol,$F337,data_year_status,"complete")</f>
        <v>3040000000</v>
      </c>
      <c r="M337" s="6">
        <f>SUMIFS(other_operating_items,gics_sector,$E337,ticker_symbol,$F337,data_year_status,"complete")</f>
        <v>131000000</v>
      </c>
      <c r="N337" s="6">
        <f t="shared" si="29"/>
        <v>12439000000</v>
      </c>
      <c r="O337" s="6">
        <f t="shared" si="30"/>
        <v>4636000000</v>
      </c>
      <c r="P337" s="5">
        <f t="shared" si="31"/>
        <v>212</v>
      </c>
    </row>
    <row r="338" spans="5:16">
      <c r="E338" t="s">
        <v>25</v>
      </c>
      <c r="F338" t="s">
        <v>334</v>
      </c>
      <c r="G338" s="6">
        <f>SUMIFS(total_revenue,gics_sector,$E338,ticker_symbol,$F338,data_year_status,"complete")</f>
        <v>18519400000</v>
      </c>
      <c r="H338" s="5">
        <f t="shared" si="28"/>
        <v>300</v>
      </c>
      <c r="J338" s="6">
        <f>SUMIFS(cost_of_goods_sold,gics_sector,$E338,ticker_symbol,$F338,data_year_status,"complete")</f>
        <v>6932400000</v>
      </c>
      <c r="K338" s="6">
        <f>SUMIFS(sales_general_admin,gics_sector,$E338,ticker_symbol,$F338,data_year_status,"complete")</f>
        <v>4972900000</v>
      </c>
      <c r="L338" s="6">
        <f>SUMIFS(research_development,gics_sector,$E338,ticker_symbol,$F338,data_year_status,"complete")</f>
        <v>4145500000</v>
      </c>
      <c r="M338" s="6">
        <f>SUMIFS(other_operating_items,gics_sector,$E338,ticker_symbol,$F338,data_year_status,"complete")</f>
        <v>0</v>
      </c>
      <c r="N338" s="6">
        <f t="shared" si="29"/>
        <v>16050800000</v>
      </c>
      <c r="O338" s="6">
        <f t="shared" si="30"/>
        <v>2468600000</v>
      </c>
      <c r="P338" s="5">
        <f t="shared" si="31"/>
        <v>332</v>
      </c>
    </row>
    <row r="339" spans="5:16">
      <c r="E339" t="s">
        <v>25</v>
      </c>
      <c r="F339" t="s">
        <v>341</v>
      </c>
      <c r="G339" s="6">
        <f>SUMIFS(total_revenue,gics_sector,$E339,ticker_symbol,$F339,data_year_status,"complete")</f>
        <v>11570731000</v>
      </c>
      <c r="H339" s="5">
        <f t="shared" si="28"/>
        <v>357</v>
      </c>
      <c r="J339" s="6">
        <f>SUMIFS(cost_of_goods_sold,gics_sector,$E339,ticker_symbol,$F339,data_year_status,"complete")</f>
        <v>4849034000</v>
      </c>
      <c r="K339" s="6">
        <f>SUMIFS(sales_general_admin,gics_sector,$E339,ticker_symbol,$F339,data_year_status,"complete")</f>
        <v>1558982000</v>
      </c>
      <c r="L339" s="6">
        <f>SUMIFS(research_development,gics_sector,$E339,ticker_symbol,$F339,data_year_status,"complete")</f>
        <v>2039175000</v>
      </c>
      <c r="M339" s="6">
        <f>SUMIFS(other_operating_items,gics_sector,$E339,ticker_symbol,$F339,data_year_status,"complete")</f>
        <v>0</v>
      </c>
      <c r="N339" s="6">
        <f t="shared" si="29"/>
        <v>8447191000</v>
      </c>
      <c r="O339" s="6">
        <f t="shared" si="30"/>
        <v>3123540000</v>
      </c>
      <c r="P339" s="5">
        <f t="shared" si="31"/>
        <v>287</v>
      </c>
    </row>
    <row r="340" spans="5:16">
      <c r="E340" t="s">
        <v>25</v>
      </c>
      <c r="F340" t="s">
        <v>359</v>
      </c>
      <c r="G340" s="6">
        <f>SUMIFS(total_revenue,gics_sector,$E340,ticker_symbol,$F340,data_year_status,"complete")</f>
        <v>5569697000</v>
      </c>
      <c r="H340" s="5">
        <f t="shared" si="28"/>
        <v>414</v>
      </c>
      <c r="J340" s="6">
        <f>SUMIFS(cost_of_goods_sold,gics_sector,$E340,ticker_symbol,$F340,data_year_status,"complete")</f>
        <v>1360624000</v>
      </c>
      <c r="K340" s="6">
        <f>SUMIFS(sales_general_admin,gics_sector,$E340,ticker_symbol,$F340,data_year_status,"complete")</f>
        <v>651096000</v>
      </c>
      <c r="L340" s="6">
        <f>SUMIFS(research_development,gics_sector,$E340,ticker_symbol,$F340,data_year_status,"complete")</f>
        <v>1028841000</v>
      </c>
      <c r="M340" s="6">
        <f>SUMIFS(other_operating_items,gics_sector,$E340,ticker_symbol,$F340,data_year_status,"complete")</f>
        <v>0</v>
      </c>
      <c r="N340" s="6">
        <f t="shared" si="29"/>
        <v>3040561000</v>
      </c>
      <c r="O340" s="6">
        <f t="shared" si="30"/>
        <v>2529136000</v>
      </c>
      <c r="P340" s="5">
        <f t="shared" si="31"/>
        <v>329</v>
      </c>
    </row>
    <row r="341" spans="5:16">
      <c r="E341" t="s">
        <v>25</v>
      </c>
      <c r="F341" t="s">
        <v>364</v>
      </c>
      <c r="G341" s="6">
        <f>SUMIFS(total_revenue,gics_sector,$E341,ticker_symbol,$F341,data_year_status,"complete")</f>
        <v>19351430000</v>
      </c>
      <c r="H341" s="5">
        <f t="shared" si="28"/>
        <v>289</v>
      </c>
      <c r="J341" s="6">
        <f>SUMIFS(cost_of_goods_sold,gics_sector,$E341,ticker_symbol,$F341,data_year_status,"complete")</f>
        <v>11037632000</v>
      </c>
      <c r="K341" s="6">
        <f>SUMIFS(sales_general_admin,gics_sector,$E341,ticker_symbol,$F341,data_year_status,"complete")</f>
        <v>2437206000</v>
      </c>
      <c r="L341" s="6">
        <f>SUMIFS(research_development,gics_sector,$E341,ticker_symbol,$F341,data_year_status,"complete")</f>
        <v>3139113000</v>
      </c>
      <c r="M341" s="6">
        <f>SUMIFS(other_operating_items,gics_sector,$E341,ticker_symbol,$F341,data_year_status,"complete")</f>
        <v>0</v>
      </c>
      <c r="N341" s="6">
        <f t="shared" si="29"/>
        <v>16613951000</v>
      </c>
      <c r="O341" s="6">
        <f t="shared" si="30"/>
        <v>2737479000</v>
      </c>
      <c r="P341" s="5">
        <f t="shared" si="31"/>
        <v>318</v>
      </c>
    </row>
    <row r="342" spans="5:16">
      <c r="E342" t="s">
        <v>25</v>
      </c>
      <c r="F342" t="s">
        <v>372</v>
      </c>
      <c r="G342" s="6">
        <f>SUMIFS(total_revenue,gics_sector,$E342,ticker_symbol,$F342,data_year_status,"complete")</f>
        <v>38196000000</v>
      </c>
      <c r="H342" s="5">
        <f t="shared" si="28"/>
        <v>198</v>
      </c>
      <c r="J342" s="6">
        <f>SUMIFS(cost_of_goods_sold,gics_sector,$E342,ticker_symbol,$F342,data_year_status,"complete")</f>
        <v>0</v>
      </c>
      <c r="K342" s="6">
        <f>SUMIFS(sales_general_admin,gics_sector,$E342,ticker_symbol,$F342,data_year_status,"complete")</f>
        <v>16157000000</v>
      </c>
      <c r="L342" s="6">
        <f>SUMIFS(research_development,gics_sector,$E342,ticker_symbol,$F342,data_year_status,"complete")</f>
        <v>0</v>
      </c>
      <c r="M342" s="6">
        <f>SUMIFS(other_operating_items,gics_sector,$E342,ticker_symbol,$F342,data_year_status,"complete")</f>
        <v>1318000000</v>
      </c>
      <c r="N342" s="6">
        <f t="shared" si="29"/>
        <v>17475000000</v>
      </c>
      <c r="O342" s="6">
        <f t="shared" si="30"/>
        <v>20721000000</v>
      </c>
      <c r="P342" s="5">
        <f t="shared" si="31"/>
        <v>51</v>
      </c>
    </row>
    <row r="343" spans="5:16">
      <c r="E343" t="s">
        <v>25</v>
      </c>
      <c r="F343" t="s">
        <v>379</v>
      </c>
      <c r="G343" s="6">
        <f>SUMIFS(total_revenue,gics_sector,$E343,ticker_symbol,$F343,data_year_status,"complete")</f>
        <v>7833210000</v>
      </c>
      <c r="H343" s="5">
        <f t="shared" si="28"/>
        <v>395</v>
      </c>
      <c r="J343" s="6">
        <f>SUMIFS(cost_of_goods_sold,gics_sector,$E343,ticker_symbol,$F343,data_year_status,"complete")</f>
        <v>3430980000</v>
      </c>
      <c r="K343" s="6">
        <f>SUMIFS(sales_general_admin,gics_sector,$E343,ticker_symbol,$F343,data_year_status,"complete")</f>
        <v>1105234000</v>
      </c>
      <c r="L343" s="6">
        <f>SUMIFS(research_development,gics_sector,$E343,ticker_symbol,$F343,data_year_status,"complete")</f>
        <v>1281905000</v>
      </c>
      <c r="M343" s="6">
        <f>SUMIFS(other_operating_items,gics_sector,$E343,ticker_symbol,$F343,data_year_status,"complete")</f>
        <v>557713000</v>
      </c>
      <c r="N343" s="6">
        <f t="shared" si="29"/>
        <v>6375832000</v>
      </c>
      <c r="O343" s="6">
        <f t="shared" si="30"/>
        <v>1457378000</v>
      </c>
      <c r="P343" s="5">
        <f t="shared" si="31"/>
        <v>394</v>
      </c>
    </row>
    <row r="344" spans="5:16">
      <c r="E344" t="s">
        <v>25</v>
      </c>
      <c r="F344" t="s">
        <v>402</v>
      </c>
      <c r="G344" s="6">
        <f>SUMIFS(total_revenue,gics_sector,$E344,ticker_symbol,$F344,data_year_status,"complete")</f>
        <v>343582000000</v>
      </c>
      <c r="H344" s="5">
        <f t="shared" si="28"/>
        <v>25</v>
      </c>
      <c r="J344" s="6">
        <f>SUMIFS(cost_of_goods_sold,gics_sector,$E344,ticker_symbol,$F344,data_year_status,"complete")</f>
        <v>113281000000</v>
      </c>
      <c r="K344" s="6">
        <f>SUMIFS(sales_general_admin,gics_sector,$E344,ticker_symbol,$F344,data_year_status,"complete")</f>
        <v>80361000000</v>
      </c>
      <c r="L344" s="6">
        <f>SUMIFS(research_development,gics_sector,$E344,ticker_symbol,$F344,data_year_status,"complete")</f>
        <v>45826000000</v>
      </c>
      <c r="M344" s="6">
        <f>SUMIFS(other_operating_items,gics_sector,$E344,ticker_symbol,$F344,data_year_status,"complete")</f>
        <v>0</v>
      </c>
      <c r="N344" s="6">
        <f t="shared" si="29"/>
        <v>239468000000</v>
      </c>
      <c r="O344" s="6">
        <f t="shared" si="30"/>
        <v>104114000000</v>
      </c>
      <c r="P344" s="5">
        <f t="shared" si="31"/>
        <v>7</v>
      </c>
    </row>
    <row r="345" spans="5:16">
      <c r="E345" t="s">
        <v>25</v>
      </c>
      <c r="F345" t="s">
        <v>406</v>
      </c>
      <c r="G345" s="6">
        <f>SUMIFS(total_revenue,gics_sector,$E345,ticker_symbol,$F345,data_year_status,"complete")</f>
        <v>54022000000</v>
      </c>
      <c r="H345" s="5">
        <f t="shared" si="28"/>
        <v>140</v>
      </c>
      <c r="J345" s="6">
        <f>SUMIFS(cost_of_goods_sold,gics_sector,$E345,ticker_symbol,$F345,data_year_status,"complete")</f>
        <v>39018000000</v>
      </c>
      <c r="K345" s="6">
        <f>SUMIFS(sales_general_admin,gics_sector,$E345,ticker_symbol,$F345,data_year_status,"complete")</f>
        <v>2820000000</v>
      </c>
      <c r="L345" s="6">
        <f>SUMIFS(research_development,gics_sector,$E345,ticker_symbol,$F345,data_year_status,"complete")</f>
        <v>5459000000</v>
      </c>
      <c r="M345" s="6">
        <f>SUMIFS(other_operating_items,gics_sector,$E345,ticker_symbol,$F345,data_year_status,"complete")</f>
        <v>0</v>
      </c>
      <c r="N345" s="6">
        <f t="shared" si="29"/>
        <v>47297000000</v>
      </c>
      <c r="O345" s="6">
        <f t="shared" si="30"/>
        <v>6725000000</v>
      </c>
      <c r="P345" s="5">
        <f t="shared" si="31"/>
        <v>164</v>
      </c>
    </row>
    <row r="346" spans="5:16">
      <c r="E346" t="s">
        <v>25</v>
      </c>
      <c r="F346" t="s">
        <v>414</v>
      </c>
      <c r="G346" s="6">
        <f>SUMIFS(total_revenue,gics_sector,$E346,ticker_symbol,$F346,data_year_status,"complete")</f>
        <v>25489398000</v>
      </c>
      <c r="H346" s="5">
        <f t="shared" si="28"/>
        <v>247</v>
      </c>
      <c r="J346" s="6">
        <f>SUMIFS(cost_of_goods_sold,gics_sector,$E346,ticker_symbol,$F346,data_year_status,"complete")</f>
        <v>17491340000</v>
      </c>
      <c r="K346" s="6">
        <f>SUMIFS(sales_general_admin,gics_sector,$E346,ticker_symbol,$F346,data_year_status,"complete")</f>
        <v>4327468000</v>
      </c>
      <c r="L346" s="6">
        <f>SUMIFS(research_development,gics_sector,$E346,ticker_symbol,$F346,data_year_status,"complete")</f>
        <v>2353976000</v>
      </c>
      <c r="M346" s="6">
        <f>SUMIFS(other_operating_items,gics_sector,$E346,ticker_symbol,$F346,data_year_status,"complete")</f>
        <v>0</v>
      </c>
      <c r="N346" s="6">
        <f t="shared" si="29"/>
        <v>24172784000</v>
      </c>
      <c r="O346" s="6">
        <f t="shared" si="30"/>
        <v>1316614000</v>
      </c>
      <c r="P346" s="5">
        <f t="shared" si="31"/>
        <v>397</v>
      </c>
    </row>
    <row r="347" spans="5:16">
      <c r="E347" t="s">
        <v>25</v>
      </c>
      <c r="F347" t="s">
        <v>420</v>
      </c>
      <c r="G347" s="6">
        <f>SUMIFS(total_revenue,gics_sector,$E347,ticker_symbol,$F347,data_year_status,"complete")</f>
        <v>24326400000</v>
      </c>
      <c r="H347" s="5">
        <f t="shared" si="28"/>
        <v>259</v>
      </c>
      <c r="J347" s="6">
        <f>SUMIFS(cost_of_goods_sold,gics_sector,$E347,ticker_symbol,$F347,data_year_status,"complete")</f>
        <v>9440300000</v>
      </c>
      <c r="K347" s="6">
        <f>SUMIFS(sales_general_admin,gics_sector,$E347,ticker_symbol,$F347,data_year_status,"complete")</f>
        <v>8722400000</v>
      </c>
      <c r="L347" s="6">
        <f>SUMIFS(research_development,gics_sector,$E347,ticker_symbol,$F347,data_year_status,"complete")</f>
        <v>3603200000</v>
      </c>
      <c r="M347" s="6">
        <f>SUMIFS(other_operating_items,gics_sector,$E347,ticker_symbol,$F347,data_year_status,"complete")</f>
        <v>0</v>
      </c>
      <c r="N347" s="6">
        <f t="shared" si="29"/>
        <v>21765900000</v>
      </c>
      <c r="O347" s="6">
        <f t="shared" si="30"/>
        <v>2560500000</v>
      </c>
      <c r="P347" s="5">
        <f t="shared" si="31"/>
        <v>325</v>
      </c>
    </row>
    <row r="348" spans="5:16">
      <c r="E348" t="s">
        <v>25</v>
      </c>
      <c r="F348" t="s">
        <v>423</v>
      </c>
      <c r="G348" s="6">
        <f>SUMIFS(total_revenue,gics_sector,$E348,ticker_symbol,$F348,data_year_status,"complete")</f>
        <v>18102159000</v>
      </c>
      <c r="H348" s="5">
        <f t="shared" si="28"/>
        <v>303</v>
      </c>
      <c r="J348" s="6">
        <f>SUMIFS(cost_of_goods_sold,gics_sector,$E348,ticker_symbol,$F348,data_year_status,"complete")</f>
        <v>8197816000</v>
      </c>
      <c r="K348" s="6">
        <f>SUMIFS(sales_general_admin,gics_sector,$E348,ticker_symbol,$F348,data_year_status,"complete")</f>
        <v>1948822000</v>
      </c>
      <c r="L348" s="6">
        <f>SUMIFS(research_development,gics_sector,$E348,ticker_symbol,$F348,data_year_status,"complete")</f>
        <v>5174282000</v>
      </c>
      <c r="M348" s="6">
        <f>SUMIFS(other_operating_items,gics_sector,$E348,ticker_symbol,$F348,data_year_status,"complete")</f>
        <v>0</v>
      </c>
      <c r="N348" s="6">
        <f t="shared" si="29"/>
        <v>15320920000</v>
      </c>
      <c r="O348" s="6">
        <f t="shared" si="30"/>
        <v>2781239000</v>
      </c>
      <c r="P348" s="5">
        <f t="shared" si="31"/>
        <v>314</v>
      </c>
    </row>
    <row r="349" spans="5:16">
      <c r="E349" t="s">
        <v>25</v>
      </c>
      <c r="F349" t="s">
        <v>459</v>
      </c>
      <c r="G349" s="6">
        <f>SUMIFS(total_revenue,gics_sector,$E349,ticker_symbol,$F349,data_year_status,"complete")</f>
        <v>100188000000</v>
      </c>
      <c r="H349" s="5">
        <f t="shared" si="28"/>
        <v>75</v>
      </c>
      <c r="J349" s="6">
        <f>SUMIFS(cost_of_goods_sold,gics_sector,$E349,ticker_symbol,$F349,data_year_status,"complete")</f>
        <v>40633000000</v>
      </c>
      <c r="K349" s="6">
        <f>SUMIFS(sales_general_admin,gics_sector,$E349,ticker_symbol,$F349,data_year_status,"complete")</f>
        <v>11419000000</v>
      </c>
      <c r="L349" s="6">
        <f>SUMIFS(research_development,gics_sector,$E349,ticker_symbol,$F349,data_year_status,"complete")</f>
        <v>21085000000</v>
      </c>
      <c r="M349" s="6">
        <f>SUMIFS(other_operating_items,gics_sector,$E349,ticker_symbol,$F349,data_year_status,"complete")</f>
        <v>0</v>
      </c>
      <c r="N349" s="6">
        <f t="shared" si="29"/>
        <v>73137000000</v>
      </c>
      <c r="O349" s="6">
        <f t="shared" si="30"/>
        <v>27051000000</v>
      </c>
      <c r="P349" s="5">
        <f t="shared" si="31"/>
        <v>35</v>
      </c>
    </row>
    <row r="350" spans="5:16">
      <c r="E350" t="s">
        <v>25</v>
      </c>
      <c r="F350" t="s">
        <v>460</v>
      </c>
      <c r="G350" s="6">
        <f>SUMIFS(total_revenue,gics_sector,$E350,ticker_symbol,$F350,data_year_status,"complete")</f>
        <v>5469923000</v>
      </c>
      <c r="H350" s="5">
        <f t="shared" si="28"/>
        <v>417</v>
      </c>
      <c r="J350" s="6">
        <f>SUMIFS(cost_of_goods_sold,gics_sector,$E350,ticker_symbol,$F350,data_year_status,"complete")</f>
        <v>3326135000</v>
      </c>
      <c r="K350" s="6">
        <f>SUMIFS(sales_general_admin,gics_sector,$E350,ticker_symbol,$F350,data_year_status,"complete")</f>
        <v>1078487000</v>
      </c>
      <c r="L350" s="6">
        <f>SUMIFS(research_development,gics_sector,$E350,ticker_symbol,$F350,data_year_status,"complete")</f>
        <v>903526000</v>
      </c>
      <c r="M350" s="6">
        <f>SUMIFS(other_operating_items,gics_sector,$E350,ticker_symbol,$F350,data_year_status,"complete")</f>
        <v>0</v>
      </c>
      <c r="N350" s="6">
        <f t="shared" si="29"/>
        <v>5308148000</v>
      </c>
      <c r="O350" s="6">
        <f t="shared" si="30"/>
        <v>161775000</v>
      </c>
      <c r="P350" s="5">
        <f t="shared" si="31"/>
        <v>423</v>
      </c>
    </row>
    <row r="351" spans="5:16">
      <c r="E351" t="s">
        <v>25</v>
      </c>
      <c r="F351" t="s">
        <v>466</v>
      </c>
      <c r="G351" s="6">
        <f>SUMIFS(total_revenue,gics_sector,$E351,ticker_symbol,$F351,data_year_status,"complete")</f>
        <v>6705151000</v>
      </c>
      <c r="H351" s="5">
        <f t="shared" si="28"/>
        <v>404</v>
      </c>
      <c r="J351" s="6">
        <f>SUMIFS(cost_of_goods_sold,gics_sector,$E351,ticker_symbol,$F351,data_year_status,"complete")</f>
        <v>1016028000</v>
      </c>
      <c r="K351" s="6">
        <f>SUMIFS(sales_general_admin,gics_sector,$E351,ticker_symbol,$F351,data_year_status,"complete")</f>
        <v>3350850000</v>
      </c>
      <c r="L351" s="6">
        <f>SUMIFS(research_development,gics_sector,$E351,ticker_symbol,$F351,data_year_status,"complete")</f>
        <v>1361591000</v>
      </c>
      <c r="M351" s="6">
        <f>SUMIFS(other_operating_items,gics_sector,$E351,ticker_symbol,$F351,data_year_status,"complete")</f>
        <v>0</v>
      </c>
      <c r="N351" s="6">
        <f t="shared" si="29"/>
        <v>5728469000</v>
      </c>
      <c r="O351" s="6">
        <f t="shared" si="30"/>
        <v>976682000</v>
      </c>
      <c r="P351" s="5">
        <f t="shared" si="31"/>
        <v>415</v>
      </c>
    </row>
    <row r="352" spans="5:16">
      <c r="E352" t="s">
        <v>25</v>
      </c>
      <c r="F352" t="s">
        <v>491</v>
      </c>
      <c r="G352" s="6">
        <f>SUMIFS(total_revenue,gics_sector,$E352,ticker_symbol,$F352,data_year_status,"complete")</f>
        <v>52974000000</v>
      </c>
      <c r="H352" s="5">
        <f t="shared" si="28"/>
        <v>144</v>
      </c>
      <c r="J352" s="6">
        <f>SUMIFS(cost_of_goods_sold,gics_sector,$E352,ticker_symbol,$F352,data_year_status,"complete")</f>
        <v>38764000000</v>
      </c>
      <c r="K352" s="6">
        <f>SUMIFS(sales_general_admin,gics_sector,$E352,ticker_symbol,$F352,data_year_status,"complete")</f>
        <v>2229000000</v>
      </c>
      <c r="L352" s="6">
        <f>SUMIFS(research_development,gics_sector,$E352,ticker_symbol,$F352,data_year_status,"complete")</f>
        <v>4949000000</v>
      </c>
      <c r="M352" s="6">
        <f>SUMIFS(other_operating_items,gics_sector,$E352,ticker_symbol,$F352,data_year_status,"complete")</f>
        <v>429000000</v>
      </c>
      <c r="N352" s="6">
        <f t="shared" si="29"/>
        <v>46371000000</v>
      </c>
      <c r="O352" s="6">
        <f t="shared" si="30"/>
        <v>6603000000</v>
      </c>
      <c r="P352" s="5">
        <f t="shared" si="31"/>
        <v>165</v>
      </c>
    </row>
    <row r="353" spans="5:16">
      <c r="E353" t="s">
        <v>25</v>
      </c>
      <c r="F353" t="s">
        <v>496</v>
      </c>
      <c r="G353" s="6">
        <f>SUMIFS(total_revenue,gics_sector,$E353,ticker_symbol,$F353,data_year_status,"complete")</f>
        <v>10630900000</v>
      </c>
      <c r="H353" s="5">
        <f t="shared" si="28"/>
        <v>365</v>
      </c>
      <c r="J353" s="6">
        <f>SUMIFS(cost_of_goods_sold,gics_sector,$E353,ticker_symbol,$F353,data_year_status,"complete")</f>
        <v>5621900000</v>
      </c>
      <c r="K353" s="6">
        <f>SUMIFS(sales_general_admin,gics_sector,$E353,ticker_symbol,$F353,data_year_status,"complete")</f>
        <v>726000000</v>
      </c>
      <c r="L353" s="6">
        <f>SUMIFS(research_development,gics_sector,$E353,ticker_symbol,$F353,data_year_status,"complete")</f>
        <v>1094100000</v>
      </c>
      <c r="M353" s="6">
        <f>SUMIFS(other_operating_items,gics_sector,$E353,ticker_symbol,$F353,data_year_status,"complete")</f>
        <v>121900000</v>
      </c>
      <c r="N353" s="6">
        <f t="shared" si="29"/>
        <v>7563900000</v>
      </c>
      <c r="O353" s="6">
        <f t="shared" si="30"/>
        <v>3067000000</v>
      </c>
      <c r="P353" s="5">
        <f t="shared" si="31"/>
        <v>295</v>
      </c>
    </row>
    <row r="354" spans="5:16">
      <c r="E354" t="s">
        <v>25</v>
      </c>
      <c r="F354" t="s">
        <v>500</v>
      </c>
      <c r="G354" s="6">
        <f>SUMIFS(total_revenue,gics_sector,$E354,ticker_symbol,$F354,data_year_status,"complete")</f>
        <v>18645000000</v>
      </c>
      <c r="H354" s="5">
        <f t="shared" si="28"/>
        <v>299</v>
      </c>
      <c r="J354" s="6">
        <f>SUMIFS(cost_of_goods_sold,gics_sector,$E354,ticker_symbol,$F354,data_year_status,"complete")</f>
        <v>3308000000</v>
      </c>
      <c r="K354" s="6">
        <f>SUMIFS(sales_general_admin,gics_sector,$E354,ticker_symbol,$F354,data_year_status,"complete")</f>
        <v>9021000000</v>
      </c>
      <c r="L354" s="6">
        <f>SUMIFS(research_development,gics_sector,$E354,ticker_symbol,$F354,data_year_status,"complete")</f>
        <v>3308000000</v>
      </c>
      <c r="M354" s="6">
        <f>SUMIFS(other_operating_items,gics_sector,$E354,ticker_symbol,$F354,data_year_status,"complete")</f>
        <v>523000000</v>
      </c>
      <c r="N354" s="6">
        <f t="shared" si="29"/>
        <v>16160000000</v>
      </c>
      <c r="O354" s="6">
        <f t="shared" si="30"/>
        <v>2485000000</v>
      </c>
      <c r="P354" s="5">
        <f t="shared" si="31"/>
        <v>330</v>
      </c>
    </row>
    <row r="355" spans="5:16">
      <c r="E355" t="s">
        <v>25</v>
      </c>
      <c r="F355" t="s">
        <v>506</v>
      </c>
      <c r="G355" s="6">
        <f>SUMIFS(total_revenue,gics_sector,$E355,ticker_symbol,$F355,data_year_status,"complete")</f>
        <v>10619000000</v>
      </c>
      <c r="H355" s="5">
        <f t="shared" si="28"/>
        <v>366</v>
      </c>
      <c r="J355" s="6">
        <f>SUMIFS(cost_of_goods_sold,gics_sector,$E355,ticker_symbol,$F355,data_year_status,"complete")</f>
        <v>4900000000</v>
      </c>
      <c r="K355" s="6">
        <f>SUMIFS(sales_general_admin,gics_sector,$E355,ticker_symbol,$F355,data_year_status,"complete")</f>
        <v>3020000000</v>
      </c>
      <c r="L355" s="6">
        <f>SUMIFS(research_development,gics_sector,$E355,ticker_symbol,$F355,data_year_status,"complete")</f>
        <v>801000000</v>
      </c>
      <c r="M355" s="6">
        <f>SUMIFS(other_operating_items,gics_sector,$E355,ticker_symbol,$F355,data_year_status,"complete")</f>
        <v>0</v>
      </c>
      <c r="N355" s="6">
        <f t="shared" si="29"/>
        <v>8721000000</v>
      </c>
      <c r="O355" s="6">
        <f t="shared" si="30"/>
        <v>1898000000</v>
      </c>
      <c r="P355" s="5">
        <f t="shared" si="31"/>
        <v>368</v>
      </c>
    </row>
    <row r="356" spans="5:16">
      <c r="E356" t="s">
        <v>25</v>
      </c>
      <c r="F356" t="s">
        <v>508</v>
      </c>
      <c r="G356" s="6">
        <f>SUMIFS(total_revenue,gics_sector,$E356,ticker_symbol,$F356,data_year_status,"complete")</f>
        <v>47834000000</v>
      </c>
      <c r="H356" s="5">
        <f t="shared" si="28"/>
        <v>162</v>
      </c>
      <c r="J356" s="6">
        <f>SUMIFS(cost_of_goods_sold,gics_sector,$E356,ticker_symbol,$F356,data_year_status,"complete")</f>
        <v>32091000000</v>
      </c>
      <c r="K356" s="6">
        <f>SUMIFS(sales_general_admin,gics_sector,$E356,ticker_symbol,$F356,data_year_status,"complete")</f>
        <v>5941000000</v>
      </c>
      <c r="L356" s="6">
        <f>SUMIFS(research_development,gics_sector,$E356,ticker_symbol,$F356,data_year_status,"complete")</f>
        <v>2444000000</v>
      </c>
      <c r="M356" s="6">
        <f>SUMIFS(other_operating_items,gics_sector,$E356,ticker_symbol,$F356,data_year_status,"complete")</f>
        <v>0</v>
      </c>
      <c r="N356" s="6">
        <f t="shared" si="29"/>
        <v>40476000000</v>
      </c>
      <c r="O356" s="6">
        <f t="shared" si="30"/>
        <v>7358000000</v>
      </c>
      <c r="P356" s="5">
        <f t="shared" si="31"/>
        <v>150</v>
      </c>
    </row>
    <row r="357" spans="5:16">
      <c r="E357" t="s">
        <v>25</v>
      </c>
      <c r="F357" t="s">
        <v>523</v>
      </c>
      <c r="G357" s="6">
        <f>SUMIFS(total_revenue,gics_sector,$E357,ticker_symbol,$F357,data_year_status,"complete")</f>
        <v>9084280000</v>
      </c>
      <c r="H357" s="5">
        <f t="shared" si="28"/>
        <v>387</v>
      </c>
      <c r="J357" s="6">
        <f>SUMIFS(cost_of_goods_sold,gics_sector,$E357,ticker_symbol,$F357,data_year_status,"complete")</f>
        <v>6082852000</v>
      </c>
      <c r="K357" s="6">
        <f>SUMIFS(sales_general_admin,gics_sector,$E357,ticker_symbol,$F357,data_year_status,"complete")</f>
        <v>1296562000</v>
      </c>
      <c r="L357" s="6">
        <f>SUMIFS(research_development,gics_sector,$E357,ticker_symbol,$F357,data_year_status,"complete")</f>
        <v>0</v>
      </c>
      <c r="M357" s="6">
        <f>SUMIFS(other_operating_items,gics_sector,$E357,ticker_symbol,$F357,data_year_status,"complete")</f>
        <v>0</v>
      </c>
      <c r="N357" s="6">
        <f t="shared" si="29"/>
        <v>7379414000</v>
      </c>
      <c r="O357" s="6">
        <f t="shared" si="30"/>
        <v>1704866000</v>
      </c>
      <c r="P357" s="5">
        <f t="shared" si="31"/>
        <v>376</v>
      </c>
    </row>
    <row r="358" spans="5:16">
      <c r="E358" t="s">
        <v>25</v>
      </c>
      <c r="F358" t="s">
        <v>524</v>
      </c>
      <c r="G358" s="6">
        <f>SUMIFS(total_revenue,gics_sector,$E358,ticker_symbol,$F358,data_year_status,"complete")</f>
        <v>51075000000</v>
      </c>
      <c r="H358" s="5">
        <f t="shared" si="28"/>
        <v>151</v>
      </c>
      <c r="J358" s="6">
        <f>SUMIFS(cost_of_goods_sold,gics_sector,$E358,ticker_symbol,$F358,data_year_status,"complete")</f>
        <v>23356000000</v>
      </c>
      <c r="K358" s="6">
        <f>SUMIFS(sales_general_admin,gics_sector,$E358,ticker_symbol,$F358,data_year_status,"complete")</f>
        <v>7253000000</v>
      </c>
      <c r="L358" s="6">
        <f>SUMIFS(research_development,gics_sector,$E358,ticker_symbol,$F358,data_year_status,"complete")</f>
        <v>6037000000</v>
      </c>
      <c r="M358" s="6">
        <f>SUMIFS(other_operating_items,gics_sector,$E358,ticker_symbol,$F358,data_year_status,"complete")</f>
        <v>0</v>
      </c>
      <c r="N358" s="6">
        <f t="shared" si="29"/>
        <v>36646000000</v>
      </c>
      <c r="O358" s="6">
        <f t="shared" si="30"/>
        <v>14429000000</v>
      </c>
      <c r="P358" s="5">
        <f t="shared" si="31"/>
        <v>77</v>
      </c>
    </row>
    <row r="359" spans="5:16">
      <c r="E359" t="s">
        <v>25</v>
      </c>
      <c r="F359" t="s">
        <v>538</v>
      </c>
      <c r="G359" s="6">
        <f>SUMIFS(total_revenue,gics_sector,$E359,ticker_symbol,$F359,data_year_status,"complete")</f>
        <v>53442000000</v>
      </c>
      <c r="H359" s="5">
        <f t="shared" si="28"/>
        <v>141</v>
      </c>
      <c r="J359" s="6">
        <f>SUMIFS(cost_of_goods_sold,gics_sector,$E359,ticker_symbol,$F359,data_year_status,"complete")</f>
        <v>8112000000</v>
      </c>
      <c r="K359" s="6">
        <f>SUMIFS(sales_general_admin,gics_sector,$E359,ticker_symbol,$F359,data_year_status,"complete")</f>
        <v>11147000000</v>
      </c>
      <c r="L359" s="6">
        <f>SUMIFS(research_development,gics_sector,$E359,ticker_symbol,$F359,data_year_status,"complete")</f>
        <v>0</v>
      </c>
      <c r="M359" s="6">
        <f>SUMIFS(other_operating_items,gics_sector,$E359,ticker_symbol,$F359,data_year_status,"complete")</f>
        <v>1828000000</v>
      </c>
      <c r="N359" s="6">
        <f t="shared" si="29"/>
        <v>21087000000</v>
      </c>
      <c r="O359" s="6">
        <f t="shared" si="30"/>
        <v>32355000000</v>
      </c>
      <c r="P359" s="5">
        <f t="shared" si="31"/>
        <v>27</v>
      </c>
    </row>
    <row r="360" spans="5:16">
      <c r="E360" t="s">
        <v>25</v>
      </c>
      <c r="F360" t="s">
        <v>546</v>
      </c>
      <c r="G360" s="6">
        <f>SUMIFS(total_revenue,gics_sector,$E360,ticker_symbol,$F360,data_year_status,"complete")</f>
        <v>3908162000</v>
      </c>
      <c r="H360" s="5">
        <f t="shared" si="28"/>
        <v>421</v>
      </c>
      <c r="J360" s="6">
        <f>SUMIFS(cost_of_goods_sold,gics_sector,$E360,ticker_symbol,$F360,data_year_status,"complete")</f>
        <v>735826000</v>
      </c>
      <c r="K360" s="6">
        <f>SUMIFS(sales_general_admin,gics_sector,$E360,ticker_symbol,$F360,data_year_status,"complete")</f>
        <v>752918000</v>
      </c>
      <c r="L360" s="6">
        <f>SUMIFS(research_development,gics_sector,$E360,ticker_symbol,$F360,data_year_status,"complete")</f>
        <v>263486000</v>
      </c>
      <c r="M360" s="6">
        <f>SUMIFS(other_operating_items,gics_sector,$E360,ticker_symbol,$F360,data_year_status,"complete")</f>
        <v>0</v>
      </c>
      <c r="N360" s="6">
        <f t="shared" si="29"/>
        <v>1752230000</v>
      </c>
      <c r="O360" s="6">
        <f t="shared" si="30"/>
        <v>2155932000</v>
      </c>
      <c r="P360" s="5">
        <f t="shared" si="31"/>
        <v>352</v>
      </c>
    </row>
    <row r="361" spans="5:16">
      <c r="E361" t="s">
        <v>25</v>
      </c>
      <c r="F361" t="s">
        <v>551</v>
      </c>
      <c r="G361" s="6">
        <f>SUMIFS(total_revenue,gics_sector,$E361,ticker_symbol,$F361,data_year_status,"complete")</f>
        <v>58047000000</v>
      </c>
      <c r="H361" s="5">
        <f t="shared" si="28"/>
        <v>132</v>
      </c>
      <c r="J361" s="6">
        <f>SUMIFS(cost_of_goods_sold,gics_sector,$E361,ticker_symbol,$F361,data_year_status,"complete")</f>
        <v>41668000000</v>
      </c>
      <c r="K361" s="6">
        <f>SUMIFS(sales_general_admin,gics_sector,$E361,ticker_symbol,$F361,data_year_status,"complete")</f>
        <v>4739000000</v>
      </c>
      <c r="L361" s="6">
        <f>SUMIFS(research_development,gics_sector,$E361,ticker_symbol,$F361,data_year_status,"complete")</f>
        <v>6506000000</v>
      </c>
      <c r="M361" s="6">
        <f>SUMIFS(other_operating_items,gics_sector,$E361,ticker_symbol,$F361,data_year_status,"complete")</f>
        <v>0</v>
      </c>
      <c r="N361" s="6">
        <f t="shared" si="29"/>
        <v>52913000000</v>
      </c>
      <c r="O361" s="6">
        <f t="shared" si="30"/>
        <v>5134000000</v>
      </c>
      <c r="P361" s="5">
        <f t="shared" si="31"/>
        <v>198</v>
      </c>
    </row>
    <row r="362" spans="5:16">
      <c r="E362" t="s">
        <v>25</v>
      </c>
      <c r="F362" t="s">
        <v>561</v>
      </c>
      <c r="G362" s="6">
        <f>SUMIFS(total_revenue,gics_sector,$E362,ticker_symbol,$F362,data_year_status,"complete")</f>
        <v>22297700000</v>
      </c>
      <c r="H362" s="5">
        <f t="shared" si="28"/>
        <v>269</v>
      </c>
      <c r="J362" s="6">
        <f>SUMIFS(cost_of_goods_sold,gics_sector,$E362,ticker_symbol,$F362,data_year_status,"complete")</f>
        <v>12926000000</v>
      </c>
      <c r="K362" s="6">
        <f>SUMIFS(sales_general_admin,gics_sector,$E362,ticker_symbol,$F362,data_year_status,"complete")</f>
        <v>4684400000</v>
      </c>
      <c r="L362" s="6">
        <f>SUMIFS(research_development,gics_sector,$E362,ticker_symbol,$F362,data_year_status,"complete")</f>
        <v>0</v>
      </c>
      <c r="M362" s="6">
        <f>SUMIFS(other_operating_items,gics_sector,$E362,ticker_symbol,$F362,data_year_status,"complete")</f>
        <v>0</v>
      </c>
      <c r="N362" s="6">
        <f t="shared" si="29"/>
        <v>17610400000</v>
      </c>
      <c r="O362" s="6">
        <f t="shared" si="30"/>
        <v>4687300000</v>
      </c>
      <c r="P362" s="5">
        <f t="shared" si="31"/>
        <v>210</v>
      </c>
    </row>
    <row r="363" spans="5:16">
      <c r="E363" t="s">
        <v>25</v>
      </c>
      <c r="F363" t="s">
        <v>569</v>
      </c>
      <c r="G363" s="6">
        <f>SUMIFS(total_revenue,gics_sector,$E363,ticker_symbol,$F363,data_year_status,"complete")</f>
        <v>9142408000</v>
      </c>
      <c r="H363" s="5">
        <f t="shared" si="28"/>
        <v>386</v>
      </c>
      <c r="J363" s="6">
        <f>SUMIFS(cost_of_goods_sold,gics_sector,$E363,ticker_symbol,$F363,data_year_status,"complete")</f>
        <v>2861189000</v>
      </c>
      <c r="K363" s="6">
        <f>SUMIFS(sales_general_admin,gics_sector,$E363,ticker_symbol,$F363,data_year_status,"complete")</f>
        <v>1429613000</v>
      </c>
      <c r="L363" s="6">
        <f>SUMIFS(research_development,gics_sector,$E363,ticker_symbol,$F363,data_year_status,"complete")</f>
        <v>2027605000</v>
      </c>
      <c r="M363" s="6">
        <f>SUMIFS(other_operating_items,gics_sector,$E363,ticker_symbol,$F363,data_year_status,"complete")</f>
        <v>35482000</v>
      </c>
      <c r="N363" s="6">
        <f t="shared" si="29"/>
        <v>6353889000</v>
      </c>
      <c r="O363" s="6">
        <f t="shared" si="30"/>
        <v>2788519000</v>
      </c>
      <c r="P363" s="5">
        <f t="shared" si="31"/>
        <v>313</v>
      </c>
    </row>
    <row r="364" spans="5:16">
      <c r="E364" t="s">
        <v>25</v>
      </c>
      <c r="F364" t="s">
        <v>572</v>
      </c>
      <c r="G364" s="6">
        <f>SUMIFS(total_revenue,gics_sector,$E364,ticker_symbol,$F364,data_year_status,"complete")</f>
        <v>78012000000</v>
      </c>
      <c r="H364" s="5">
        <f t="shared" si="28"/>
        <v>94</v>
      </c>
      <c r="J364" s="6">
        <f>SUMIFS(cost_of_goods_sold,gics_sector,$E364,ticker_symbol,$F364,data_year_status,"complete")</f>
        <v>53231000000</v>
      </c>
      <c r="K364" s="6">
        <f>SUMIFS(sales_general_admin,gics_sector,$E364,ticker_symbol,$F364,data_year_status,"complete")</f>
        <v>16429000000</v>
      </c>
      <c r="L364" s="6">
        <f>SUMIFS(research_development,gics_sector,$E364,ticker_symbol,$F364,data_year_status,"complete")</f>
        <v>2398000000</v>
      </c>
      <c r="M364" s="6">
        <f>SUMIFS(other_operating_items,gics_sector,$E364,ticker_symbol,$F364,data_year_status,"complete")</f>
        <v>1231000000</v>
      </c>
      <c r="N364" s="6">
        <f t="shared" si="29"/>
        <v>73289000000</v>
      </c>
      <c r="O364" s="6">
        <f t="shared" si="30"/>
        <v>4723000000</v>
      </c>
      <c r="P364" s="5">
        <f t="shared" si="31"/>
        <v>209</v>
      </c>
    </row>
    <row r="365" spans="5:16">
      <c r="E365" t="s">
        <v>25</v>
      </c>
      <c r="F365" t="s">
        <v>574</v>
      </c>
      <c r="G365" s="6">
        <f>SUMIFS(total_revenue,gics_sector,$E365,ticker_symbol,$F365,data_year_status,"complete")</f>
        <v>19253380000</v>
      </c>
      <c r="H365" s="5">
        <f t="shared" si="28"/>
        <v>291</v>
      </c>
      <c r="J365" s="6">
        <f>SUMIFS(cost_of_goods_sold,gics_sector,$E365,ticker_symbol,$F365,data_year_status,"complete")</f>
        <v>6435069000</v>
      </c>
      <c r="K365" s="6">
        <f>SUMIFS(sales_general_admin,gics_sector,$E365,ticker_symbol,$F365,data_year_status,"complete")</f>
        <v>6932326000</v>
      </c>
      <c r="L365" s="6">
        <f>SUMIFS(research_development,gics_sector,$E365,ticker_symbol,$F365,data_year_status,"complete")</f>
        <v>4177720000</v>
      </c>
      <c r="M365" s="6">
        <f>SUMIFS(other_operating_items,gics_sector,$E365,ticker_symbol,$F365,data_year_status,"complete")</f>
        <v>226452000</v>
      </c>
      <c r="N365" s="6">
        <f t="shared" si="29"/>
        <v>17771567000</v>
      </c>
      <c r="O365" s="6">
        <f t="shared" si="30"/>
        <v>1481813000</v>
      </c>
      <c r="P365" s="5">
        <f t="shared" si="31"/>
        <v>393</v>
      </c>
    </row>
    <row r="366" spans="5:16">
      <c r="E366" t="s">
        <v>62</v>
      </c>
      <c r="F366" t="s">
        <v>61</v>
      </c>
      <c r="G366" s="6">
        <f>SUMIFS(total_revenue,gics_sector,$E366,ticker_symbol,$F366,data_year_status,"complete")</f>
        <v>11010307000</v>
      </c>
      <c r="H366" s="5">
        <f t="shared" si="28"/>
        <v>363</v>
      </c>
      <c r="J366" s="6">
        <f>SUMIFS(cost_of_goods_sold,gics_sector,$E366,ticker_symbol,$F366,data_year_status,"complete")</f>
        <v>7293273000</v>
      </c>
      <c r="K366" s="6">
        <f>SUMIFS(sales_general_admin,gics_sector,$E366,ticker_symbol,$F366,data_year_status,"complete")</f>
        <v>1334054000</v>
      </c>
      <c r="L366" s="6">
        <f>SUMIFS(research_development,gics_sector,$E366,ticker_symbol,$F366,data_year_status,"complete")</f>
        <v>352346000</v>
      </c>
      <c r="M366" s="6">
        <f>SUMIFS(other_operating_items,gics_sector,$E366,ticker_symbol,$F366,data_year_status,"complete")</f>
        <v>0</v>
      </c>
      <c r="N366" s="6">
        <f t="shared" si="29"/>
        <v>8979673000</v>
      </c>
      <c r="O366" s="6">
        <f t="shared" si="30"/>
        <v>2030634000</v>
      </c>
      <c r="P366" s="5">
        <f t="shared" si="31"/>
        <v>359</v>
      </c>
    </row>
    <row r="367" spans="5:16">
      <c r="E367" t="s">
        <v>62</v>
      </c>
      <c r="F367" t="s">
        <v>89</v>
      </c>
      <c r="G367" s="6">
        <f>SUMIFS(total_revenue,gics_sector,$E367,ticker_symbol,$F367,data_year_status,"complete")</f>
        <v>40038700000</v>
      </c>
      <c r="H367" s="5">
        <f t="shared" si="28"/>
        <v>188</v>
      </c>
      <c r="J367" s="6">
        <f>SUMIFS(cost_of_goods_sold,gics_sector,$E367,ticker_symbol,$F367,data_year_status,"complete")</f>
        <v>28443700000</v>
      </c>
      <c r="K367" s="6">
        <f>SUMIFS(sales_general_admin,gics_sector,$E367,ticker_symbol,$F367,data_year_status,"complete")</f>
        <v>3718900000</v>
      </c>
      <c r="L367" s="6">
        <f>SUMIFS(research_development,gics_sector,$E367,ticker_symbol,$F367,data_year_status,"complete")</f>
        <v>542600000</v>
      </c>
      <c r="M367" s="6">
        <f>SUMIFS(other_operating_items,gics_sector,$E367,ticker_symbol,$F367,data_year_status,"complete")</f>
        <v>0</v>
      </c>
      <c r="N367" s="6">
        <f t="shared" si="29"/>
        <v>32705200000</v>
      </c>
      <c r="O367" s="6">
        <f t="shared" si="30"/>
        <v>7333500000</v>
      </c>
      <c r="P367" s="5">
        <f t="shared" si="31"/>
        <v>153</v>
      </c>
    </row>
    <row r="368" spans="5:16">
      <c r="E368" t="s">
        <v>62</v>
      </c>
      <c r="F368" t="s">
        <v>98</v>
      </c>
      <c r="G368" s="6">
        <f>SUMIFS(total_revenue,gics_sector,$E368,ticker_symbol,$F368,data_year_status,"complete")</f>
        <v>24300700000</v>
      </c>
      <c r="H368" s="5">
        <f t="shared" si="28"/>
        <v>260</v>
      </c>
      <c r="J368" s="6">
        <f>SUMIFS(cost_of_goods_sold,gics_sector,$E368,ticker_symbol,$F368,data_year_status,"complete")</f>
        <v>17837800000</v>
      </c>
      <c r="K368" s="6">
        <f>SUMIFS(sales_general_admin,gics_sector,$E368,ticker_symbol,$F368,data_year_status,"complete")</f>
        <v>4590100000</v>
      </c>
      <c r="L368" s="6">
        <f>SUMIFS(research_development,gics_sector,$E368,ticker_symbol,$F368,data_year_status,"complete")</f>
        <v>0</v>
      </c>
      <c r="M368" s="6">
        <f>SUMIFS(other_operating_items,gics_sector,$E368,ticker_symbol,$F368,data_year_status,"complete")</f>
        <v>0</v>
      </c>
      <c r="N368" s="6">
        <f t="shared" si="29"/>
        <v>22427900000</v>
      </c>
      <c r="O368" s="6">
        <f t="shared" si="30"/>
        <v>1872800000</v>
      </c>
      <c r="P368" s="5">
        <f t="shared" si="31"/>
        <v>369</v>
      </c>
    </row>
    <row r="369" spans="5:16">
      <c r="E369" t="s">
        <v>62</v>
      </c>
      <c r="F369" t="s">
        <v>119</v>
      </c>
      <c r="G369" s="6">
        <f>SUMIFS(total_revenue,gics_sector,$E369,ticker_symbol,$F369,data_year_status,"complete")</f>
        <v>33770800000</v>
      </c>
      <c r="H369" s="5">
        <f t="shared" si="28"/>
        <v>215</v>
      </c>
      <c r="J369" s="6">
        <f>SUMIFS(cost_of_goods_sold,gics_sector,$E369,ticker_symbol,$F369,data_year_status,"complete")</f>
        <v>27413200000</v>
      </c>
      <c r="K369" s="6">
        <f>SUMIFS(sales_general_admin,gics_sector,$E369,ticker_symbol,$F369,data_year_status,"complete")</f>
        <v>2178700000</v>
      </c>
      <c r="L369" s="6">
        <f>SUMIFS(research_development,gics_sector,$E369,ticker_symbol,$F369,data_year_status,"complete")</f>
        <v>0</v>
      </c>
      <c r="M369" s="6">
        <f>SUMIFS(other_operating_items,gics_sector,$E369,ticker_symbol,$F369,data_year_status,"complete")</f>
        <v>1149200000</v>
      </c>
      <c r="N369" s="6">
        <f t="shared" si="29"/>
        <v>30741100000</v>
      </c>
      <c r="O369" s="6">
        <f t="shared" si="30"/>
        <v>3029700000</v>
      </c>
      <c r="P369" s="5">
        <f t="shared" si="31"/>
        <v>298</v>
      </c>
    </row>
    <row r="370" spans="5:16">
      <c r="E370" t="s">
        <v>62</v>
      </c>
      <c r="F370" t="s">
        <v>140</v>
      </c>
      <c r="G370" s="6">
        <f>SUMIFS(total_revenue,gics_sector,$E370,ticker_symbol,$F370,data_year_status,"complete")</f>
        <v>20630200000</v>
      </c>
      <c r="H370" s="5">
        <f t="shared" si="28"/>
        <v>276</v>
      </c>
      <c r="J370" s="6">
        <f>SUMIFS(cost_of_goods_sold,gics_sector,$E370,ticker_symbol,$F370,data_year_status,"complete")</f>
        <v>11671100000</v>
      </c>
      <c r="K370" s="6">
        <f>SUMIFS(sales_general_admin,gics_sector,$E370,ticker_symbol,$F370,data_year_status,"complete")</f>
        <v>875300000</v>
      </c>
      <c r="L370" s="6">
        <f>SUMIFS(research_development,gics_sector,$E370,ticker_symbol,$F370,data_year_status,"complete")</f>
        <v>0</v>
      </c>
      <c r="M370" s="6">
        <f>SUMIFS(other_operating_items,gics_sector,$E370,ticker_symbol,$F370,data_year_status,"complete")</f>
        <v>0</v>
      </c>
      <c r="N370" s="6">
        <f t="shared" si="29"/>
        <v>12546400000</v>
      </c>
      <c r="O370" s="6">
        <f t="shared" si="30"/>
        <v>8083800000</v>
      </c>
      <c r="P370" s="5">
        <f t="shared" si="31"/>
        <v>138</v>
      </c>
    </row>
    <row r="371" spans="5:16">
      <c r="E371" t="s">
        <v>62</v>
      </c>
      <c r="F371" t="s">
        <v>195</v>
      </c>
      <c r="G371" s="6">
        <f>SUMIFS(total_revenue,gics_sector,$E371,ticker_symbol,$F371,data_year_status,"complete")</f>
        <v>107128000000</v>
      </c>
      <c r="H371" s="5">
        <f t="shared" si="28"/>
        <v>73</v>
      </c>
      <c r="J371" s="6">
        <f>SUMIFS(cost_of_goods_sold,gics_sector,$E371,ticker_symbol,$F371,data_year_status,"complete")</f>
        <v>64246000000</v>
      </c>
      <c r="K371" s="6">
        <f>SUMIFS(sales_general_admin,gics_sector,$E371,ticker_symbol,$F371,data_year_status,"complete")</f>
        <v>22179000000</v>
      </c>
      <c r="L371" s="6">
        <f>SUMIFS(research_development,gics_sector,$E371,ticker_symbol,$F371,data_year_status,"complete")</f>
        <v>7534000000</v>
      </c>
      <c r="M371" s="6">
        <f>SUMIFS(other_operating_items,gics_sector,$E371,ticker_symbol,$F371,data_year_status,"complete")</f>
        <v>0</v>
      </c>
      <c r="N371" s="6">
        <f t="shared" si="29"/>
        <v>93959000000</v>
      </c>
      <c r="O371" s="6">
        <f t="shared" si="30"/>
        <v>13169000000</v>
      </c>
      <c r="P371" s="5">
        <f t="shared" si="31"/>
        <v>88</v>
      </c>
    </row>
    <row r="372" spans="5:16">
      <c r="E372" t="s">
        <v>62</v>
      </c>
      <c r="F372" t="s">
        <v>224</v>
      </c>
      <c r="G372" s="6">
        <f>SUMIFS(total_revenue,gics_sector,$E372,ticker_symbol,$F372,data_year_status,"complete")</f>
        <v>52917700000</v>
      </c>
      <c r="H372" s="5">
        <f t="shared" si="28"/>
        <v>147</v>
      </c>
      <c r="J372" s="6">
        <f>SUMIFS(cost_of_goods_sold,gics_sector,$E372,ticker_symbol,$F372,data_year_status,"complete")</f>
        <v>28449200000</v>
      </c>
      <c r="K372" s="6">
        <f>SUMIFS(sales_general_admin,gics_sector,$E372,ticker_symbol,$F372,data_year_status,"complete")</f>
        <v>17301700000</v>
      </c>
      <c r="L372" s="6">
        <f>SUMIFS(research_development,gics_sector,$E372,ticker_symbol,$F372,data_year_status,"complete")</f>
        <v>0</v>
      </c>
      <c r="M372" s="6">
        <f>SUMIFS(other_operating_items,gics_sector,$E372,ticker_symbol,$F372,data_year_status,"complete")</f>
        <v>0</v>
      </c>
      <c r="N372" s="6">
        <f t="shared" si="29"/>
        <v>45750900000</v>
      </c>
      <c r="O372" s="6">
        <f t="shared" si="30"/>
        <v>7166800000</v>
      </c>
      <c r="P372" s="5">
        <f t="shared" si="31"/>
        <v>154</v>
      </c>
    </row>
    <row r="373" spans="5:16">
      <c r="E373" t="s">
        <v>62</v>
      </c>
      <c r="F373" t="s">
        <v>229</v>
      </c>
      <c r="G373" s="6">
        <f>SUMIFS(total_revenue,gics_sector,$E373,ticker_symbol,$F373,data_year_status,"complete")</f>
        <v>36627000000</v>
      </c>
      <c r="H373" s="5">
        <f t="shared" si="28"/>
        <v>206</v>
      </c>
      <c r="J373" s="6">
        <f>SUMIFS(cost_of_goods_sold,gics_sector,$E373,ticker_symbol,$F373,data_year_status,"complete")</f>
        <v>27288000000</v>
      </c>
      <c r="K373" s="6">
        <f>SUMIFS(sales_general_admin,gics_sector,$E373,ticker_symbol,$F373,data_year_status,"complete")</f>
        <v>2806000000</v>
      </c>
      <c r="L373" s="6">
        <f>SUMIFS(research_development,gics_sector,$E373,ticker_symbol,$F373,data_year_status,"complete")</f>
        <v>869000000</v>
      </c>
      <c r="M373" s="6">
        <f>SUMIFS(other_operating_items,gics_sector,$E373,ticker_symbol,$F373,data_year_status,"complete")</f>
        <v>0</v>
      </c>
      <c r="N373" s="6">
        <f t="shared" si="29"/>
        <v>30963000000</v>
      </c>
      <c r="O373" s="6">
        <f t="shared" si="30"/>
        <v>5664000000</v>
      </c>
      <c r="P373" s="5">
        <f t="shared" si="31"/>
        <v>185</v>
      </c>
    </row>
    <row r="374" spans="5:16">
      <c r="E374" t="s">
        <v>62</v>
      </c>
      <c r="F374" t="s">
        <v>252</v>
      </c>
      <c r="G374" s="6">
        <f>SUMIFS(total_revenue,gics_sector,$E374,ticker_symbol,$F374,data_year_status,"complete")</f>
        <v>76246000000</v>
      </c>
      <c r="H374" s="5">
        <f t="shared" si="28"/>
        <v>98</v>
      </c>
      <c r="J374" s="6">
        <f>SUMIFS(cost_of_goods_sold,gics_sector,$E374,ticker_symbol,$F374,data_year_status,"complete")</f>
        <v>74226000000</v>
      </c>
      <c r="K374" s="6">
        <f>SUMIFS(sales_general_admin,gics_sector,$E374,ticker_symbol,$F374,data_year_status,"complete")</f>
        <v>2249000000</v>
      </c>
      <c r="L374" s="6">
        <f>SUMIFS(research_development,gics_sector,$E374,ticker_symbol,$F374,data_year_status,"complete")</f>
        <v>748000000</v>
      </c>
      <c r="M374" s="6">
        <f>SUMIFS(other_operating_items,gics_sector,$E374,ticker_symbol,$F374,data_year_status,"complete")</f>
        <v>0</v>
      </c>
      <c r="N374" s="6">
        <f t="shared" si="29"/>
        <v>77223000000</v>
      </c>
      <c r="O374" s="6">
        <f t="shared" si="30"/>
        <v>-977000000</v>
      </c>
      <c r="P374" s="5">
        <f t="shared" si="31"/>
        <v>426</v>
      </c>
    </row>
    <row r="375" spans="5:16">
      <c r="E375" t="s">
        <v>62</v>
      </c>
      <c r="F375" t="s">
        <v>266</v>
      </c>
      <c r="G375" s="6">
        <f>SUMIFS(total_revenue,gics_sector,$E375,ticker_symbol,$F375,data_year_status,"complete")</f>
        <v>13075800000</v>
      </c>
      <c r="H375" s="5">
        <f t="shared" si="28"/>
        <v>336</v>
      </c>
      <c r="J375" s="6">
        <f>SUMIFS(cost_of_goods_sold,gics_sector,$E375,ticker_symbol,$F375,data_year_status,"complete")</f>
        <v>8320300000</v>
      </c>
      <c r="K375" s="6">
        <f>SUMIFS(sales_general_admin,gics_sector,$E375,ticker_symbol,$F375,data_year_status,"complete")</f>
        <v>2313500000</v>
      </c>
      <c r="L375" s="6">
        <f>SUMIFS(research_development,gics_sector,$E375,ticker_symbol,$F375,data_year_status,"complete")</f>
        <v>497600000</v>
      </c>
      <c r="M375" s="6">
        <f>SUMIFS(other_operating_items,gics_sector,$E375,ticker_symbol,$F375,data_year_status,"complete")</f>
        <v>0</v>
      </c>
      <c r="N375" s="6">
        <f t="shared" si="29"/>
        <v>11131400000</v>
      </c>
      <c r="O375" s="6">
        <f t="shared" si="30"/>
        <v>1944400000</v>
      </c>
      <c r="P375" s="5">
        <f t="shared" si="31"/>
        <v>366</v>
      </c>
    </row>
    <row r="376" spans="5:16">
      <c r="E376" t="s">
        <v>62</v>
      </c>
      <c r="F376" t="s">
        <v>319</v>
      </c>
      <c r="G376" s="6">
        <f>SUMIFS(total_revenue,gics_sector,$E376,ticker_symbol,$F376,data_year_status,"complete")</f>
        <v>11886064000</v>
      </c>
      <c r="H376" s="5">
        <f t="shared" si="28"/>
        <v>354</v>
      </c>
      <c r="J376" s="6">
        <f>SUMIFS(cost_of_goods_sold,gics_sector,$E376,ticker_symbol,$F376,data_year_status,"complete")</f>
        <v>6712576000</v>
      </c>
      <c r="K376" s="6">
        <f>SUMIFS(sales_general_admin,gics_sector,$E376,ticker_symbol,$F376,data_year_status,"complete")</f>
        <v>1983860000</v>
      </c>
      <c r="L376" s="6">
        <f>SUMIFS(research_development,gics_sector,$E376,ticker_symbol,$F376,data_year_status,"complete")</f>
        <v>993292000</v>
      </c>
      <c r="M376" s="6">
        <f>SUMIFS(other_operating_items,gics_sector,$E376,ticker_symbol,$F376,data_year_status,"complete")</f>
        <v>0</v>
      </c>
      <c r="N376" s="6">
        <f t="shared" si="29"/>
        <v>9689728000</v>
      </c>
      <c r="O376" s="6">
        <f t="shared" si="30"/>
        <v>2196336000</v>
      </c>
      <c r="P376" s="5">
        <f t="shared" si="31"/>
        <v>348</v>
      </c>
    </row>
    <row r="377" spans="5:16">
      <c r="E377" t="s">
        <v>62</v>
      </c>
      <c r="F377" t="s">
        <v>324</v>
      </c>
      <c r="G377" s="6">
        <f>SUMIFS(total_revenue,gics_sector,$E377,ticker_symbol,$F377,data_year_status,"complete")</f>
        <v>91317000000</v>
      </c>
      <c r="H377" s="5">
        <f t="shared" si="28"/>
        <v>80</v>
      </c>
      <c r="J377" s="6">
        <f>SUMIFS(cost_of_goods_sold,gics_sector,$E377,ticker_symbol,$F377,data_year_status,"complete")</f>
        <v>63291000000</v>
      </c>
      <c r="K377" s="6">
        <f>SUMIFS(sales_general_admin,gics_sector,$E377,ticker_symbol,$F377,data_year_status,"complete")</f>
        <v>13573000000</v>
      </c>
      <c r="L377" s="6">
        <f>SUMIFS(research_development,gics_sector,$E377,ticker_symbol,$F377,data_year_status,"complete")</f>
        <v>0</v>
      </c>
      <c r="M377" s="6">
        <f>SUMIFS(other_operating_items,gics_sector,$E377,ticker_symbol,$F377,data_year_status,"complete")</f>
        <v>5704000000</v>
      </c>
      <c r="N377" s="6">
        <f t="shared" si="29"/>
        <v>82568000000</v>
      </c>
      <c r="O377" s="6">
        <f t="shared" si="30"/>
        <v>8749000000</v>
      </c>
      <c r="P377" s="5">
        <f t="shared" si="31"/>
        <v>128</v>
      </c>
    </row>
    <row r="378" spans="5:16">
      <c r="E378" t="s">
        <v>62</v>
      </c>
      <c r="F378" t="s">
        <v>370</v>
      </c>
      <c r="G378" s="6">
        <f>SUMIFS(total_revenue,gics_sector,$E378,ticker_symbol,$F378,data_year_status,"complete")</f>
        <v>167757000000</v>
      </c>
      <c r="H378" s="5">
        <f t="shared" si="28"/>
        <v>50</v>
      </c>
      <c r="J378" s="6">
        <f>SUMIFS(cost_of_goods_sold,gics_sector,$E378,ticker_symbol,$F378,data_year_status,"complete")</f>
        <v>142157000000</v>
      </c>
      <c r="K378" s="6">
        <f>SUMIFS(sales_general_admin,gics_sector,$E378,ticker_symbol,$F378,data_year_status,"complete")</f>
        <v>3413000000</v>
      </c>
      <c r="L378" s="6">
        <f>SUMIFS(research_development,gics_sector,$E378,ticker_symbol,$F378,data_year_status,"complete")</f>
        <v>551000000</v>
      </c>
      <c r="M378" s="6">
        <f>SUMIFS(other_operating_items,gics_sector,$E378,ticker_symbol,$F378,data_year_status,"complete")</f>
        <v>0</v>
      </c>
      <c r="N378" s="6">
        <f t="shared" si="29"/>
        <v>146121000000</v>
      </c>
      <c r="O378" s="6">
        <f t="shared" si="30"/>
        <v>21636000000</v>
      </c>
      <c r="P378" s="5">
        <f t="shared" si="31"/>
        <v>46</v>
      </c>
    </row>
    <row r="379" spans="5:16">
      <c r="E379" t="s">
        <v>62</v>
      </c>
      <c r="F379" t="s">
        <v>389</v>
      </c>
      <c r="G379" s="6">
        <f>SUMIFS(total_revenue,gics_sector,$E379,ticker_symbol,$F379,data_year_status,"complete")</f>
        <v>10684973000</v>
      </c>
      <c r="H379" s="5">
        <f t="shared" si="28"/>
        <v>364</v>
      </c>
      <c r="J379" s="6">
        <f>SUMIFS(cost_of_goods_sold,gics_sector,$E379,ticker_symbol,$F379,data_year_status,"complete")</f>
        <v>8749755000</v>
      </c>
      <c r="K379" s="6">
        <f>SUMIFS(sales_general_admin,gics_sector,$E379,ticker_symbol,$F379,data_year_status,"complete")</f>
        <v>679605000</v>
      </c>
      <c r="L379" s="6">
        <f>SUMIFS(research_development,gics_sector,$E379,ticker_symbol,$F379,data_year_status,"complete")</f>
        <v>0</v>
      </c>
      <c r="M379" s="6">
        <f>SUMIFS(other_operating_items,gics_sector,$E379,ticker_symbol,$F379,data_year_status,"complete")</f>
        <v>0</v>
      </c>
      <c r="N379" s="6">
        <f t="shared" si="29"/>
        <v>9429360000</v>
      </c>
      <c r="O379" s="6">
        <f t="shared" si="30"/>
        <v>1255613000</v>
      </c>
      <c r="P379" s="5">
        <f t="shared" si="31"/>
        <v>402</v>
      </c>
    </row>
    <row r="380" spans="5:16">
      <c r="E380" t="s">
        <v>62</v>
      </c>
      <c r="F380" t="s">
        <v>397</v>
      </c>
      <c r="G380" s="6">
        <f>SUMIFS(total_revenue,gics_sector,$E380,ticker_symbol,$F380,data_year_status,"complete")</f>
        <v>59219000000</v>
      </c>
      <c r="H380" s="5">
        <f t="shared" si="28"/>
        <v>128</v>
      </c>
      <c r="J380" s="6">
        <f>SUMIFS(cost_of_goods_sold,gics_sector,$E380,ticker_symbol,$F380,data_year_status,"complete")</f>
        <v>27793000000</v>
      </c>
      <c r="K380" s="6">
        <f>SUMIFS(sales_general_admin,gics_sector,$E380,ticker_symbol,$F380,data_year_status,"complete")</f>
        <v>10843000000</v>
      </c>
      <c r="L380" s="6">
        <f>SUMIFS(research_development,gics_sector,$E380,ticker_symbol,$F380,data_year_status,"complete")</f>
        <v>6350000000</v>
      </c>
      <c r="M380" s="6">
        <f>SUMIFS(other_operating_items,gics_sector,$E380,ticker_symbol,$F380,data_year_status,"complete")</f>
        <v>0</v>
      </c>
      <c r="N380" s="6">
        <f t="shared" si="29"/>
        <v>44986000000</v>
      </c>
      <c r="O380" s="6">
        <f t="shared" si="30"/>
        <v>14233000000</v>
      </c>
      <c r="P380" s="5">
        <f t="shared" si="31"/>
        <v>78</v>
      </c>
    </row>
    <row r="381" spans="5:16">
      <c r="E381" t="s">
        <v>62</v>
      </c>
      <c r="F381" t="s">
        <v>398</v>
      </c>
      <c r="G381" s="6">
        <f>SUMIFS(total_revenue,gics_sector,$E381,ticker_symbol,$F381,data_year_status,"complete")</f>
        <v>35088000000</v>
      </c>
      <c r="H381" s="5">
        <f t="shared" si="28"/>
        <v>210</v>
      </c>
      <c r="J381" s="6">
        <f>SUMIFS(cost_of_goods_sold,gics_sector,$E381,ticker_symbol,$F381,data_year_status,"complete")</f>
        <v>27873300000</v>
      </c>
      <c r="K381" s="6">
        <f>SUMIFS(sales_general_admin,gics_sector,$E381,ticker_symbol,$F381,data_year_status,"complete")</f>
        <v>1986500000</v>
      </c>
      <c r="L381" s="6">
        <f>SUMIFS(research_development,gics_sector,$E381,ticker_symbol,$F381,data_year_status,"complete")</f>
        <v>0</v>
      </c>
      <c r="M381" s="6">
        <f>SUMIFS(other_operating_items,gics_sector,$E381,ticker_symbol,$F381,data_year_status,"complete")</f>
        <v>0</v>
      </c>
      <c r="N381" s="6">
        <f t="shared" si="29"/>
        <v>29859800000</v>
      </c>
      <c r="O381" s="6">
        <f t="shared" si="30"/>
        <v>5228200000</v>
      </c>
      <c r="P381" s="5">
        <f t="shared" si="31"/>
        <v>196</v>
      </c>
    </row>
    <row r="382" spans="5:16">
      <c r="E382" t="s">
        <v>62</v>
      </c>
      <c r="F382" t="s">
        <v>412</v>
      </c>
      <c r="G382" s="6">
        <f>SUMIFS(total_revenue,gics_sector,$E382,ticker_symbol,$F382,data_year_status,"complete")</f>
        <v>33399000000</v>
      </c>
      <c r="H382" s="5">
        <f t="shared" si="28"/>
        <v>217</v>
      </c>
      <c r="J382" s="6">
        <f>SUMIFS(cost_of_goods_sold,gics_sector,$E382,ticker_symbol,$F382,data_year_status,"complete")</f>
        <v>18402000000</v>
      </c>
      <c r="K382" s="6">
        <f>SUMIFS(sales_general_admin,gics_sector,$E382,ticker_symbol,$F382,data_year_status,"complete")</f>
        <v>2556000000</v>
      </c>
      <c r="L382" s="6">
        <f>SUMIFS(research_development,gics_sector,$E382,ticker_symbol,$F382,data_year_status,"complete")</f>
        <v>1787000000</v>
      </c>
      <c r="M382" s="6">
        <f>SUMIFS(other_operating_items,gics_sector,$E382,ticker_symbol,$F382,data_year_status,"complete")</f>
        <v>4862000000</v>
      </c>
      <c r="N382" s="6">
        <f t="shared" si="29"/>
        <v>27607000000</v>
      </c>
      <c r="O382" s="6">
        <f t="shared" si="30"/>
        <v>5792000000</v>
      </c>
      <c r="P382" s="5">
        <f t="shared" si="31"/>
        <v>182</v>
      </c>
    </row>
    <row r="383" spans="5:16">
      <c r="E383" t="s">
        <v>62</v>
      </c>
      <c r="F383" t="s">
        <v>421</v>
      </c>
      <c r="G383" s="6">
        <f>SUMIFS(total_revenue,gics_sector,$E383,ticker_symbol,$F383,data_year_status,"complete")</f>
        <v>76025736000</v>
      </c>
      <c r="H383" s="5">
        <f t="shared" si="28"/>
        <v>100</v>
      </c>
      <c r="J383" s="6">
        <f>SUMIFS(cost_of_goods_sold,gics_sector,$E383,ticker_symbol,$F383,data_year_status,"complete")</f>
        <v>69613785000</v>
      </c>
      <c r="K383" s="6">
        <f>SUMIFS(sales_general_admin,gics_sector,$E383,ticker_symbol,$F383,data_year_status,"complete")</f>
        <v>1902598000</v>
      </c>
      <c r="L383" s="6">
        <f>SUMIFS(research_development,gics_sector,$E383,ticker_symbol,$F383,data_year_status,"complete")</f>
        <v>0</v>
      </c>
      <c r="M383" s="6">
        <f>SUMIFS(other_operating_items,gics_sector,$E383,ticker_symbol,$F383,data_year_status,"complete")</f>
        <v>0</v>
      </c>
      <c r="N383" s="6">
        <f t="shared" si="29"/>
        <v>71516383000</v>
      </c>
      <c r="O383" s="6">
        <f t="shared" si="30"/>
        <v>4509353000</v>
      </c>
      <c r="P383" s="5">
        <f t="shared" si="31"/>
        <v>222</v>
      </c>
    </row>
    <row r="384" spans="5:16">
      <c r="E384" t="s">
        <v>62</v>
      </c>
      <c r="F384" t="s">
        <v>452</v>
      </c>
      <c r="G384" s="6">
        <f>SUMIFS(total_revenue,gics_sector,$E384,ticker_symbol,$F384,data_year_status,"complete")</f>
        <v>58573000000</v>
      </c>
      <c r="H384" s="5">
        <f t="shared" si="28"/>
        <v>129</v>
      </c>
      <c r="J384" s="6">
        <f>SUMIFS(cost_of_goods_sold,gics_sector,$E384,ticker_symbol,$F384,data_year_status,"complete")</f>
        <v>32931000000</v>
      </c>
      <c r="K384" s="6">
        <f>SUMIFS(sales_general_admin,gics_sector,$E384,ticker_symbol,$F384,data_year_status,"complete")</f>
        <v>15753000000</v>
      </c>
      <c r="L384" s="6">
        <f>SUMIFS(research_development,gics_sector,$E384,ticker_symbol,$F384,data_year_status,"complete")</f>
        <v>1888000000</v>
      </c>
      <c r="M384" s="6">
        <f>SUMIFS(other_operating_items,gics_sector,$E384,ticker_symbol,$F384,data_year_status,"complete")</f>
        <v>1835000000</v>
      </c>
      <c r="N384" s="6">
        <f t="shared" si="29"/>
        <v>52407000000</v>
      </c>
      <c r="O384" s="6">
        <f t="shared" si="30"/>
        <v>6166000000</v>
      </c>
      <c r="P384" s="5">
        <f t="shared" si="31"/>
        <v>174</v>
      </c>
    </row>
    <row r="385" spans="5:16">
      <c r="E385" t="s">
        <v>62</v>
      </c>
      <c r="F385" t="s">
        <v>458</v>
      </c>
      <c r="G385" s="6">
        <f>SUMIFS(total_revenue,gics_sector,$E385,ticker_symbol,$F385,data_year_status,"complete")</f>
        <v>46198000000</v>
      </c>
      <c r="H385" s="5">
        <f t="shared" si="28"/>
        <v>168</v>
      </c>
      <c r="J385" s="6">
        <f>SUMIFS(cost_of_goods_sold,gics_sector,$E385,ticker_symbol,$F385,data_year_status,"complete")</f>
        <v>26062000000</v>
      </c>
      <c r="K385" s="6">
        <f>SUMIFS(sales_general_admin,gics_sector,$E385,ticker_symbol,$F385,data_year_status,"complete")</f>
        <v>5309000000</v>
      </c>
      <c r="L385" s="6">
        <f>SUMIFS(research_development,gics_sector,$E385,ticker_symbol,$F385,data_year_status,"complete")</f>
        <v>385000000</v>
      </c>
      <c r="M385" s="6">
        <f>SUMIFS(other_operating_items,gics_sector,$E385,ticker_symbol,$F385,data_year_status,"complete")</f>
        <v>4386000000</v>
      </c>
      <c r="N385" s="6">
        <f t="shared" si="29"/>
        <v>36142000000</v>
      </c>
      <c r="O385" s="6">
        <f t="shared" si="30"/>
        <v>10056000000</v>
      </c>
      <c r="P385" s="5">
        <f t="shared" si="31"/>
        <v>116</v>
      </c>
    </row>
    <row r="386" spans="5:16">
      <c r="E386" t="s">
        <v>62</v>
      </c>
      <c r="F386" t="s">
        <v>476</v>
      </c>
      <c r="G386" s="6">
        <f>SUMIFS(total_revenue,gics_sector,$E386,ticker_symbol,$F386,data_year_status,"complete")</f>
        <v>29251100000</v>
      </c>
      <c r="H386" s="5">
        <f t="shared" si="28"/>
        <v>230</v>
      </c>
      <c r="J386" s="6">
        <f>SUMIFS(cost_of_goods_sold,gics_sector,$E386,ticker_symbol,$F386,data_year_status,"complete")</f>
        <v>18855400000</v>
      </c>
      <c r="K386" s="6">
        <f>SUMIFS(sales_general_admin,gics_sector,$E386,ticker_symbol,$F386,data_year_status,"complete")</f>
        <v>6898300000</v>
      </c>
      <c r="L386" s="6">
        <f>SUMIFS(research_development,gics_sector,$E386,ticker_symbol,$F386,data_year_status,"complete")</f>
        <v>0</v>
      </c>
      <c r="M386" s="6">
        <f>SUMIFS(other_operating_items,gics_sector,$E386,ticker_symbol,$F386,data_year_status,"complete")</f>
        <v>425700000</v>
      </c>
      <c r="N386" s="6">
        <f t="shared" si="29"/>
        <v>26179400000</v>
      </c>
      <c r="O386" s="6">
        <f t="shared" si="30"/>
        <v>3071700000</v>
      </c>
      <c r="P386" s="5">
        <f t="shared" si="31"/>
        <v>294</v>
      </c>
    </row>
    <row r="387" spans="5:16">
      <c r="E387" t="s">
        <v>62</v>
      </c>
      <c r="F387" t="s">
        <v>477</v>
      </c>
      <c r="G387" s="6">
        <f>SUMIFS(total_revenue,gics_sector,$E387,ticker_symbol,$F387,data_year_status,"complete")</f>
        <v>42188831000</v>
      </c>
      <c r="H387" s="5">
        <f t="shared" si="28"/>
        <v>181</v>
      </c>
      <c r="J387" s="6">
        <f>SUMIFS(cost_of_goods_sold,gics_sector,$E387,ticker_symbol,$F387,data_year_status,"complete")</f>
        <v>22642329000</v>
      </c>
      <c r="K387" s="6">
        <f>SUMIFS(sales_general_admin,gics_sector,$E387,ticker_symbol,$F387,data_year_status,"complete")</f>
        <v>14539330000</v>
      </c>
      <c r="L387" s="6">
        <f>SUMIFS(research_development,gics_sector,$E387,ticker_symbol,$F387,data_year_status,"complete")</f>
        <v>0</v>
      </c>
      <c r="M387" s="6">
        <f>SUMIFS(other_operating_items,gics_sector,$E387,ticker_symbol,$F387,data_year_status,"complete")</f>
        <v>0</v>
      </c>
      <c r="N387" s="6">
        <f t="shared" si="29"/>
        <v>37181659000</v>
      </c>
      <c r="O387" s="6">
        <f t="shared" si="30"/>
        <v>5007172000</v>
      </c>
      <c r="P387" s="5">
        <f t="shared" si="31"/>
        <v>202</v>
      </c>
    </row>
    <row r="388" spans="5:16">
      <c r="E388" t="s">
        <v>62</v>
      </c>
      <c r="F388" t="s">
        <v>543</v>
      </c>
      <c r="G388" s="6">
        <f>SUMIFS(total_revenue,gics_sector,$E388,ticker_symbol,$F388,data_year_status,"complete")</f>
        <v>11754369000</v>
      </c>
      <c r="H388" s="5">
        <f t="shared" si="28"/>
        <v>355</v>
      </c>
      <c r="J388" s="6">
        <f>SUMIFS(cost_of_goods_sold,gics_sector,$E388,ticker_symbol,$F388,data_year_status,"complete")</f>
        <v>9548348000</v>
      </c>
      <c r="K388" s="6">
        <f>SUMIFS(sales_general_admin,gics_sector,$E388,ticker_symbol,$F388,data_year_status,"complete")</f>
        <v>1187412000</v>
      </c>
      <c r="L388" s="6">
        <f>SUMIFS(research_development,gics_sector,$E388,ticker_symbol,$F388,data_year_status,"complete")</f>
        <v>0</v>
      </c>
      <c r="M388" s="6">
        <f>SUMIFS(other_operating_items,gics_sector,$E388,ticker_symbol,$F388,data_year_status,"complete")</f>
        <v>0</v>
      </c>
      <c r="N388" s="6">
        <f t="shared" si="29"/>
        <v>10735760000</v>
      </c>
      <c r="O388" s="6">
        <f t="shared" si="30"/>
        <v>1018609000</v>
      </c>
      <c r="P388" s="5">
        <f t="shared" si="31"/>
        <v>413</v>
      </c>
    </row>
    <row r="389" spans="5:16">
      <c r="E389" t="s">
        <v>62</v>
      </c>
      <c r="F389" t="s">
        <v>560</v>
      </c>
      <c r="G389" s="6">
        <f>SUMIFS(total_revenue,gics_sector,$E389,ticker_symbol,$F389,data_year_status,"complete")</f>
        <v>35191700000</v>
      </c>
      <c r="H389" s="5">
        <f t="shared" si="28"/>
        <v>209</v>
      </c>
      <c r="J389" s="6">
        <f>SUMIFS(cost_of_goods_sold,gics_sector,$E389,ticker_symbol,$F389,data_year_status,"complete")</f>
        <v>28361200000</v>
      </c>
      <c r="K389" s="6">
        <f>SUMIFS(sales_general_admin,gics_sector,$E389,ticker_symbol,$F389,data_year_status,"complete")</f>
        <v>3713800000</v>
      </c>
      <c r="L389" s="6">
        <f>SUMIFS(research_development,gics_sector,$E389,ticker_symbol,$F389,data_year_status,"complete")</f>
        <v>0</v>
      </c>
      <c r="M389" s="6">
        <f>SUMIFS(other_operating_items,gics_sector,$E389,ticker_symbol,$F389,data_year_status,"complete")</f>
        <v>416700000</v>
      </c>
      <c r="N389" s="6">
        <f t="shared" si="29"/>
        <v>32491700000</v>
      </c>
      <c r="O389" s="6">
        <f t="shared" si="30"/>
        <v>2700000000</v>
      </c>
      <c r="P389" s="5">
        <f t="shared" si="31"/>
        <v>319</v>
      </c>
    </row>
    <row r="390" spans="5:16">
      <c r="E390" t="s">
        <v>55</v>
      </c>
      <c r="F390" t="s">
        <v>54</v>
      </c>
      <c r="G390" s="6">
        <f>SUMIFS(total_revenue,gics_sector,$E390,ticker_symbol,$F390,data_year_status,"complete")</f>
        <v>3898237000</v>
      </c>
      <c r="H390" s="5">
        <f t="shared" si="28"/>
        <v>422</v>
      </c>
      <c r="J390" s="6">
        <f>SUMIFS(cost_of_goods_sold,gics_sector,$E390,ticker_symbol,$F390,data_year_status,"complete")</f>
        <v>1512618000</v>
      </c>
      <c r="K390" s="6">
        <f>SUMIFS(sales_general_admin,gics_sector,$E390,ticker_symbol,$F390,data_year_status,"complete")</f>
        <v>224972000</v>
      </c>
      <c r="L390" s="6">
        <f>SUMIFS(research_development,gics_sector,$E390,ticker_symbol,$F390,data_year_status,"complete")</f>
        <v>0</v>
      </c>
      <c r="M390" s="6">
        <f>SUMIFS(other_operating_items,gics_sector,$E390,ticker_symbol,$F390,data_year_status,"complete")</f>
        <v>1205992000</v>
      </c>
      <c r="N390" s="6">
        <f t="shared" si="29"/>
        <v>2943582000</v>
      </c>
      <c r="O390" s="6">
        <f t="shared" si="30"/>
        <v>954655000</v>
      </c>
      <c r="P390" s="5">
        <f t="shared" si="31"/>
        <v>417</v>
      </c>
    </row>
    <row r="391" spans="5:16">
      <c r="E391" t="s">
        <v>55</v>
      </c>
      <c r="F391" t="s">
        <v>77</v>
      </c>
      <c r="G391" s="6">
        <f>SUMIFS(total_revenue,gics_sector,$E391,ticker_symbol,$F391,data_year_status,"complete")</f>
        <v>15108931000</v>
      </c>
      <c r="H391" s="5">
        <f t="shared" si="28"/>
        <v>321</v>
      </c>
      <c r="J391" s="6">
        <f>SUMIFS(cost_of_goods_sold,gics_sector,$E391,ticker_symbol,$F391,data_year_status,"complete")</f>
        <v>3985485000</v>
      </c>
      <c r="K391" s="6">
        <f>SUMIFS(sales_general_admin,gics_sector,$E391,ticker_symbol,$F391,data_year_status,"complete")</f>
        <v>1956160000</v>
      </c>
      <c r="L391" s="6">
        <f>SUMIFS(research_development,gics_sector,$E391,ticker_symbol,$F391,data_year_status,"complete")</f>
        <v>0</v>
      </c>
      <c r="M391" s="6">
        <f>SUMIFS(other_operating_items,gics_sector,$E391,ticker_symbol,$F391,data_year_status,"complete")</f>
        <v>3733551000</v>
      </c>
      <c r="N391" s="6">
        <f t="shared" si="29"/>
        <v>9675196000</v>
      </c>
      <c r="O391" s="6">
        <f t="shared" si="30"/>
        <v>5433735000</v>
      </c>
      <c r="P391" s="5">
        <f t="shared" si="31"/>
        <v>190</v>
      </c>
    </row>
    <row r="392" spans="5:16">
      <c r="E392" t="s">
        <v>55</v>
      </c>
      <c r="F392" t="s">
        <v>125</v>
      </c>
      <c r="G392" s="6">
        <f>SUMIFS(total_revenue,gics_sector,$E392,ticker_symbol,$F392,data_year_status,"complete")</f>
        <v>8870544000</v>
      </c>
      <c r="H392" s="5">
        <f t="shared" si="28"/>
        <v>388</v>
      </c>
      <c r="J392" s="6">
        <f>SUMIFS(cost_of_goods_sold,gics_sector,$E392,ticker_symbol,$F392,data_year_status,"complete")</f>
        <v>3207473000</v>
      </c>
      <c r="K392" s="6">
        <f>SUMIFS(sales_general_admin,gics_sector,$E392,ticker_symbol,$F392,data_year_status,"complete")</f>
        <v>410510000</v>
      </c>
      <c r="L392" s="6">
        <f>SUMIFS(research_development,gics_sector,$E392,ticker_symbol,$F392,data_year_status,"complete")</f>
        <v>0</v>
      </c>
      <c r="M392" s="6">
        <f>SUMIFS(other_operating_items,gics_sector,$E392,ticker_symbol,$F392,data_year_status,"complete")</f>
        <v>2274627000</v>
      </c>
      <c r="N392" s="6">
        <f t="shared" si="29"/>
        <v>5892610000</v>
      </c>
      <c r="O392" s="6">
        <f t="shared" si="30"/>
        <v>2977934000</v>
      </c>
      <c r="P392" s="5">
        <f t="shared" si="31"/>
        <v>303</v>
      </c>
    </row>
    <row r="393" spans="5:16">
      <c r="E393" t="s">
        <v>55</v>
      </c>
      <c r="F393" t="s">
        <v>132</v>
      </c>
      <c r="G393" s="6">
        <f>SUMIFS(total_revenue,gics_sector,$E393,ticker_symbol,$F393,data_year_status,"complete")</f>
        <v>33604621000</v>
      </c>
      <c r="H393" s="5">
        <f t="shared" si="28"/>
        <v>216</v>
      </c>
      <c r="J393" s="6">
        <f>SUMIFS(cost_of_goods_sold,gics_sector,$E393,ticker_symbol,$F393,data_year_status,"complete")</f>
        <v>29805890000</v>
      </c>
      <c r="K393" s="6">
        <f>SUMIFS(sales_general_admin,gics_sector,$E393,ticker_symbol,$F393,data_year_status,"complete")</f>
        <v>0</v>
      </c>
      <c r="L393" s="6">
        <f>SUMIFS(research_development,gics_sector,$E393,ticker_symbol,$F393,data_year_status,"complete")</f>
        <v>0</v>
      </c>
      <c r="M393" s="6">
        <f>SUMIFS(other_operating_items,gics_sector,$E393,ticker_symbol,$F393,data_year_status,"complete")</f>
        <v>939232000</v>
      </c>
      <c r="N393" s="6">
        <f t="shared" si="29"/>
        <v>30745122000</v>
      </c>
      <c r="O393" s="6">
        <f t="shared" si="30"/>
        <v>2859499000</v>
      </c>
      <c r="P393" s="5">
        <f t="shared" si="31"/>
        <v>308</v>
      </c>
    </row>
    <row r="394" spans="5:16">
      <c r="E394" t="s">
        <v>55</v>
      </c>
      <c r="F394" t="s">
        <v>134</v>
      </c>
      <c r="G394" s="6">
        <f>SUMIFS(total_revenue,gics_sector,$E394,ticker_symbol,$F394,data_year_status,"complete")</f>
        <v>12501038000</v>
      </c>
      <c r="H394" s="5">
        <f t="shared" si="28"/>
        <v>344</v>
      </c>
      <c r="J394" s="6">
        <f>SUMIFS(cost_of_goods_sold,gics_sector,$E394,ticker_symbol,$F394,data_year_status,"complete")</f>
        <v>4348038000</v>
      </c>
      <c r="K394" s="6">
        <f>SUMIFS(sales_general_admin,gics_sector,$E394,ticker_symbol,$F394,data_year_status,"complete")</f>
        <v>994308000</v>
      </c>
      <c r="L394" s="6">
        <f>SUMIFS(research_development,gics_sector,$E394,ticker_symbol,$F394,data_year_status,"complete")</f>
        <v>0</v>
      </c>
      <c r="M394" s="6">
        <f>SUMIFS(other_operating_items,gics_sector,$E394,ticker_symbol,$F394,data_year_status,"complete")</f>
        <v>3385893000</v>
      </c>
      <c r="N394" s="6">
        <f t="shared" si="29"/>
        <v>8728239000</v>
      </c>
      <c r="O394" s="6">
        <f t="shared" si="30"/>
        <v>3772799000</v>
      </c>
      <c r="P394" s="5">
        <f t="shared" si="31"/>
        <v>260</v>
      </c>
    </row>
    <row r="395" spans="5:16">
      <c r="E395" t="s">
        <v>55</v>
      </c>
      <c r="F395" t="s">
        <v>211</v>
      </c>
      <c r="G395" s="6">
        <f>SUMIFS(total_revenue,gics_sector,$E395,ticker_symbol,$F395,data_year_status,"complete")</f>
        <v>6141100000</v>
      </c>
      <c r="H395" s="5">
        <f t="shared" si="28"/>
        <v>409</v>
      </c>
      <c r="J395" s="6">
        <f>SUMIFS(cost_of_goods_sold,gics_sector,$E395,ticker_symbol,$F395,data_year_status,"complete")</f>
        <v>2272161000</v>
      </c>
      <c r="K395" s="6">
        <f>SUMIFS(sales_general_admin,gics_sector,$E395,ticker_symbol,$F395,data_year_status,"complete")</f>
        <v>366945000</v>
      </c>
      <c r="L395" s="6">
        <f>SUMIFS(research_development,gics_sector,$E395,ticker_symbol,$F395,data_year_status,"complete")</f>
        <v>0</v>
      </c>
      <c r="M395" s="6">
        <f>SUMIFS(other_operating_items,gics_sector,$E395,ticker_symbol,$F395,data_year_status,"complete")</f>
        <v>1967057000</v>
      </c>
      <c r="N395" s="6">
        <f t="shared" si="29"/>
        <v>4606163000</v>
      </c>
      <c r="O395" s="6">
        <f t="shared" si="30"/>
        <v>1534937000</v>
      </c>
      <c r="P395" s="5">
        <f t="shared" si="31"/>
        <v>389</v>
      </c>
    </row>
    <row r="396" spans="5:16">
      <c r="E396" t="s">
        <v>55</v>
      </c>
      <c r="F396" t="s">
        <v>232</v>
      </c>
      <c r="G396" s="6">
        <f>SUMIFS(total_revenue,gics_sector,$E396,ticker_symbol,$F396,data_year_status,"complete")</f>
        <v>9209785000</v>
      </c>
      <c r="H396" s="5">
        <f t="shared" si="28"/>
        <v>385</v>
      </c>
      <c r="J396" s="6">
        <f>SUMIFS(cost_of_goods_sold,gics_sector,$E396,ticker_symbol,$F396,data_year_status,"complete")</f>
        <v>4498411000</v>
      </c>
      <c r="K396" s="6">
        <f>SUMIFS(sales_general_admin,gics_sector,$E396,ticker_symbol,$F396,data_year_status,"complete")</f>
        <v>2712008000</v>
      </c>
      <c r="L396" s="6">
        <f>SUMIFS(research_development,gics_sector,$E396,ticker_symbol,$F396,data_year_status,"complete")</f>
        <v>0</v>
      </c>
      <c r="M396" s="6">
        <f>SUMIFS(other_operating_items,gics_sector,$E396,ticker_symbol,$F396,data_year_status,"complete")</f>
        <v>0</v>
      </c>
      <c r="N396" s="6">
        <f t="shared" si="29"/>
        <v>7210419000</v>
      </c>
      <c r="O396" s="6">
        <f t="shared" si="30"/>
        <v>1999366000</v>
      </c>
      <c r="P396" s="5">
        <f t="shared" si="31"/>
        <v>362</v>
      </c>
    </row>
    <row r="397" spans="5:16">
      <c r="E397" t="s">
        <v>55</v>
      </c>
      <c r="F397" t="s">
        <v>233</v>
      </c>
      <c r="G397" s="6">
        <f>SUMIFS(total_revenue,gics_sector,$E397,ticker_symbol,$F397,data_year_status,"complete")</f>
        <v>9494917000</v>
      </c>
      <c r="H397" s="5">
        <f t="shared" si="28"/>
        <v>379</v>
      </c>
      <c r="J397" s="6">
        <f>SUMIFS(cost_of_goods_sold,gics_sector,$E397,ticker_symbol,$F397,data_year_status,"complete")</f>
        <v>3248467000</v>
      </c>
      <c r="K397" s="6">
        <f>SUMIFS(sales_general_admin,gics_sector,$E397,ticker_symbol,$F397,data_year_status,"complete")</f>
        <v>225442000</v>
      </c>
      <c r="L397" s="6">
        <f>SUMIFS(research_development,gics_sector,$E397,ticker_symbol,$F397,data_year_status,"complete")</f>
        <v>0</v>
      </c>
      <c r="M397" s="6">
        <f>SUMIFS(other_operating_items,gics_sector,$E397,ticker_symbol,$F397,data_year_status,"complete")</f>
        <v>3064398000</v>
      </c>
      <c r="N397" s="6">
        <f t="shared" si="29"/>
        <v>6538307000</v>
      </c>
      <c r="O397" s="6">
        <f t="shared" si="30"/>
        <v>2956610000</v>
      </c>
      <c r="P397" s="5">
        <f t="shared" si="31"/>
        <v>305</v>
      </c>
    </row>
    <row r="398" spans="5:16">
      <c r="E398" t="s">
        <v>55</v>
      </c>
      <c r="F398" t="s">
        <v>236</v>
      </c>
      <c r="G398" s="6">
        <f>SUMIFS(total_revenue,gics_sector,$E398,ticker_symbol,$F398,data_year_status,"complete")</f>
        <v>3311088000</v>
      </c>
      <c r="H398" s="5">
        <f t="shared" si="28"/>
        <v>424</v>
      </c>
      <c r="J398" s="6">
        <f>SUMIFS(cost_of_goods_sold,gics_sector,$E398,ticker_symbol,$F398,data_year_status,"complete")</f>
        <v>1045557000</v>
      </c>
      <c r="K398" s="6">
        <f>SUMIFS(sales_general_admin,gics_sector,$E398,ticker_symbol,$F398,data_year_status,"complete")</f>
        <v>132225000</v>
      </c>
      <c r="L398" s="6">
        <f>SUMIFS(research_development,gics_sector,$E398,ticker_symbol,$F398,data_year_status,"complete")</f>
        <v>0</v>
      </c>
      <c r="M398" s="6">
        <f>SUMIFS(other_operating_items,gics_sector,$E398,ticker_symbol,$F398,data_year_status,"complete")</f>
        <v>1175608000</v>
      </c>
      <c r="N398" s="6">
        <f t="shared" si="29"/>
        <v>2353390000</v>
      </c>
      <c r="O398" s="6">
        <f t="shared" si="30"/>
        <v>957698000</v>
      </c>
      <c r="P398" s="5">
        <f t="shared" si="31"/>
        <v>416</v>
      </c>
    </row>
    <row r="399" spans="5:16">
      <c r="E399" t="s">
        <v>55</v>
      </c>
      <c r="F399" t="s">
        <v>246</v>
      </c>
      <c r="G399" s="6">
        <f>SUMIFS(total_revenue,gics_sector,$E399,ticker_symbol,$F399,data_year_status,"complete")</f>
        <v>2359434000</v>
      </c>
      <c r="H399" s="5">
        <f t="shared" si="28"/>
        <v>429</v>
      </c>
      <c r="J399" s="6">
        <f>SUMIFS(cost_of_goods_sold,gics_sector,$E399,ticker_symbol,$F399,data_year_status,"complete")</f>
        <v>630421000</v>
      </c>
      <c r="K399" s="6">
        <f>SUMIFS(sales_general_admin,gics_sector,$E399,ticker_symbol,$F399,data_year_status,"complete")</f>
        <v>273751000</v>
      </c>
      <c r="L399" s="6">
        <f>SUMIFS(research_development,gics_sector,$E399,ticker_symbol,$F399,data_year_status,"complete")</f>
        <v>0</v>
      </c>
      <c r="M399" s="6">
        <f>SUMIFS(other_operating_items,gics_sector,$E399,ticker_symbol,$F399,data_year_status,"complete")</f>
        <v>418218000</v>
      </c>
      <c r="N399" s="6">
        <f t="shared" si="29"/>
        <v>1322390000</v>
      </c>
      <c r="O399" s="6">
        <f t="shared" si="30"/>
        <v>1037044000</v>
      </c>
      <c r="P399" s="5">
        <f t="shared" si="31"/>
        <v>412</v>
      </c>
    </row>
    <row r="400" spans="5:16">
      <c r="E400" t="s">
        <v>55</v>
      </c>
      <c r="F400" t="s">
        <v>267</v>
      </c>
      <c r="G400" s="6">
        <f>SUMIFS(total_revenue,gics_sector,$E400,ticker_symbol,$F400,data_year_status,"complete")</f>
        <v>2869106000</v>
      </c>
      <c r="H400" s="5">
        <f t="shared" ref="H400:H444" si="32">RANK(G400,G$15:G$444,0)</f>
        <v>428</v>
      </c>
      <c r="J400" s="6">
        <f>SUMIFS(cost_of_goods_sold,gics_sector,$E400,ticker_symbol,$F400,data_year_status,"complete")</f>
        <v>889406000</v>
      </c>
      <c r="K400" s="6">
        <f>SUMIFS(sales_general_admin,gics_sector,$E400,ticker_symbol,$F400,data_year_status,"complete")</f>
        <v>133330000</v>
      </c>
      <c r="L400" s="6">
        <f>SUMIFS(research_development,gics_sector,$E400,ticker_symbol,$F400,data_year_status,"complete")</f>
        <v>0</v>
      </c>
      <c r="M400" s="6">
        <f>SUMIFS(other_operating_items,gics_sector,$E400,ticker_symbol,$F400,data_year_status,"complete")</f>
        <v>700023000</v>
      </c>
      <c r="N400" s="6">
        <f t="shared" ref="N400:N444" si="33">SUM(J400:M400)</f>
        <v>1722759000</v>
      </c>
      <c r="O400" s="6">
        <f t="shared" ref="O400:O444" si="34">G400-N400</f>
        <v>1146347000</v>
      </c>
      <c r="P400" s="5">
        <f t="shared" ref="P400:P444" si="35">RANK(O400,O$15:O$444,0)</f>
        <v>410</v>
      </c>
    </row>
    <row r="401" spans="5:16">
      <c r="E401" t="s">
        <v>55</v>
      </c>
      <c r="F401" t="s">
        <v>272</v>
      </c>
      <c r="G401" s="6">
        <f>SUMIFS(total_revenue,gics_sector,$E401,ticker_symbol,$F401,data_year_status,"complete")</f>
        <v>9851783000</v>
      </c>
      <c r="H401" s="5">
        <f t="shared" si="32"/>
        <v>372</v>
      </c>
      <c r="J401" s="6">
        <f>SUMIFS(cost_of_goods_sold,gics_sector,$E401,ticker_symbol,$F401,data_year_status,"complete")</f>
        <v>3146309000</v>
      </c>
      <c r="K401" s="6">
        <f>SUMIFS(sales_general_admin,gics_sector,$E401,ticker_symbol,$F401,data_year_status,"complete")</f>
        <v>310095000</v>
      </c>
      <c r="L401" s="6">
        <f>SUMIFS(research_development,gics_sector,$E401,ticker_symbol,$F401,data_year_status,"complete")</f>
        <v>0</v>
      </c>
      <c r="M401" s="6">
        <f>SUMIFS(other_operating_items,gics_sector,$E401,ticker_symbol,$F401,data_year_status,"complete")</f>
        <v>2870637000</v>
      </c>
      <c r="N401" s="6">
        <f t="shared" si="33"/>
        <v>6327041000</v>
      </c>
      <c r="O401" s="6">
        <f t="shared" si="34"/>
        <v>3524742000</v>
      </c>
      <c r="P401" s="5">
        <f t="shared" si="35"/>
        <v>272</v>
      </c>
    </row>
    <row r="402" spans="5:16">
      <c r="E402" t="s">
        <v>55</v>
      </c>
      <c r="F402" t="s">
        <v>294</v>
      </c>
      <c r="G402" s="6">
        <f>SUMIFS(total_revenue,gics_sector,$E402,ticker_symbol,$F402,data_year_status,"complete")</f>
        <v>11695488000</v>
      </c>
      <c r="H402" s="5">
        <f t="shared" si="32"/>
        <v>356</v>
      </c>
      <c r="J402" s="6">
        <f>SUMIFS(cost_of_goods_sold,gics_sector,$E402,ticker_symbol,$F402,data_year_status,"complete")</f>
        <v>4800417000</v>
      </c>
      <c r="K402" s="6">
        <f>SUMIFS(sales_general_admin,gics_sector,$E402,ticker_symbol,$F402,data_year_status,"complete")</f>
        <v>871492000</v>
      </c>
      <c r="L402" s="6">
        <f>SUMIFS(research_development,gics_sector,$E402,ticker_symbol,$F402,data_year_status,"complete")</f>
        <v>0</v>
      </c>
      <c r="M402" s="6">
        <f>SUMIFS(other_operating_items,gics_sector,$E402,ticker_symbol,$F402,data_year_status,"complete")</f>
        <v>3042390000</v>
      </c>
      <c r="N402" s="6">
        <f t="shared" si="33"/>
        <v>8714299000</v>
      </c>
      <c r="O402" s="6">
        <f t="shared" si="34"/>
        <v>2981189000</v>
      </c>
      <c r="P402" s="5">
        <f t="shared" si="35"/>
        <v>302</v>
      </c>
    </row>
    <row r="403" spans="5:16">
      <c r="E403" t="s">
        <v>55</v>
      </c>
      <c r="F403" t="s">
        <v>295</v>
      </c>
      <c r="G403" s="6">
        <f>SUMIFS(total_revenue,gics_sector,$E403,ticker_symbol,$F403,data_year_status,"complete")</f>
        <v>7445720000</v>
      </c>
      <c r="H403" s="5">
        <f t="shared" si="32"/>
        <v>398</v>
      </c>
      <c r="J403" s="6">
        <f>SUMIFS(cost_of_goods_sold,gics_sector,$E403,ticker_symbol,$F403,data_year_status,"complete")</f>
        <v>0</v>
      </c>
      <c r="K403" s="6">
        <f>SUMIFS(sales_general_admin,gics_sector,$E403,ticker_symbol,$F403,data_year_status,"complete")</f>
        <v>2413037000</v>
      </c>
      <c r="L403" s="6">
        <f>SUMIFS(research_development,gics_sector,$E403,ticker_symbol,$F403,data_year_status,"complete")</f>
        <v>0</v>
      </c>
      <c r="M403" s="6">
        <f>SUMIFS(other_operating_items,gics_sector,$E403,ticker_symbol,$F403,data_year_status,"complete")</f>
        <v>1951341000</v>
      </c>
      <c r="N403" s="6">
        <f t="shared" si="33"/>
        <v>4364378000</v>
      </c>
      <c r="O403" s="6">
        <f t="shared" si="34"/>
        <v>3081342000</v>
      </c>
      <c r="P403" s="5">
        <f t="shared" si="35"/>
        <v>293</v>
      </c>
    </row>
    <row r="404" spans="5:16">
      <c r="E404" t="s">
        <v>55</v>
      </c>
      <c r="F404" t="s">
        <v>314</v>
      </c>
      <c r="G404" s="6">
        <f>SUMIFS(total_revenue,gics_sector,$E404,ticker_symbol,$F404,data_year_status,"complete")</f>
        <v>20966000000</v>
      </c>
      <c r="H404" s="5">
        <f t="shared" si="32"/>
        <v>274</v>
      </c>
      <c r="J404" s="6">
        <f>SUMIFS(cost_of_goods_sold,gics_sector,$E404,ticker_symbol,$F404,data_year_status,"complete")</f>
        <v>7919000000</v>
      </c>
      <c r="K404" s="6">
        <f>SUMIFS(sales_general_admin,gics_sector,$E404,ticker_symbol,$F404,data_year_status,"complete")</f>
        <v>8000000000</v>
      </c>
      <c r="L404" s="6">
        <f>SUMIFS(research_development,gics_sector,$E404,ticker_symbol,$F404,data_year_status,"complete")</f>
        <v>0</v>
      </c>
      <c r="M404" s="6">
        <f>SUMIFS(other_operating_items,gics_sector,$E404,ticker_symbol,$F404,data_year_status,"complete")</f>
        <v>2836000000</v>
      </c>
      <c r="N404" s="6">
        <f t="shared" si="33"/>
        <v>18755000000</v>
      </c>
      <c r="O404" s="6">
        <f t="shared" si="34"/>
        <v>2211000000</v>
      </c>
      <c r="P404" s="5">
        <f t="shared" si="35"/>
        <v>347</v>
      </c>
    </row>
    <row r="405" spans="5:16">
      <c r="E405" t="s">
        <v>55</v>
      </c>
      <c r="F405" t="s">
        <v>327</v>
      </c>
      <c r="G405" s="6">
        <f>SUMIFS(total_revenue,gics_sector,$E405,ticker_symbol,$F405,data_year_status,"complete")</f>
        <v>12154247000</v>
      </c>
      <c r="H405" s="5">
        <f t="shared" si="32"/>
        <v>347</v>
      </c>
      <c r="J405" s="6">
        <f>SUMIFS(cost_of_goods_sold,gics_sector,$E405,ticker_symbol,$F405,data_year_status,"complete")</f>
        <v>5200652000</v>
      </c>
      <c r="K405" s="6">
        <f>SUMIFS(sales_general_admin,gics_sector,$E405,ticker_symbol,$F405,data_year_status,"complete")</f>
        <v>3488934000</v>
      </c>
      <c r="L405" s="6">
        <f>SUMIFS(research_development,gics_sector,$E405,ticker_symbol,$F405,data_year_status,"complete")</f>
        <v>0</v>
      </c>
      <c r="M405" s="6">
        <f>SUMIFS(other_operating_items,gics_sector,$E405,ticker_symbol,$F405,data_year_status,"complete")</f>
        <v>1336988000</v>
      </c>
      <c r="N405" s="6">
        <f t="shared" si="33"/>
        <v>10026574000</v>
      </c>
      <c r="O405" s="6">
        <f t="shared" si="34"/>
        <v>2127673000</v>
      </c>
      <c r="P405" s="5">
        <f t="shared" si="35"/>
        <v>354</v>
      </c>
    </row>
    <row r="406" spans="5:16">
      <c r="E406" t="s">
        <v>55</v>
      </c>
      <c r="F406" t="s">
        <v>340</v>
      </c>
      <c r="G406" s="6">
        <f>SUMIFS(total_revenue,gics_sector,$E406,ticker_symbol,$F406,data_year_status,"complete")</f>
        <v>3815566000</v>
      </c>
      <c r="H406" s="5">
        <f t="shared" si="32"/>
        <v>423</v>
      </c>
      <c r="J406" s="6">
        <f>SUMIFS(cost_of_goods_sold,gics_sector,$E406,ticker_symbol,$F406,data_year_status,"complete")</f>
        <v>991566000</v>
      </c>
      <c r="K406" s="6">
        <f>SUMIFS(sales_general_admin,gics_sector,$E406,ticker_symbol,$F406,data_year_status,"complete")</f>
        <v>495930000</v>
      </c>
      <c r="L406" s="6">
        <f>SUMIFS(research_development,gics_sector,$E406,ticker_symbol,$F406,data_year_status,"complete")</f>
        <v>0</v>
      </c>
      <c r="M406" s="6">
        <f>SUMIFS(other_operating_items,gics_sector,$E406,ticker_symbol,$F406,data_year_status,"complete")</f>
        <v>1042141000</v>
      </c>
      <c r="N406" s="6">
        <f t="shared" si="33"/>
        <v>2529637000</v>
      </c>
      <c r="O406" s="6">
        <f t="shared" si="34"/>
        <v>1285929000</v>
      </c>
      <c r="P406" s="5">
        <f t="shared" si="35"/>
        <v>399</v>
      </c>
    </row>
    <row r="407" spans="5:16">
      <c r="E407" t="s">
        <v>55</v>
      </c>
      <c r="F407" t="s">
        <v>373</v>
      </c>
      <c r="G407" s="6">
        <f>SUMIFS(total_revenue,gics_sector,$E407,ticker_symbol,$F407,data_year_status,"complete")</f>
        <v>3146489000</v>
      </c>
      <c r="H407" s="5">
        <f t="shared" si="32"/>
        <v>427</v>
      </c>
      <c r="J407" s="6">
        <f>SUMIFS(cost_of_goods_sold,gics_sector,$E407,ticker_symbol,$F407,data_year_status,"complete")</f>
        <v>845605000</v>
      </c>
      <c r="K407" s="6">
        <f>SUMIFS(sales_general_admin,gics_sector,$E407,ticker_symbol,$F407,data_year_status,"complete")</f>
        <v>202491000</v>
      </c>
      <c r="L407" s="6">
        <f>SUMIFS(research_development,gics_sector,$E407,ticker_symbol,$F407,data_year_status,"complete")</f>
        <v>0</v>
      </c>
      <c r="M407" s="6">
        <f>SUMIFS(other_operating_items,gics_sector,$E407,ticker_symbol,$F407,data_year_status,"complete")</f>
        <v>904522000</v>
      </c>
      <c r="N407" s="6">
        <f t="shared" si="33"/>
        <v>1952618000</v>
      </c>
      <c r="O407" s="6">
        <f t="shared" si="34"/>
        <v>1193871000</v>
      </c>
      <c r="P407" s="5">
        <f t="shared" si="35"/>
        <v>406</v>
      </c>
    </row>
    <row r="408" spans="5:16">
      <c r="E408" t="s">
        <v>55</v>
      </c>
      <c r="F408" t="s">
        <v>374</v>
      </c>
      <c r="G408" s="6">
        <f>SUMIFS(total_revenue,gics_sector,$E408,ticker_symbol,$F408,data_year_status,"complete")</f>
        <v>4220388000</v>
      </c>
      <c r="H408" s="5">
        <f t="shared" si="32"/>
        <v>420</v>
      </c>
      <c r="J408" s="6">
        <f>SUMIFS(cost_of_goods_sold,gics_sector,$E408,ticker_symbol,$F408,data_year_status,"complete")</f>
        <v>1700077000</v>
      </c>
      <c r="K408" s="6">
        <f>SUMIFS(sales_general_admin,gics_sector,$E408,ticker_symbol,$F408,data_year_status,"complete")</f>
        <v>107466000</v>
      </c>
      <c r="L408" s="6">
        <f>SUMIFS(research_development,gics_sector,$E408,ticker_symbol,$F408,data_year_status,"complete")</f>
        <v>0</v>
      </c>
      <c r="M408" s="6">
        <f>SUMIFS(other_operating_items,gics_sector,$E408,ticker_symbol,$F408,data_year_status,"complete")</f>
        <v>1477974000</v>
      </c>
      <c r="N408" s="6">
        <f t="shared" si="33"/>
        <v>3285517000</v>
      </c>
      <c r="O408" s="6">
        <f t="shared" si="34"/>
        <v>934871000</v>
      </c>
      <c r="P408" s="5">
        <f t="shared" si="35"/>
        <v>418</v>
      </c>
    </row>
    <row r="409" spans="5:16">
      <c r="E409" t="s">
        <v>55</v>
      </c>
      <c r="F409" t="s">
        <v>426</v>
      </c>
      <c r="G409" s="6">
        <f>SUMIFS(total_revenue,gics_sector,$E409,ticker_symbol,$F409,data_year_status,"complete")</f>
        <v>3221580000</v>
      </c>
      <c r="H409" s="5">
        <f t="shared" si="32"/>
        <v>425</v>
      </c>
      <c r="J409" s="6">
        <f>SUMIFS(cost_of_goods_sold,gics_sector,$E409,ticker_symbol,$F409,data_year_status,"complete")</f>
        <v>169380000</v>
      </c>
      <c r="K409" s="6">
        <f>SUMIFS(sales_general_admin,gics_sector,$E409,ticker_symbol,$F409,data_year_status,"complete")</f>
        <v>195387000</v>
      </c>
      <c r="L409" s="6">
        <f>SUMIFS(research_development,gics_sector,$E409,ticker_symbol,$F409,data_year_status,"complete")</f>
        <v>0</v>
      </c>
      <c r="M409" s="6">
        <f>SUMIFS(other_operating_items,gics_sector,$E409,ticker_symbol,$F409,data_year_status,"complete")</f>
        <v>1238160000</v>
      </c>
      <c r="N409" s="6">
        <f t="shared" si="33"/>
        <v>1602927000</v>
      </c>
      <c r="O409" s="6">
        <f t="shared" si="34"/>
        <v>1618653000</v>
      </c>
      <c r="P409" s="5">
        <f t="shared" si="35"/>
        <v>382</v>
      </c>
    </row>
    <row r="410" spans="5:16">
      <c r="E410" t="s">
        <v>55</v>
      </c>
      <c r="F410" t="s">
        <v>480</v>
      </c>
      <c r="G410" s="6">
        <f>SUMIFS(total_revenue,gics_sector,$E410,ticker_symbol,$F410,data_year_status,"complete")</f>
        <v>5843924000</v>
      </c>
      <c r="H410" s="5">
        <f t="shared" si="32"/>
        <v>412</v>
      </c>
      <c r="J410" s="6">
        <f>SUMIFS(cost_of_goods_sold,gics_sector,$E410,ticker_symbol,$F410,data_year_status,"complete")</f>
        <v>1984360000</v>
      </c>
      <c r="K410" s="6">
        <f>SUMIFS(sales_general_admin,gics_sector,$E410,ticker_symbol,$F410,data_year_status,"complete")</f>
        <v>515077000</v>
      </c>
      <c r="L410" s="6">
        <f>SUMIFS(research_development,gics_sector,$E410,ticker_symbol,$F410,data_year_status,"complete")</f>
        <v>0</v>
      </c>
      <c r="M410" s="6">
        <f>SUMIFS(other_operating_items,gics_sector,$E410,ticker_symbol,$F410,data_year_status,"complete")</f>
        <v>1652956000</v>
      </c>
      <c r="N410" s="6">
        <f t="shared" si="33"/>
        <v>4152393000</v>
      </c>
      <c r="O410" s="6">
        <f t="shared" si="34"/>
        <v>1691531000</v>
      </c>
      <c r="P410" s="5">
        <f t="shared" si="35"/>
        <v>378</v>
      </c>
    </row>
    <row r="411" spans="5:16">
      <c r="E411" t="s">
        <v>55</v>
      </c>
      <c r="F411" t="s">
        <v>486</v>
      </c>
      <c r="G411" s="6">
        <f>SUMIFS(total_revenue,gics_sector,$E411,ticker_symbol,$F411,data_year_status,"complete")</f>
        <v>18936927000</v>
      </c>
      <c r="H411" s="5">
        <f t="shared" si="32"/>
        <v>296</v>
      </c>
      <c r="J411" s="6">
        <f>SUMIFS(cost_of_goods_sold,gics_sector,$E411,ticker_symbol,$F411,data_year_status,"complete")</f>
        <v>3481321000</v>
      </c>
      <c r="K411" s="6">
        <f>SUMIFS(sales_general_admin,gics_sector,$E411,ticker_symbol,$F411,data_year_status,"complete")</f>
        <v>1678736000</v>
      </c>
      <c r="L411" s="6">
        <f>SUMIFS(research_development,gics_sector,$E411,ticker_symbol,$F411,data_year_status,"complete")</f>
        <v>0</v>
      </c>
      <c r="M411" s="6">
        <f>SUMIFS(other_operating_items,gics_sector,$E411,ticker_symbol,$F411,data_year_status,"complete")</f>
        <v>4497477000</v>
      </c>
      <c r="N411" s="6">
        <f t="shared" si="33"/>
        <v>9657534000</v>
      </c>
      <c r="O411" s="6">
        <f t="shared" si="34"/>
        <v>9279393000</v>
      </c>
      <c r="P411" s="5">
        <f t="shared" si="35"/>
        <v>122</v>
      </c>
    </row>
    <row r="412" spans="5:16">
      <c r="E412" t="s">
        <v>55</v>
      </c>
      <c r="F412" t="s">
        <v>529</v>
      </c>
      <c r="G412" s="6">
        <f>SUMIFS(total_revenue,gics_sector,$E412,ticker_symbol,$F412,data_year_status,"complete")</f>
        <v>3188222000</v>
      </c>
      <c r="H412" s="5">
        <f t="shared" si="32"/>
        <v>426</v>
      </c>
      <c r="J412" s="6">
        <f>SUMIFS(cost_of_goods_sold,gics_sector,$E412,ticker_symbol,$F412,data_year_status,"complete")</f>
        <v>1056706000</v>
      </c>
      <c r="K412" s="6">
        <f>SUMIFS(sales_general_admin,gics_sector,$E412,ticker_symbol,$F412,data_year_status,"complete")</f>
        <v>223471000</v>
      </c>
      <c r="L412" s="6">
        <f>SUMIFS(research_development,gics_sector,$E412,ticker_symbol,$F412,data_year_status,"complete")</f>
        <v>0</v>
      </c>
      <c r="M412" s="6">
        <f>SUMIFS(other_operating_items,gics_sector,$E412,ticker_symbol,$F412,data_year_status,"complete")</f>
        <v>1437510000</v>
      </c>
      <c r="N412" s="6">
        <f t="shared" si="33"/>
        <v>2717687000</v>
      </c>
      <c r="O412" s="6">
        <f t="shared" si="34"/>
        <v>470535000</v>
      </c>
      <c r="P412" s="5">
        <f t="shared" si="35"/>
        <v>421</v>
      </c>
    </row>
    <row r="413" spans="5:16">
      <c r="E413" t="s">
        <v>55</v>
      </c>
      <c r="F413" t="s">
        <v>544</v>
      </c>
      <c r="G413" s="6">
        <f>SUMIFS(total_revenue,gics_sector,$E413,ticker_symbol,$F413,data_year_status,"complete")</f>
        <v>9620157000</v>
      </c>
      <c r="H413" s="5">
        <f t="shared" si="32"/>
        <v>375</v>
      </c>
      <c r="J413" s="6">
        <f>SUMIFS(cost_of_goods_sold,gics_sector,$E413,ticker_symbol,$F413,data_year_status,"complete")</f>
        <v>3917761000</v>
      </c>
      <c r="K413" s="6">
        <f>SUMIFS(sales_general_admin,gics_sector,$E413,ticker_symbol,$F413,data_year_status,"complete")</f>
        <v>701222000</v>
      </c>
      <c r="L413" s="6">
        <f>SUMIFS(research_development,gics_sector,$E413,ticker_symbol,$F413,data_year_status,"complete")</f>
        <v>32210000</v>
      </c>
      <c r="M413" s="6">
        <f>SUMIFS(other_operating_items,gics_sector,$E413,ticker_symbol,$F413,data_year_status,"complete")</f>
        <v>2050941000</v>
      </c>
      <c r="N413" s="6">
        <f t="shared" si="33"/>
        <v>6702134000</v>
      </c>
      <c r="O413" s="6">
        <f t="shared" si="34"/>
        <v>2918023000</v>
      </c>
      <c r="P413" s="5">
        <f t="shared" si="35"/>
        <v>306</v>
      </c>
    </row>
    <row r="414" spans="5:16">
      <c r="E414" t="s">
        <v>55</v>
      </c>
      <c r="F414" t="s">
        <v>548</v>
      </c>
      <c r="G414" s="6">
        <f>SUMIFS(total_revenue,gics_sector,$E414,ticker_symbol,$F414,data_year_status,"complete")</f>
        <v>12015137000</v>
      </c>
      <c r="H414" s="5">
        <f t="shared" si="32"/>
        <v>350</v>
      </c>
      <c r="J414" s="6">
        <f>SUMIFS(cost_of_goods_sold,gics_sector,$E414,ticker_symbol,$F414,data_year_status,"complete")</f>
        <v>5182998000</v>
      </c>
      <c r="K414" s="6">
        <f>SUMIFS(sales_general_admin,gics_sector,$E414,ticker_symbol,$F414,data_year_status,"complete")</f>
        <v>562783000</v>
      </c>
      <c r="L414" s="6">
        <f>SUMIFS(research_development,gics_sector,$E414,ticker_symbol,$F414,data_year_status,"complete")</f>
        <v>0</v>
      </c>
      <c r="M414" s="6">
        <f>SUMIFS(other_operating_items,gics_sector,$E414,ticker_symbol,$F414,data_year_status,"complete")</f>
        <v>3148105000</v>
      </c>
      <c r="N414" s="6">
        <f t="shared" si="33"/>
        <v>8893886000</v>
      </c>
      <c r="O414" s="6">
        <f t="shared" si="34"/>
        <v>3121251000</v>
      </c>
      <c r="P414" s="5">
        <f t="shared" si="35"/>
        <v>290</v>
      </c>
    </row>
    <row r="415" spans="5:16">
      <c r="E415" t="s">
        <v>55</v>
      </c>
      <c r="F415" t="s">
        <v>562</v>
      </c>
      <c r="G415" s="6">
        <f>SUMIFS(total_revenue,gics_sector,$E415,ticker_symbol,$F415,data_year_status,"complete")</f>
        <v>27728000000</v>
      </c>
      <c r="H415" s="5">
        <f t="shared" si="32"/>
        <v>238</v>
      </c>
      <c r="J415" s="6">
        <f>SUMIFS(cost_of_goods_sold,gics_sector,$E415,ticker_symbol,$F415,data_year_status,"complete")</f>
        <v>22166000000</v>
      </c>
      <c r="K415" s="6">
        <f>SUMIFS(sales_general_admin,gics_sector,$E415,ticker_symbol,$F415,data_year_status,"complete")</f>
        <v>1483000000</v>
      </c>
      <c r="L415" s="6">
        <f>SUMIFS(research_development,gics_sector,$E415,ticker_symbol,$F415,data_year_status,"complete")</f>
        <v>116000000</v>
      </c>
      <c r="M415" s="6">
        <f>SUMIFS(other_operating_items,gics_sector,$E415,ticker_symbol,$F415,data_year_status,"complete")</f>
        <v>0</v>
      </c>
      <c r="N415" s="6">
        <f t="shared" si="33"/>
        <v>23765000000</v>
      </c>
      <c r="O415" s="6">
        <f t="shared" si="34"/>
        <v>3963000000</v>
      </c>
      <c r="P415" s="5">
        <f t="shared" si="35"/>
        <v>250</v>
      </c>
    </row>
    <row r="416" spans="5:16">
      <c r="E416" t="s">
        <v>185</v>
      </c>
      <c r="F416" t="s">
        <v>184</v>
      </c>
      <c r="G416" s="6">
        <f>SUMIFS(total_revenue,gics_sector,$E416,ticker_symbol,$F416,data_year_status,"complete")</f>
        <v>72402000000</v>
      </c>
      <c r="H416" s="5">
        <f t="shared" si="32"/>
        <v>108</v>
      </c>
      <c r="J416" s="6">
        <f>SUMIFS(cost_of_goods_sold,gics_sector,$E416,ticker_symbol,$F416,data_year_status,"complete")</f>
        <v>30770000000</v>
      </c>
      <c r="K416" s="6">
        <f>SUMIFS(sales_general_admin,gics_sector,$E416,ticker_symbol,$F416,data_year_status,"complete")</f>
        <v>13421000000</v>
      </c>
      <c r="L416" s="6">
        <f>SUMIFS(research_development,gics_sector,$E416,ticker_symbol,$F416,data_year_status,"complete")</f>
        <v>0</v>
      </c>
      <c r="M416" s="6">
        <f>SUMIFS(other_operating_items,gics_sector,$E416,ticker_symbol,$F416,data_year_status,"complete")</f>
        <v>17938000000</v>
      </c>
      <c r="N416" s="6">
        <f t="shared" si="33"/>
        <v>62129000000</v>
      </c>
      <c r="O416" s="6">
        <f t="shared" si="34"/>
        <v>10273000000</v>
      </c>
      <c r="P416" s="5">
        <f t="shared" si="35"/>
        <v>114</v>
      </c>
    </row>
    <row r="417" spans="5:16">
      <c r="E417" t="s">
        <v>185</v>
      </c>
      <c r="F417" t="s">
        <v>270</v>
      </c>
      <c r="G417" s="6">
        <f>SUMIFS(total_revenue,gics_sector,$E417,ticker_symbol,$F417,data_year_status,"complete")</f>
        <v>20121853000</v>
      </c>
      <c r="H417" s="5">
        <f t="shared" si="32"/>
        <v>281</v>
      </c>
      <c r="J417" s="6">
        <f>SUMIFS(cost_of_goods_sold,gics_sector,$E417,ticker_symbol,$F417,data_year_status,"complete")</f>
        <v>0</v>
      </c>
      <c r="K417" s="6">
        <f>SUMIFS(sales_general_admin,gics_sector,$E417,ticker_symbol,$F417,data_year_status,"complete")</f>
        <v>11238141000</v>
      </c>
      <c r="L417" s="6">
        <f>SUMIFS(research_development,gics_sector,$E417,ticker_symbol,$F417,data_year_status,"complete")</f>
        <v>0</v>
      </c>
      <c r="M417" s="6">
        <f>SUMIFS(other_operating_items,gics_sector,$E417,ticker_symbol,$F417,data_year_status,"complete")</f>
        <v>4895807000</v>
      </c>
      <c r="N417" s="6">
        <f t="shared" si="33"/>
        <v>16133948000</v>
      </c>
      <c r="O417" s="6">
        <f t="shared" si="34"/>
        <v>3987905000</v>
      </c>
      <c r="P417" s="5">
        <f t="shared" si="35"/>
        <v>248</v>
      </c>
    </row>
    <row r="418" spans="5:16">
      <c r="E418" t="s">
        <v>185</v>
      </c>
      <c r="F418" t="s">
        <v>368</v>
      </c>
      <c r="G418" s="6">
        <f>SUMIFS(total_revenue,gics_sector,$E418,ticker_symbol,$F418,data_year_status,"complete")</f>
        <v>27695000000</v>
      </c>
      <c r="H418" s="5">
        <f t="shared" si="32"/>
        <v>239</v>
      </c>
      <c r="J418" s="6">
        <f>SUMIFS(cost_of_goods_sold,gics_sector,$E418,ticker_symbol,$F418,data_year_status,"complete")</f>
        <v>15576000000</v>
      </c>
      <c r="K418" s="6">
        <f>SUMIFS(sales_general_admin,gics_sector,$E418,ticker_symbol,$F418,data_year_status,"complete")</f>
        <v>5011000000</v>
      </c>
      <c r="L418" s="6">
        <f>SUMIFS(research_development,gics_sector,$E418,ticker_symbol,$F418,data_year_status,"complete")</f>
        <v>0</v>
      </c>
      <c r="M418" s="6">
        <f>SUMIFS(other_operating_items,gics_sector,$E418,ticker_symbol,$F418,data_year_status,"complete")</f>
        <v>3523000000</v>
      </c>
      <c r="N418" s="6">
        <f t="shared" si="33"/>
        <v>24110000000</v>
      </c>
      <c r="O418" s="6">
        <f t="shared" si="34"/>
        <v>3585000000</v>
      </c>
      <c r="P418" s="5">
        <f t="shared" si="35"/>
        <v>270</v>
      </c>
    </row>
    <row r="419" spans="5:16">
      <c r="E419" t="s">
        <v>185</v>
      </c>
      <c r="F419" t="s">
        <v>503</v>
      </c>
      <c r="G419" s="6">
        <f>SUMIFS(total_revenue,gics_sector,$E419,ticker_symbol,$F419,data_year_status,"complete")</f>
        <v>535434000000</v>
      </c>
      <c r="H419" s="5">
        <f t="shared" si="32"/>
        <v>11</v>
      </c>
      <c r="J419" s="6">
        <f>SUMIFS(cost_of_goods_sold,gics_sector,$E419,ticker_symbol,$F419,data_year_status,"complete")</f>
        <v>233610000000</v>
      </c>
      <c r="K419" s="6">
        <f>SUMIFS(sales_general_admin,gics_sector,$E419,ticker_symbol,$F419,data_year_status,"complete")</f>
        <v>144251000000</v>
      </c>
      <c r="L419" s="6">
        <f>SUMIFS(research_development,gics_sector,$E419,ticker_symbol,$F419,data_year_status,"complete")</f>
        <v>0</v>
      </c>
      <c r="M419" s="6">
        <f>SUMIFS(other_operating_items,gics_sector,$E419,ticker_symbol,$F419,data_year_status,"complete")</f>
        <v>76827000000</v>
      </c>
      <c r="N419" s="6">
        <f t="shared" si="33"/>
        <v>454688000000</v>
      </c>
      <c r="O419" s="6">
        <f t="shared" si="34"/>
        <v>80746000000</v>
      </c>
      <c r="P419" s="5">
        <f t="shared" si="35"/>
        <v>11</v>
      </c>
    </row>
    <row r="420" spans="5:16">
      <c r="E420" t="s">
        <v>185</v>
      </c>
      <c r="F420" t="s">
        <v>549</v>
      </c>
      <c r="G420" s="6">
        <f>SUMIFS(total_revenue,gics_sector,$E420,ticker_symbol,$F420,data_year_status,"complete")</f>
        <v>495095000000</v>
      </c>
      <c r="H420" s="5">
        <f t="shared" si="32"/>
        <v>13</v>
      </c>
      <c r="J420" s="6">
        <f>SUMIFS(cost_of_goods_sold,gics_sector,$E420,ticker_symbol,$F420,data_year_status,"complete")</f>
        <v>193650000000</v>
      </c>
      <c r="K420" s="6">
        <f>SUMIFS(sales_general_admin,gics_sector,$E420,ticker_symbol,$F420,data_year_status,"complete")</f>
        <v>138042000000</v>
      </c>
      <c r="L420" s="6">
        <f>SUMIFS(research_development,gics_sector,$E420,ticker_symbol,$F420,data_year_status,"complete")</f>
        <v>0</v>
      </c>
      <c r="M420" s="6">
        <f>SUMIFS(other_operating_items,gics_sector,$E420,ticker_symbol,$F420,data_year_status,"complete")</f>
        <v>65616000000</v>
      </c>
      <c r="N420" s="6">
        <f t="shared" si="33"/>
        <v>397308000000</v>
      </c>
      <c r="O420" s="6">
        <f t="shared" si="34"/>
        <v>97787000000</v>
      </c>
      <c r="P420" s="5">
        <f t="shared" si="35"/>
        <v>8</v>
      </c>
    </row>
    <row r="421" spans="5:16">
      <c r="E421" t="s">
        <v>45</v>
      </c>
      <c r="F421" t="s">
        <v>44</v>
      </c>
      <c r="G421" s="6">
        <f>SUMIFS(total_revenue,gics_sector,$E421,ticker_symbol,$F421,data_year_status,"complete")</f>
        <v>23770000000</v>
      </c>
      <c r="H421" s="5">
        <f t="shared" si="32"/>
        <v>261</v>
      </c>
      <c r="J421" s="6">
        <f>SUMIFS(cost_of_goods_sold,gics_sector,$E421,ticker_symbol,$F421,data_year_status,"complete")</f>
        <v>14054000000</v>
      </c>
      <c r="K421" s="6">
        <f>SUMIFS(sales_general_admin,gics_sector,$E421,ticker_symbol,$F421,data_year_status,"complete")</f>
        <v>1911000000</v>
      </c>
      <c r="L421" s="6">
        <f>SUMIFS(research_development,gics_sector,$E421,ticker_symbol,$F421,data_year_status,"complete")</f>
        <v>0</v>
      </c>
      <c r="M421" s="6">
        <f>SUMIFS(other_operating_items,gics_sector,$E421,ticker_symbol,$F421,data_year_status,"complete")</f>
        <v>2920000000</v>
      </c>
      <c r="N421" s="6">
        <f t="shared" si="33"/>
        <v>18885000000</v>
      </c>
      <c r="O421" s="6">
        <f t="shared" si="34"/>
        <v>4885000000</v>
      </c>
      <c r="P421" s="5">
        <f t="shared" si="35"/>
        <v>204</v>
      </c>
    </row>
    <row r="422" spans="5:16">
      <c r="E422" t="s">
        <v>45</v>
      </c>
      <c r="F422" t="s">
        <v>47</v>
      </c>
      <c r="G422" s="6">
        <f>SUMIFS(total_revenue,gics_sector,$E422,ticker_symbol,$F422,data_year_status,"complete")</f>
        <v>62590300000</v>
      </c>
      <c r="H422" s="5">
        <f t="shared" si="32"/>
        <v>124</v>
      </c>
      <c r="J422" s="6">
        <f>SUMIFS(cost_of_goods_sold,gics_sector,$E422,ticker_symbol,$F422,data_year_status,"complete")</f>
        <v>28236500000</v>
      </c>
      <c r="K422" s="6">
        <f>SUMIFS(sales_general_admin,gics_sector,$E422,ticker_symbol,$F422,data_year_status,"complete")</f>
        <v>14486200000</v>
      </c>
      <c r="L422" s="6">
        <f>SUMIFS(research_development,gics_sector,$E422,ticker_symbol,$F422,data_year_status,"complete")</f>
        <v>0</v>
      </c>
      <c r="M422" s="6">
        <f>SUMIFS(other_operating_items,gics_sector,$E422,ticker_symbol,$F422,data_year_status,"complete")</f>
        <v>7401800000</v>
      </c>
      <c r="N422" s="6">
        <f t="shared" si="33"/>
        <v>50124500000</v>
      </c>
      <c r="O422" s="6">
        <f t="shared" si="34"/>
        <v>12465800000</v>
      </c>
      <c r="P422" s="5">
        <f t="shared" si="35"/>
        <v>92</v>
      </c>
    </row>
    <row r="423" spans="5:16">
      <c r="E423" t="s">
        <v>45</v>
      </c>
      <c r="F423" t="s">
        <v>100</v>
      </c>
      <c r="G423" s="6">
        <f>SUMIFS(total_revenue,gics_sector,$E423,ticker_symbol,$F423,data_year_status,"complete")</f>
        <v>11902926000</v>
      </c>
      <c r="H423" s="5">
        <f t="shared" si="32"/>
        <v>352</v>
      </c>
      <c r="J423" s="6">
        <f>SUMIFS(cost_of_goods_sold,gics_sector,$E423,ticker_symbol,$F423,data_year_status,"complete")</f>
        <v>5372500000</v>
      </c>
      <c r="K423" s="6">
        <f>SUMIFS(sales_general_admin,gics_sector,$E423,ticker_symbol,$F423,data_year_status,"complete")</f>
        <v>933758000</v>
      </c>
      <c r="L423" s="6">
        <f>SUMIFS(research_development,gics_sector,$E423,ticker_symbol,$F423,data_year_status,"complete")</f>
        <v>0</v>
      </c>
      <c r="M423" s="6">
        <f>SUMIFS(other_operating_items,gics_sector,$E423,ticker_symbol,$F423,data_year_status,"complete")</f>
        <v>1651402000</v>
      </c>
      <c r="N423" s="6">
        <f t="shared" si="33"/>
        <v>7957660000</v>
      </c>
      <c r="O423" s="6">
        <f t="shared" si="34"/>
        <v>3945266000</v>
      </c>
      <c r="P423" s="5">
        <f t="shared" si="35"/>
        <v>252</v>
      </c>
    </row>
    <row r="424" spans="5:16">
      <c r="E424" t="s">
        <v>45</v>
      </c>
      <c r="F424" t="s">
        <v>161</v>
      </c>
      <c r="G424" s="6">
        <f>SUMIFS(total_revenue,gics_sector,$E424,ticker_symbol,$F424,data_year_status,"complete")</f>
        <v>26600000000</v>
      </c>
      <c r="H424" s="5">
        <f t="shared" si="32"/>
        <v>242</v>
      </c>
      <c r="J424" s="6">
        <f>SUMIFS(cost_of_goods_sold,gics_sector,$E424,ticker_symbol,$F424,data_year_status,"complete")</f>
        <v>17943000000</v>
      </c>
      <c r="K424" s="6">
        <f>SUMIFS(sales_general_admin,gics_sector,$E424,ticker_symbol,$F424,data_year_status,"complete")</f>
        <v>1029000000</v>
      </c>
      <c r="L424" s="6">
        <f>SUMIFS(research_development,gics_sector,$E424,ticker_symbol,$F424,data_year_status,"complete")</f>
        <v>0</v>
      </c>
      <c r="M424" s="6">
        <f>SUMIFS(other_operating_items,gics_sector,$E424,ticker_symbol,$F424,data_year_status,"complete")</f>
        <v>2874000000</v>
      </c>
      <c r="N424" s="6">
        <f t="shared" si="33"/>
        <v>21846000000</v>
      </c>
      <c r="O424" s="6">
        <f t="shared" si="34"/>
        <v>4754000000</v>
      </c>
      <c r="P424" s="5">
        <f t="shared" si="35"/>
        <v>208</v>
      </c>
    </row>
    <row r="425" spans="5:16">
      <c r="E425" t="s">
        <v>45</v>
      </c>
      <c r="F425" t="s">
        <v>163</v>
      </c>
      <c r="G425" s="6">
        <f>SUMIFS(total_revenue,gics_sector,$E425,ticker_symbol,$F425,data_year_status,"complete")</f>
        <v>32170000000</v>
      </c>
      <c r="H425" s="5">
        <f t="shared" si="32"/>
        <v>221</v>
      </c>
      <c r="J425" s="6">
        <f>SUMIFS(cost_of_goods_sold,gics_sector,$E425,ticker_symbol,$F425,data_year_status,"complete")</f>
        <v>22501000000</v>
      </c>
      <c r="K425" s="6">
        <f>SUMIFS(sales_general_admin,gics_sector,$E425,ticker_symbol,$F425,data_year_status,"complete")</f>
        <v>1514000000</v>
      </c>
      <c r="L425" s="6">
        <f>SUMIFS(research_development,gics_sector,$E425,ticker_symbol,$F425,data_year_status,"complete")</f>
        <v>0</v>
      </c>
      <c r="M425" s="6">
        <f>SUMIFS(other_operating_items,gics_sector,$E425,ticker_symbol,$F425,data_year_status,"complete")</f>
        <v>3987000000</v>
      </c>
      <c r="N425" s="6">
        <f t="shared" si="33"/>
        <v>28002000000</v>
      </c>
      <c r="O425" s="6">
        <f t="shared" si="34"/>
        <v>4168000000</v>
      </c>
      <c r="P425" s="5">
        <f t="shared" si="35"/>
        <v>234</v>
      </c>
    </row>
    <row r="426" spans="5:16">
      <c r="E426" t="s">
        <v>45</v>
      </c>
      <c r="F426" t="s">
        <v>193</v>
      </c>
      <c r="G426" s="6">
        <f>SUMIFS(total_revenue,gics_sector,$E426,ticker_symbol,$F426,data_year_status,"complete")</f>
        <v>50074000000</v>
      </c>
      <c r="H426" s="5">
        <f t="shared" si="32"/>
        <v>155</v>
      </c>
      <c r="J426" s="6">
        <f>SUMIFS(cost_of_goods_sold,gics_sector,$E426,ticker_symbol,$F426,data_year_status,"complete")</f>
        <v>30415000000</v>
      </c>
      <c r="K426" s="6">
        <f>SUMIFS(sales_general_admin,gics_sector,$E426,ticker_symbol,$F426,data_year_status,"complete")</f>
        <v>2206000000</v>
      </c>
      <c r="L426" s="6">
        <f>SUMIFS(research_development,gics_sector,$E426,ticker_symbol,$F426,data_year_status,"complete")</f>
        <v>0</v>
      </c>
      <c r="M426" s="6">
        <f>SUMIFS(other_operating_items,gics_sector,$E426,ticker_symbol,$F426,data_year_status,"complete")</f>
        <v>5022000000</v>
      </c>
      <c r="N426" s="6">
        <f t="shared" si="33"/>
        <v>37643000000</v>
      </c>
      <c r="O426" s="6">
        <f t="shared" si="34"/>
        <v>12431000000</v>
      </c>
      <c r="P426" s="5">
        <f t="shared" si="35"/>
        <v>93</v>
      </c>
    </row>
    <row r="427" spans="5:16">
      <c r="E427" t="s">
        <v>45</v>
      </c>
      <c r="F427" t="s">
        <v>219</v>
      </c>
      <c r="G427" s="6">
        <f>SUMIFS(total_revenue,gics_sector,$E427,ticker_symbol,$F427,data_year_status,"complete")</f>
        <v>88052000000</v>
      </c>
      <c r="H427" s="5">
        <f t="shared" si="32"/>
        <v>82</v>
      </c>
      <c r="J427" s="6">
        <f>SUMIFS(cost_of_goods_sold,gics_sector,$E427,ticker_symbol,$F427,data_year_status,"complete")</f>
        <v>52831000000</v>
      </c>
      <c r="K427" s="6">
        <f>SUMIFS(sales_general_admin,gics_sector,$E427,ticker_symbol,$F427,data_year_status,"complete")</f>
        <v>4587000000</v>
      </c>
      <c r="L427" s="6">
        <f>SUMIFS(research_development,gics_sector,$E427,ticker_symbol,$F427,data_year_status,"complete")</f>
        <v>0</v>
      </c>
      <c r="M427" s="6">
        <f>SUMIFS(other_operating_items,gics_sector,$E427,ticker_symbol,$F427,data_year_status,"complete")</f>
        <v>11023000000</v>
      </c>
      <c r="N427" s="6">
        <f t="shared" si="33"/>
        <v>68441000000</v>
      </c>
      <c r="O427" s="6">
        <f t="shared" si="34"/>
        <v>19611000000</v>
      </c>
      <c r="P427" s="5">
        <f t="shared" si="35"/>
        <v>56</v>
      </c>
    </row>
    <row r="428" spans="5:16">
      <c r="E428" t="s">
        <v>45</v>
      </c>
      <c r="F428" t="s">
        <v>225</v>
      </c>
      <c r="G428" s="6">
        <f>SUMIFS(total_revenue,gics_sector,$E428,ticker_symbol,$F428,data_year_status,"complete")</f>
        <v>49902000000</v>
      </c>
      <c r="H428" s="5">
        <f t="shared" si="32"/>
        <v>157</v>
      </c>
      <c r="J428" s="6">
        <f>SUMIFS(cost_of_goods_sold,gics_sector,$E428,ticker_symbol,$F428,data_year_status,"complete")</f>
        <v>28415000000</v>
      </c>
      <c r="K428" s="6">
        <f>SUMIFS(sales_general_admin,gics_sector,$E428,ticker_symbol,$F428,data_year_status,"complete")</f>
        <v>7740000000</v>
      </c>
      <c r="L428" s="6">
        <f>SUMIFS(research_development,gics_sector,$E428,ticker_symbol,$F428,data_year_status,"complete")</f>
        <v>0</v>
      </c>
      <c r="M428" s="6">
        <f>SUMIFS(other_operating_items,gics_sector,$E428,ticker_symbol,$F428,data_year_status,"complete")</f>
        <v>4441000000</v>
      </c>
      <c r="N428" s="6">
        <f t="shared" si="33"/>
        <v>40596000000</v>
      </c>
      <c r="O428" s="6">
        <f t="shared" si="34"/>
        <v>9306000000</v>
      </c>
      <c r="P428" s="5">
        <f t="shared" si="35"/>
        <v>120</v>
      </c>
    </row>
    <row r="429" spans="5:16">
      <c r="E429" t="s">
        <v>45</v>
      </c>
      <c r="F429" t="s">
        <v>227</v>
      </c>
      <c r="G429" s="6">
        <f>SUMIFS(total_revenue,gics_sector,$E429,ticker_symbol,$F429,data_year_status,"complete")</f>
        <v>49380000000</v>
      </c>
      <c r="H429" s="5">
        <f t="shared" si="32"/>
        <v>159</v>
      </c>
      <c r="J429" s="6">
        <f>SUMIFS(cost_of_goods_sold,gics_sector,$E429,ticker_symbol,$F429,data_year_status,"complete")</f>
        <v>32109000000</v>
      </c>
      <c r="K429" s="6">
        <f>SUMIFS(sales_general_admin,gics_sector,$E429,ticker_symbol,$F429,data_year_status,"complete")</f>
        <v>1263000000</v>
      </c>
      <c r="L429" s="6">
        <f>SUMIFS(research_development,gics_sector,$E429,ticker_symbol,$F429,data_year_status,"complete")</f>
        <v>0</v>
      </c>
      <c r="M429" s="6">
        <f>SUMIFS(other_operating_items,gics_sector,$E429,ticker_symbol,$F429,data_year_status,"complete")</f>
        <v>6823000000</v>
      </c>
      <c r="N429" s="6">
        <f t="shared" si="33"/>
        <v>40195000000</v>
      </c>
      <c r="O429" s="6">
        <f t="shared" si="34"/>
        <v>9185000000</v>
      </c>
      <c r="P429" s="5">
        <f t="shared" si="35"/>
        <v>123</v>
      </c>
    </row>
    <row r="430" spans="5:16">
      <c r="E430" t="s">
        <v>45</v>
      </c>
      <c r="F430" t="s">
        <v>235</v>
      </c>
      <c r="G430" s="6">
        <f>SUMIFS(total_revenue,gics_sector,$E430,ticker_symbol,$F430,data_year_status,"complete")</f>
        <v>29271674000</v>
      </c>
      <c r="H430" s="5">
        <f t="shared" si="32"/>
        <v>229</v>
      </c>
      <c r="J430" s="6">
        <f>SUMIFS(cost_of_goods_sold,gics_sector,$E430,ticker_symbol,$F430,data_year_status,"complete")</f>
        <v>16530707000</v>
      </c>
      <c r="K430" s="6">
        <f>SUMIFS(sales_general_admin,gics_sector,$E430,ticker_symbol,$F430,data_year_status,"complete")</f>
        <v>3782286000</v>
      </c>
      <c r="L430" s="6">
        <f>SUMIFS(research_development,gics_sector,$E430,ticker_symbol,$F430,data_year_status,"complete")</f>
        <v>0</v>
      </c>
      <c r="M430" s="6">
        <f>SUMIFS(other_operating_items,gics_sector,$E430,ticker_symbol,$F430,data_year_status,"complete")</f>
        <v>2914027000</v>
      </c>
      <c r="N430" s="6">
        <f t="shared" si="33"/>
        <v>23227020000</v>
      </c>
      <c r="O430" s="6">
        <f t="shared" si="34"/>
        <v>6044654000</v>
      </c>
      <c r="P430" s="5">
        <f t="shared" si="35"/>
        <v>177</v>
      </c>
    </row>
    <row r="431" spans="5:16">
      <c r="E431" t="s">
        <v>45</v>
      </c>
      <c r="F431" t="s">
        <v>241</v>
      </c>
      <c r="G431" s="6">
        <f>SUMIFS(total_revenue,gics_sector,$E431,ticker_symbol,$F431,data_year_status,"complete")</f>
        <v>45701198000</v>
      </c>
      <c r="H431" s="5">
        <f t="shared" si="32"/>
        <v>172</v>
      </c>
      <c r="J431" s="6">
        <f>SUMIFS(cost_of_goods_sold,gics_sector,$E431,ticker_symbol,$F431,data_year_status,"complete")</f>
        <v>29747972000</v>
      </c>
      <c r="K431" s="6">
        <f>SUMIFS(sales_general_admin,gics_sector,$E431,ticker_symbol,$F431,data_year_status,"complete")</f>
        <v>3743666000</v>
      </c>
      <c r="L431" s="6">
        <f>SUMIFS(research_development,gics_sector,$E431,ticker_symbol,$F431,data_year_status,"complete")</f>
        <v>0</v>
      </c>
      <c r="M431" s="6">
        <f>SUMIFS(other_operating_items,gics_sector,$E431,ticker_symbol,$F431,data_year_status,"complete")</f>
        <v>5061543000</v>
      </c>
      <c r="N431" s="6">
        <f t="shared" si="33"/>
        <v>38553181000</v>
      </c>
      <c r="O431" s="6">
        <f t="shared" si="34"/>
        <v>7148017000</v>
      </c>
      <c r="P431" s="5">
        <f t="shared" si="35"/>
        <v>155</v>
      </c>
    </row>
    <row r="432" spans="5:16">
      <c r="E432" t="s">
        <v>45</v>
      </c>
      <c r="F432" t="s">
        <v>243</v>
      </c>
      <c r="G432" s="6">
        <f>SUMIFS(total_revenue,gics_sector,$E432,ticker_symbol,$F432,data_year_status,"complete")</f>
        <v>113124000000</v>
      </c>
      <c r="H432" s="5">
        <f t="shared" si="32"/>
        <v>69</v>
      </c>
      <c r="J432" s="6">
        <f>SUMIFS(cost_of_goods_sold,gics_sector,$E432,ticker_symbol,$F432,data_year_status,"complete")</f>
        <v>83659000000</v>
      </c>
      <c r="K432" s="6">
        <f>SUMIFS(sales_general_admin,gics_sector,$E432,ticker_symbol,$F432,data_year_status,"complete")</f>
        <v>5025000000</v>
      </c>
      <c r="L432" s="6">
        <f>SUMIFS(research_development,gics_sector,$E432,ticker_symbol,$F432,data_year_status,"complete")</f>
        <v>0</v>
      </c>
      <c r="M432" s="6">
        <f>SUMIFS(other_operating_items,gics_sector,$E432,ticker_symbol,$F432,data_year_status,"complete")</f>
        <v>10853000000</v>
      </c>
      <c r="N432" s="6">
        <f t="shared" si="33"/>
        <v>99537000000</v>
      </c>
      <c r="O432" s="6">
        <f t="shared" si="34"/>
        <v>13587000000</v>
      </c>
      <c r="P432" s="5">
        <f t="shared" si="35"/>
        <v>86</v>
      </c>
    </row>
    <row r="433" spans="5:16">
      <c r="E433" t="s">
        <v>45</v>
      </c>
      <c r="F433" t="s">
        <v>255</v>
      </c>
      <c r="G433" s="6">
        <f>SUMIFS(total_revenue,gics_sector,$E433,ticker_symbol,$F433,data_year_status,"complete")</f>
        <v>60222000000</v>
      </c>
      <c r="H433" s="5">
        <f t="shared" si="32"/>
        <v>126</v>
      </c>
      <c r="J433" s="6">
        <f>SUMIFS(cost_of_goods_sold,gics_sector,$E433,ticker_symbol,$F433,data_year_status,"complete")</f>
        <v>26345000000</v>
      </c>
      <c r="K433" s="6">
        <f>SUMIFS(sales_general_admin,gics_sector,$E433,ticker_symbol,$F433,data_year_status,"complete")</f>
        <v>20396000000</v>
      </c>
      <c r="L433" s="6">
        <f>SUMIFS(research_development,gics_sector,$E433,ticker_symbol,$F433,data_year_status,"complete")</f>
        <v>0</v>
      </c>
      <c r="M433" s="6">
        <f>SUMIFS(other_operating_items,gics_sector,$E433,ticker_symbol,$F433,data_year_status,"complete")</f>
        <v>5574000000</v>
      </c>
      <c r="N433" s="6">
        <f t="shared" si="33"/>
        <v>52315000000</v>
      </c>
      <c r="O433" s="6">
        <f t="shared" si="34"/>
        <v>7907000000</v>
      </c>
      <c r="P433" s="5">
        <f t="shared" si="35"/>
        <v>139</v>
      </c>
    </row>
    <row r="434" spans="5:16">
      <c r="E434" t="s">
        <v>45</v>
      </c>
      <c r="F434" t="s">
        <v>362</v>
      </c>
      <c r="G434" s="6">
        <f>SUMIFS(total_revenue,gics_sector,$E434,ticker_symbol,$F434,data_year_status,"complete")</f>
        <v>12975200000</v>
      </c>
      <c r="H434" s="5">
        <f t="shared" si="32"/>
        <v>337</v>
      </c>
      <c r="J434" s="6">
        <f>SUMIFS(cost_of_goods_sold,gics_sector,$E434,ticker_symbol,$F434,data_year_status,"complete")</f>
        <v>8905700000</v>
      </c>
      <c r="K434" s="6">
        <f>SUMIFS(sales_general_admin,gics_sector,$E434,ticker_symbol,$F434,data_year_status,"complete")</f>
        <v>402600000</v>
      </c>
      <c r="L434" s="6">
        <f>SUMIFS(research_development,gics_sector,$E434,ticker_symbol,$F434,data_year_status,"complete")</f>
        <v>0</v>
      </c>
      <c r="M434" s="6">
        <f>SUMIFS(other_operating_items,gics_sector,$E434,ticker_symbol,$F434,data_year_status,"complete")</f>
        <v>1492700000</v>
      </c>
      <c r="N434" s="6">
        <f t="shared" si="33"/>
        <v>10801000000</v>
      </c>
      <c r="O434" s="6">
        <f t="shared" si="34"/>
        <v>2174200000</v>
      </c>
      <c r="P434" s="5">
        <f t="shared" si="35"/>
        <v>350</v>
      </c>
    </row>
    <row r="435" spans="5:16">
      <c r="E435" t="s">
        <v>45</v>
      </c>
      <c r="F435" t="s">
        <v>411</v>
      </c>
      <c r="G435" s="6">
        <f>SUMIFS(total_revenue,gics_sector,$E435,ticker_symbol,$F435,data_year_status,"complete")</f>
        <v>63899000000</v>
      </c>
      <c r="H435" s="5">
        <f t="shared" si="32"/>
        <v>122</v>
      </c>
      <c r="J435" s="6">
        <f>SUMIFS(cost_of_goods_sold,gics_sector,$E435,ticker_symbol,$F435,data_year_status,"complete")</f>
        <v>33775000000</v>
      </c>
      <c r="K435" s="6">
        <f>SUMIFS(sales_general_admin,gics_sector,$E435,ticker_symbol,$F435,data_year_status,"complete")</f>
        <v>5189000000</v>
      </c>
      <c r="L435" s="6">
        <f>SUMIFS(research_development,gics_sector,$E435,ticker_symbol,$F435,data_year_status,"complete")</f>
        <v>0</v>
      </c>
      <c r="M435" s="6">
        <f>SUMIFS(other_operating_items,gics_sector,$E435,ticker_symbol,$F435,data_year_status,"complete")</f>
        <v>9063000000</v>
      </c>
      <c r="N435" s="6">
        <f t="shared" si="33"/>
        <v>48027000000</v>
      </c>
      <c r="O435" s="6">
        <f t="shared" si="34"/>
        <v>15872000000</v>
      </c>
      <c r="P435" s="5">
        <f t="shared" si="35"/>
        <v>69</v>
      </c>
    </row>
    <row r="436" spans="5:16">
      <c r="E436" t="s">
        <v>45</v>
      </c>
      <c r="F436" t="s">
        <v>436</v>
      </c>
      <c r="G436" s="6">
        <f>SUMIFS(total_revenue,gics_sector,$E436,ticker_symbol,$F436,data_year_status,"complete")</f>
        <v>67187000000</v>
      </c>
      <c r="H436" s="5">
        <f t="shared" si="32"/>
        <v>117</v>
      </c>
      <c r="J436" s="6">
        <f>SUMIFS(cost_of_goods_sold,gics_sector,$E436,ticker_symbol,$F436,data_year_status,"complete")</f>
        <v>49413000000</v>
      </c>
      <c r="K436" s="6">
        <f>SUMIFS(sales_general_admin,gics_sector,$E436,ticker_symbol,$F436,data_year_status,"complete")</f>
        <v>0</v>
      </c>
      <c r="L436" s="6">
        <f>SUMIFS(research_development,gics_sector,$E436,ticker_symbol,$F436,data_year_status,"complete")</f>
        <v>0</v>
      </c>
      <c r="M436" s="6">
        <f>SUMIFS(other_operating_items,gics_sector,$E436,ticker_symbol,$F436,data_year_status,"complete")</f>
        <v>9877000000</v>
      </c>
      <c r="N436" s="6">
        <f t="shared" si="33"/>
        <v>59290000000</v>
      </c>
      <c r="O436" s="6">
        <f t="shared" si="34"/>
        <v>7897000000</v>
      </c>
      <c r="P436" s="5">
        <f t="shared" si="35"/>
        <v>140</v>
      </c>
    </row>
    <row r="437" spans="5:16">
      <c r="E437" t="s">
        <v>45</v>
      </c>
      <c r="F437" t="s">
        <v>439</v>
      </c>
      <c r="G437" s="6">
        <f>SUMIFS(total_revenue,gics_sector,$E437,ticker_symbol,$F437,data_year_status,"complete")</f>
        <v>41050000000</v>
      </c>
      <c r="H437" s="5">
        <f t="shared" si="32"/>
        <v>187</v>
      </c>
      <c r="J437" s="6">
        <f>SUMIFS(cost_of_goods_sold,gics_sector,$E437,ticker_symbol,$F437,data_year_status,"complete")</f>
        <v>26049000000</v>
      </c>
      <c r="K437" s="6">
        <f>SUMIFS(sales_general_admin,gics_sector,$E437,ticker_symbol,$F437,data_year_status,"complete")</f>
        <v>166000000</v>
      </c>
      <c r="L437" s="6">
        <f>SUMIFS(research_development,gics_sector,$E437,ticker_symbol,$F437,data_year_status,"complete")</f>
        <v>0</v>
      </c>
      <c r="M437" s="6">
        <f>SUMIFS(other_operating_items,gics_sector,$E437,ticker_symbol,$F437,data_year_status,"complete")</f>
        <v>4673000000</v>
      </c>
      <c r="N437" s="6">
        <f t="shared" si="33"/>
        <v>30888000000</v>
      </c>
      <c r="O437" s="6">
        <f t="shared" si="34"/>
        <v>10162000000</v>
      </c>
      <c r="P437" s="5">
        <f t="shared" si="35"/>
        <v>115</v>
      </c>
    </row>
    <row r="438" spans="5:16">
      <c r="E438" t="s">
        <v>45</v>
      </c>
      <c r="F438" t="s">
        <v>451</v>
      </c>
      <c r="G438" s="6">
        <f>SUMIFS(total_revenue,gics_sector,$E438,ticker_symbol,$F438,data_year_status,"complete")</f>
        <v>13743507000</v>
      </c>
      <c r="H438" s="5">
        <f t="shared" si="32"/>
        <v>331</v>
      </c>
      <c r="J438" s="6">
        <f>SUMIFS(cost_of_goods_sold,gics_sector,$E438,ticker_symbol,$F438,data_year_status,"complete")</f>
        <v>7957524000</v>
      </c>
      <c r="K438" s="6">
        <f>SUMIFS(sales_general_admin,gics_sector,$E438,ticker_symbol,$F438,data_year_status,"complete")</f>
        <v>690237000</v>
      </c>
      <c r="L438" s="6">
        <f>SUMIFS(research_development,gics_sector,$E438,ticker_symbol,$F438,data_year_status,"complete")</f>
        <v>0</v>
      </c>
      <c r="M438" s="6">
        <f>SUMIFS(other_operating_items,gics_sector,$E438,ticker_symbol,$F438,data_year_status,"complete")</f>
        <v>1731824000</v>
      </c>
      <c r="N438" s="6">
        <f t="shared" si="33"/>
        <v>10379585000</v>
      </c>
      <c r="O438" s="6">
        <f t="shared" si="34"/>
        <v>3363922000</v>
      </c>
      <c r="P438" s="5">
        <f t="shared" si="35"/>
        <v>279</v>
      </c>
    </row>
    <row r="439" spans="5:16">
      <c r="E439" t="s">
        <v>45</v>
      </c>
      <c r="F439" t="s">
        <v>453</v>
      </c>
      <c r="G439" s="6">
        <f>SUMIFS(total_revenue,gics_sector,$E439,ticker_symbol,$F439,data_year_status,"complete")</f>
        <v>34916000000</v>
      </c>
      <c r="H439" s="5">
        <f t="shared" si="32"/>
        <v>211</v>
      </c>
      <c r="J439" s="6">
        <f>SUMIFS(cost_of_goods_sold,gics_sector,$E439,ticker_symbol,$F439,data_year_status,"complete")</f>
        <v>10234000000</v>
      </c>
      <c r="K439" s="6">
        <f>SUMIFS(sales_general_admin,gics_sector,$E439,ticker_symbol,$F439,data_year_status,"complete")</f>
        <v>9661000000</v>
      </c>
      <c r="L439" s="6">
        <f>SUMIFS(research_development,gics_sector,$E439,ticker_symbol,$F439,data_year_status,"complete")</f>
        <v>0</v>
      </c>
      <c r="M439" s="6">
        <f>SUMIFS(other_operating_items,gics_sector,$E439,ticker_symbol,$F439,data_year_status,"complete")</f>
        <v>3736000000</v>
      </c>
      <c r="N439" s="6">
        <f t="shared" si="33"/>
        <v>23631000000</v>
      </c>
      <c r="O439" s="6">
        <f t="shared" si="34"/>
        <v>11285000000</v>
      </c>
      <c r="P439" s="5">
        <f t="shared" si="35"/>
        <v>104</v>
      </c>
    </row>
    <row r="440" spans="5:16">
      <c r="E440" t="s">
        <v>45</v>
      </c>
      <c r="F440" t="s">
        <v>474</v>
      </c>
      <c r="G440" s="6">
        <f>SUMIFS(total_revenue,gics_sector,$E440,ticker_symbol,$F440,data_year_status,"complete")</f>
        <v>18002000000</v>
      </c>
      <c r="H440" s="5">
        <f t="shared" si="32"/>
        <v>304</v>
      </c>
      <c r="J440" s="6">
        <f>SUMIFS(cost_of_goods_sold,gics_sector,$E440,ticker_symbol,$F440,data_year_status,"complete")</f>
        <v>11786000000</v>
      </c>
      <c r="K440" s="6">
        <f>SUMIFS(sales_general_admin,gics_sector,$E440,ticker_symbol,$F440,data_year_status,"complete")</f>
        <v>890000000</v>
      </c>
      <c r="L440" s="6">
        <f>SUMIFS(research_development,gics_sector,$E440,ticker_symbol,$F440,data_year_status,"complete")</f>
        <v>0</v>
      </c>
      <c r="M440" s="6">
        <f>SUMIFS(other_operating_items,gics_sector,$E440,ticker_symbol,$F440,data_year_status,"complete")</f>
        <v>1476000000</v>
      </c>
      <c r="N440" s="6">
        <f t="shared" si="33"/>
        <v>14152000000</v>
      </c>
      <c r="O440" s="6">
        <f t="shared" si="34"/>
        <v>3850000000</v>
      </c>
      <c r="P440" s="5">
        <f t="shared" si="35"/>
        <v>255</v>
      </c>
    </row>
    <row r="441" spans="5:16">
      <c r="E441" t="s">
        <v>45</v>
      </c>
      <c r="F441" t="s">
        <v>485</v>
      </c>
      <c r="G441" s="6">
        <f>SUMIFS(total_revenue,gics_sector,$E441,ticker_symbol,$F441,data_year_status,"complete")</f>
        <v>69580000000</v>
      </c>
      <c r="H441" s="5">
        <f t="shared" si="32"/>
        <v>113</v>
      </c>
      <c r="J441" s="6">
        <f>SUMIFS(cost_of_goods_sold,gics_sector,$E441,ticker_symbol,$F441,data_year_status,"complete")</f>
        <v>40032000000</v>
      </c>
      <c r="K441" s="6">
        <f>SUMIFS(sales_general_admin,gics_sector,$E441,ticker_symbol,$F441,data_year_status,"complete")</f>
        <v>3826000000</v>
      </c>
      <c r="L441" s="6">
        <f>SUMIFS(research_development,gics_sector,$E441,ticker_symbol,$F441,data_year_status,"complete")</f>
        <v>0</v>
      </c>
      <c r="M441" s="6">
        <f>SUMIFS(other_operating_items,gics_sector,$E441,ticker_symbol,$F441,data_year_status,"complete")</f>
        <v>7667000000</v>
      </c>
      <c r="N441" s="6">
        <f t="shared" si="33"/>
        <v>51525000000</v>
      </c>
      <c r="O441" s="6">
        <f t="shared" si="34"/>
        <v>18055000000</v>
      </c>
      <c r="P441" s="5">
        <f t="shared" si="35"/>
        <v>61</v>
      </c>
    </row>
    <row r="442" spans="5:16">
      <c r="E442" t="s">
        <v>45</v>
      </c>
      <c r="F442" t="s">
        <v>489</v>
      </c>
      <c r="G442" s="6">
        <f>SUMIFS(total_revenue,gics_sector,$E442,ticker_symbol,$F442,data_year_status,"complete")</f>
        <v>41470000000</v>
      </c>
      <c r="H442" s="5">
        <f t="shared" si="32"/>
        <v>186</v>
      </c>
      <c r="J442" s="6">
        <f>SUMIFS(cost_of_goods_sold,gics_sector,$E442,ticker_symbol,$F442,data_year_status,"complete")</f>
        <v>28169000000</v>
      </c>
      <c r="K442" s="6">
        <f>SUMIFS(sales_general_admin,gics_sector,$E442,ticker_symbol,$F442,data_year_status,"complete")</f>
        <v>1744000000</v>
      </c>
      <c r="L442" s="6">
        <f>SUMIFS(research_development,gics_sector,$E442,ticker_symbol,$F442,data_year_status,"complete")</f>
        <v>0</v>
      </c>
      <c r="M442" s="6">
        <f>SUMIFS(other_operating_items,gics_sector,$E442,ticker_symbol,$F442,data_year_status,"complete")</f>
        <v>4609000000</v>
      </c>
      <c r="N442" s="6">
        <f t="shared" si="33"/>
        <v>34522000000</v>
      </c>
      <c r="O442" s="6">
        <f t="shared" si="34"/>
        <v>6948000000</v>
      </c>
      <c r="P442" s="5">
        <f t="shared" si="35"/>
        <v>158</v>
      </c>
    </row>
    <row r="443" spans="5:16">
      <c r="E443" t="s">
        <v>45</v>
      </c>
      <c r="F443" t="s">
        <v>552</v>
      </c>
      <c r="G443" s="6">
        <f>SUMIFS(total_revenue,gics_sector,$E443,ticker_symbol,$F443,data_year_status,"complete")</f>
        <v>19688600000</v>
      </c>
      <c r="H443" s="5">
        <f t="shared" si="32"/>
        <v>287</v>
      </c>
      <c r="J443" s="6">
        <f>SUMIFS(cost_of_goods_sold,gics_sector,$E443,ticker_symbol,$F443,data_year_status,"complete")</f>
        <v>13063800000</v>
      </c>
      <c r="K443" s="6">
        <f>SUMIFS(sales_general_admin,gics_sector,$E443,ticker_symbol,$F443,data_year_status,"complete")</f>
        <v>524300000</v>
      </c>
      <c r="L443" s="6">
        <f>SUMIFS(research_development,gics_sector,$E443,ticker_symbol,$F443,data_year_status,"complete")</f>
        <v>0</v>
      </c>
      <c r="M443" s="6">
        <f>SUMIFS(other_operating_items,gics_sector,$E443,ticker_symbol,$F443,data_year_status,"complete")</f>
        <v>1657500000</v>
      </c>
      <c r="N443" s="6">
        <f t="shared" si="33"/>
        <v>15245600000</v>
      </c>
      <c r="O443" s="6">
        <f t="shared" si="34"/>
        <v>4443000000</v>
      </c>
      <c r="P443" s="5">
        <f t="shared" si="35"/>
        <v>224</v>
      </c>
    </row>
    <row r="444" spans="5:16">
      <c r="E444" t="s">
        <v>45</v>
      </c>
      <c r="F444" t="s">
        <v>567</v>
      </c>
      <c r="G444" s="6">
        <f>SUMIFS(total_revenue,gics_sector,$E444,ticker_symbol,$F444,data_year_status,"complete")</f>
        <v>43753766000</v>
      </c>
      <c r="H444" s="5">
        <f t="shared" si="32"/>
        <v>177</v>
      </c>
      <c r="J444" s="6">
        <f>SUMIFS(cost_of_goods_sold,gics_sector,$E444,ticker_symbol,$F444,data_year_status,"complete")</f>
        <v>29103299000</v>
      </c>
      <c r="K444" s="6">
        <f>SUMIFS(sales_general_admin,gics_sector,$E444,ticker_symbol,$F444,data_year_status,"complete")</f>
        <v>2984102000</v>
      </c>
      <c r="L444" s="6">
        <f>SUMIFS(research_development,gics_sector,$E444,ticker_symbol,$F444,data_year_status,"complete")</f>
        <v>0</v>
      </c>
      <c r="M444" s="6">
        <f>SUMIFS(other_operating_items,gics_sector,$E444,ticker_symbol,$F444,data_year_status,"complete")</f>
        <v>4047485000</v>
      </c>
      <c r="N444" s="6">
        <f t="shared" si="33"/>
        <v>36134886000</v>
      </c>
      <c r="O444" s="6">
        <f t="shared" si="34"/>
        <v>7618880000</v>
      </c>
      <c r="P444" s="5">
        <f t="shared" si="35"/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2024-08-15T16:16:57Z</dcterms:created>
  <dcterms:modified xsi:type="dcterms:W3CDTF">2024-08-24T16:42:46Z</dcterms:modified>
  <cp:category/>
  <cp:contentStatus/>
</cp:coreProperties>
</file>