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330" activeTab="1"/>
  </bookViews>
  <sheets>
    <sheet name="lokaty" sheetId="1" r:id="rId1"/>
    <sheet name="kredyt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2" l="1"/>
  <c r="L31" i="2"/>
  <c r="N30" i="2"/>
  <c r="L30" i="2" s="1"/>
  <c r="N29" i="2"/>
  <c r="L29" i="2" s="1"/>
  <c r="M33" i="2"/>
  <c r="N28" i="2"/>
  <c r="K30" i="2"/>
  <c r="O30" i="2" s="1"/>
  <c r="K29" i="2"/>
  <c r="O29" i="2" s="1"/>
  <c r="O28" i="2"/>
  <c r="C30" i="2"/>
  <c r="G29" i="2"/>
  <c r="G30" i="2"/>
  <c r="C31" i="2" s="1"/>
  <c r="G31" i="2" s="1"/>
  <c r="C29" i="2"/>
  <c r="G28" i="2"/>
  <c r="F29" i="2"/>
  <c r="F30" i="2"/>
  <c r="F31" i="2"/>
  <c r="F28" i="2"/>
  <c r="D32" i="2"/>
  <c r="E29" i="2"/>
  <c r="E30" i="2"/>
  <c r="E31" i="2"/>
  <c r="E28" i="2"/>
  <c r="D29" i="2"/>
  <c r="D30" i="2"/>
  <c r="D31" i="2"/>
  <c r="D28" i="2"/>
  <c r="C28" i="2"/>
  <c r="E16" i="2"/>
  <c r="G15" i="2"/>
  <c r="F15" i="2"/>
  <c r="E15" i="2"/>
  <c r="H13" i="2"/>
  <c r="D14" i="2" s="1"/>
  <c r="F12" i="2"/>
  <c r="E12" i="2"/>
  <c r="E13" i="2"/>
  <c r="E14" i="2"/>
  <c r="E11" i="2"/>
  <c r="G11" i="2"/>
  <c r="F11" i="2"/>
  <c r="H11" i="2" s="1"/>
  <c r="D12" i="2" s="1"/>
  <c r="D11" i="2"/>
  <c r="B20" i="2"/>
  <c r="B19" i="2"/>
  <c r="D31" i="1"/>
  <c r="D32" i="1" s="1"/>
  <c r="B32" i="1"/>
  <c r="B28" i="1"/>
  <c r="B31" i="1"/>
  <c r="B29" i="1"/>
  <c r="B17" i="1"/>
  <c r="B19" i="1"/>
  <c r="B16" i="1"/>
  <c r="C16" i="1"/>
  <c r="B15" i="1"/>
  <c r="G14" i="2" l="1"/>
  <c r="F14" i="2" s="1"/>
  <c r="H14" i="2"/>
  <c r="G12" i="2"/>
  <c r="H12" i="2"/>
  <c r="D13" i="2" s="1"/>
  <c r="G13" i="2" s="1"/>
  <c r="F13" i="2" s="1"/>
  <c r="F32" i="2" l="1"/>
  <c r="E32" i="2" l="1"/>
</calcChain>
</file>

<file path=xl/sharedStrings.xml><?xml version="1.0" encoding="utf-8"?>
<sst xmlns="http://schemas.openxmlformats.org/spreadsheetml/2006/main" count="72" uniqueCount="48">
  <si>
    <t>Dane:</t>
  </si>
  <si>
    <t>r=</t>
  </si>
  <si>
    <t>Pv=</t>
  </si>
  <si>
    <t>t=</t>
  </si>
  <si>
    <t>Szukane:</t>
  </si>
  <si>
    <t>Fv=</t>
  </si>
  <si>
    <t>r/12=</t>
  </si>
  <si>
    <t>m=</t>
  </si>
  <si>
    <t>-funkcja</t>
  </si>
  <si>
    <t>rf=</t>
  </si>
  <si>
    <t>Fvf=</t>
  </si>
  <si>
    <t>Odp:</t>
  </si>
  <si>
    <t>Faktyczna wartość kapitału po 2 latach wyniesie 5 509,32 zł.</t>
  </si>
  <si>
    <t>Dane=</t>
  </si>
  <si>
    <t>FV=</t>
  </si>
  <si>
    <t>PV=</t>
  </si>
  <si>
    <t>r/4=</t>
  </si>
  <si>
    <t>Szukane=</t>
  </si>
  <si>
    <t>t=?</t>
  </si>
  <si>
    <t>Odp.</t>
  </si>
  <si>
    <t>Pan Marceli oświadczając się będzie miał 27 lat</t>
  </si>
  <si>
    <t>t*m=</t>
  </si>
  <si>
    <t>-liczba okresów</t>
  </si>
  <si>
    <t>kap.złożona</t>
  </si>
  <si>
    <t>z podokresami</t>
  </si>
  <si>
    <t>żeby policzyć bez excela to trzeba użyć logarytmu żeby przekształcić wzór</t>
  </si>
  <si>
    <t>ln*FV/PV</t>
  </si>
  <si>
    <t>m*ln(1+rf/m)</t>
  </si>
  <si>
    <t>LUB</t>
  </si>
  <si>
    <t>wstawić wartości do wzoru i jakoś to będzie</t>
  </si>
  <si>
    <t>nr.raty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</si>
  <si>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n-1</t>
    </r>
  </si>
  <si>
    <r>
      <t>A</t>
    </r>
    <r>
      <rPr>
        <vertAlign val="subscript"/>
        <sz val="11"/>
        <color theme="1"/>
        <rFont val="Calibri"/>
        <family val="2"/>
        <charset val="238"/>
        <scheme val="minor"/>
      </rPr>
      <t>n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</si>
  <si>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n</t>
    </r>
  </si>
  <si>
    <r>
      <t>Z</t>
    </r>
    <r>
      <rPr>
        <vertAlign val="subscript"/>
        <sz val="11"/>
        <color theme="1"/>
        <rFont val="Calibri"/>
        <family val="2"/>
        <charset val="238"/>
        <scheme val="minor"/>
      </rPr>
      <t>n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</si>
  <si>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n</t>
    </r>
  </si>
  <si>
    <t>SUMA</t>
  </si>
  <si>
    <t>x</t>
  </si>
  <si>
    <t>Kredyt=</t>
  </si>
  <si>
    <t>A=</t>
  </si>
  <si>
    <t>q=</t>
  </si>
  <si>
    <t>n=</t>
  </si>
  <si>
    <t>Metoda II</t>
  </si>
  <si>
    <r>
      <t>A</t>
    </r>
    <r>
      <rPr>
        <vertAlign val="subscript"/>
        <sz val="11"/>
        <color theme="1"/>
        <rFont val="Calibri"/>
        <family val="2"/>
        <charset val="238"/>
        <scheme val="minor"/>
      </rPr>
      <t>n=A=PMT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</si>
  <si>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n=PPMT</t>
    </r>
  </si>
  <si>
    <r>
      <t>Z</t>
    </r>
    <r>
      <rPr>
        <vertAlign val="subscript"/>
        <sz val="11"/>
        <color theme="1"/>
        <rFont val="Calibri"/>
        <family val="2"/>
        <charset val="238"/>
        <scheme val="minor"/>
      </rPr>
      <t>n=IPMT</t>
    </r>
  </si>
  <si>
    <t>Suma</t>
  </si>
  <si>
    <t>Zn=r*Sn-1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</si>
</sst>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#,##0.00\ &quot;zł&quot;;[Red]\-#,##0.00\ &quot;zł&quot;"/>
    <numFmt numFmtId="165" formatCode="#,##0.00\ &quot;zł&quot;"/>
    <numFmt numFmtId="166" formatCode="0.0"/>
    <numFmt numFmtId="171" formatCode="#,##0\ &quot;zł&quot;"/>
  </numFmts>
  <fonts count="2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65" fontId="0" fillId="0" borderId="0" xfId="0" applyNumberFormat="1"/>
    <xf numFmtId="0" fontId="0" fillId="2" borderId="0" xfId="0" applyFill="1"/>
    <xf numFmtId="0" fontId="0" fillId="3" borderId="0" xfId="0" applyFill="1"/>
    <xf numFmtId="165" fontId="0" fillId="3" borderId="0" xfId="0" applyNumberFormat="1" applyFill="1"/>
    <xf numFmtId="8" fontId="0" fillId="3" borderId="0" xfId="0" applyNumberFormat="1" applyFill="1"/>
    <xf numFmtId="0" fontId="0" fillId="0" borderId="0" xfId="0" quotePrefix="1"/>
    <xf numFmtId="8" fontId="0" fillId="5" borderId="0" xfId="0" applyNumberFormat="1" applyFill="1"/>
    <xf numFmtId="0" fontId="0" fillId="5" borderId="0" xfId="0" applyFill="1"/>
    <xf numFmtId="166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165" fontId="0" fillId="0" borderId="2" xfId="0" applyNumberFormat="1" applyBorder="1"/>
    <xf numFmtId="165" fontId="0" fillId="5" borderId="0" xfId="0" applyNumberFormat="1" applyFill="1"/>
    <xf numFmtId="171" fontId="0" fillId="0" borderId="2" xfId="0" applyNumberFormat="1" applyBorder="1"/>
    <xf numFmtId="0" fontId="0" fillId="6" borderId="0" xfId="0" applyFill="1"/>
    <xf numFmtId="0" fontId="0" fillId="2" borderId="0" xfId="0" applyFill="1" applyAlignment="1">
      <alignment horizontal="right"/>
    </xf>
    <xf numFmtId="0" fontId="0" fillId="4" borderId="2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142875</xdr:rowOff>
    </xdr:from>
    <xdr:to>
      <xdr:col>9</xdr:col>
      <xdr:colOff>675191</xdr:colOff>
      <xdr:row>6</xdr:row>
      <xdr:rowOff>108042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42875"/>
          <a:ext cx="6523541" cy="11081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47625</xdr:rowOff>
    </xdr:from>
    <xdr:to>
      <xdr:col>9</xdr:col>
      <xdr:colOff>277082</xdr:colOff>
      <xdr:row>24</xdr:row>
      <xdr:rowOff>76337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67125"/>
          <a:ext cx="6144482" cy="981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9</xdr:col>
      <xdr:colOff>283115</xdr:colOff>
      <xdr:row>6</xdr:row>
      <xdr:rowOff>171450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6902990" cy="1104900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6</xdr:row>
      <xdr:rowOff>180975</xdr:rowOff>
    </xdr:from>
    <xdr:to>
      <xdr:col>14</xdr:col>
      <xdr:colOff>314797</xdr:colOff>
      <xdr:row>18</xdr:row>
      <xdr:rowOff>171773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0825" y="1323975"/>
          <a:ext cx="3381847" cy="2314898"/>
        </a:xfrm>
        <a:prstGeom prst="rect">
          <a:avLst/>
        </a:prstGeom>
      </xdr:spPr>
    </xdr:pic>
    <xdr:clientData/>
  </xdr:twoCellAnchor>
  <xdr:twoCellAnchor editAs="oneCell">
    <xdr:from>
      <xdr:col>8</xdr:col>
      <xdr:colOff>533400</xdr:colOff>
      <xdr:row>18</xdr:row>
      <xdr:rowOff>142875</xdr:rowOff>
    </xdr:from>
    <xdr:to>
      <xdr:col>18</xdr:col>
      <xdr:colOff>486619</xdr:colOff>
      <xdr:row>25</xdr:row>
      <xdr:rowOff>9693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3675" y="3609975"/>
          <a:ext cx="6049219" cy="1200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34"/>
  <sheetViews>
    <sheetView workbookViewId="0">
      <selection activeCell="E38" sqref="E38"/>
    </sheetView>
  </sheetViews>
  <sheetFormatPr defaultRowHeight="15" x14ac:dyDescent="0.25"/>
  <cols>
    <col min="2" max="3" width="12" customWidth="1"/>
    <col min="10" max="10" width="10.5703125" customWidth="1"/>
    <col min="11" max="11" width="13.5703125" customWidth="1"/>
    <col min="12" max="12" width="12" customWidth="1"/>
  </cols>
  <sheetData>
    <row r="7" spans="1:11" x14ac:dyDescent="0.25">
      <c r="K7" s="12" t="s">
        <v>23</v>
      </c>
    </row>
    <row r="8" spans="1:11" x14ac:dyDescent="0.25">
      <c r="K8" t="s">
        <v>24</v>
      </c>
    </row>
    <row r="10" spans="1:11" x14ac:dyDescent="0.25">
      <c r="A10" t="s">
        <v>0</v>
      </c>
      <c r="D10" t="s">
        <v>4</v>
      </c>
    </row>
    <row r="11" spans="1:11" x14ac:dyDescent="0.25">
      <c r="A11" t="s">
        <v>7</v>
      </c>
      <c r="B11">
        <v>12</v>
      </c>
    </row>
    <row r="12" spans="1:11" x14ac:dyDescent="0.25">
      <c r="A12" t="s">
        <v>1</v>
      </c>
      <c r="B12">
        <v>0.06</v>
      </c>
      <c r="D12" t="s">
        <v>5</v>
      </c>
    </row>
    <row r="13" spans="1:11" x14ac:dyDescent="0.25">
      <c r="A13" t="s">
        <v>2</v>
      </c>
      <c r="B13">
        <v>5000</v>
      </c>
    </row>
    <row r="14" spans="1:11" x14ac:dyDescent="0.25">
      <c r="A14" t="s">
        <v>3</v>
      </c>
      <c r="B14">
        <v>2</v>
      </c>
      <c r="E14" t="s">
        <v>11</v>
      </c>
    </row>
    <row r="15" spans="1:11" x14ac:dyDescent="0.25">
      <c r="A15" t="s">
        <v>6</v>
      </c>
      <c r="B15">
        <f>B12/12</f>
        <v>5.0000000000000001E-3</v>
      </c>
      <c r="E15" t="s">
        <v>12</v>
      </c>
    </row>
    <row r="16" spans="1:11" x14ac:dyDescent="0.25">
      <c r="A16" s="3" t="s">
        <v>5</v>
      </c>
      <c r="B16" s="4">
        <f>B13*(1+B15)^(B14*B11)</f>
        <v>5635.7988810269389</v>
      </c>
      <c r="C16" s="5">
        <f>FV(B15,B14*B11,,-B13)</f>
        <v>5635.7988810269389</v>
      </c>
      <c r="D16" s="6" t="s">
        <v>8</v>
      </c>
    </row>
    <row r="17" spans="1:15" x14ac:dyDescent="0.25">
      <c r="A17" s="8" t="s">
        <v>10</v>
      </c>
      <c r="B17" s="7">
        <f>FV(B19,B14*B11,,-B13)</f>
        <v>5509.3222516339065</v>
      </c>
    </row>
    <row r="19" spans="1:15" x14ac:dyDescent="0.25">
      <c r="A19" t="s">
        <v>9</v>
      </c>
      <c r="B19">
        <f>B15*(1-0.19)</f>
        <v>4.0500000000000006E-3</v>
      </c>
    </row>
    <row r="22" spans="1:15" x14ac:dyDescent="0.25">
      <c r="K22" t="s">
        <v>23</v>
      </c>
    </row>
    <row r="23" spans="1:15" x14ac:dyDescent="0.25">
      <c r="K23" t="s">
        <v>24</v>
      </c>
    </row>
    <row r="25" spans="1:15" x14ac:dyDescent="0.25">
      <c r="K25" t="s">
        <v>25</v>
      </c>
    </row>
    <row r="27" spans="1:15" x14ac:dyDescent="0.25">
      <c r="A27" t="s">
        <v>13</v>
      </c>
      <c r="E27" t="s">
        <v>17</v>
      </c>
    </row>
    <row r="28" spans="1:15" x14ac:dyDescent="0.25">
      <c r="A28" t="s">
        <v>14</v>
      </c>
      <c r="B28" s="9">
        <f>28/6</f>
        <v>4.666666666666667</v>
      </c>
      <c r="C28" s="1">
        <v>4700</v>
      </c>
      <c r="E28" t="s">
        <v>18</v>
      </c>
    </row>
    <row r="29" spans="1:15" x14ac:dyDescent="0.25">
      <c r="A29" t="s">
        <v>15</v>
      </c>
      <c r="B29" s="1">
        <f>3000</f>
        <v>3000</v>
      </c>
    </row>
    <row r="30" spans="1:15" x14ac:dyDescent="0.25">
      <c r="A30" t="s">
        <v>1</v>
      </c>
      <c r="B30">
        <v>0.08</v>
      </c>
    </row>
    <row r="31" spans="1:15" ht="15.75" thickBot="1" x14ac:dyDescent="0.3">
      <c r="A31" t="s">
        <v>16</v>
      </c>
      <c r="B31">
        <f>B30/4</f>
        <v>0.02</v>
      </c>
      <c r="C31" s="10" t="s">
        <v>21</v>
      </c>
      <c r="D31" s="8">
        <f>NPER(B32,,-B29,C28)</f>
        <v>27.93685043286802</v>
      </c>
      <c r="E31" s="6" t="s">
        <v>22</v>
      </c>
      <c r="K31" t="s">
        <v>3</v>
      </c>
      <c r="L31" s="13" t="s">
        <v>26</v>
      </c>
      <c r="M31" s="6"/>
      <c r="N31" s="10" t="s">
        <v>28</v>
      </c>
      <c r="O31" s="14" t="s">
        <v>29</v>
      </c>
    </row>
    <row r="32" spans="1:15" x14ac:dyDescent="0.25">
      <c r="A32" t="s">
        <v>9</v>
      </c>
      <c r="B32">
        <f>B31*(1-0.19)</f>
        <v>1.6200000000000003E-2</v>
      </c>
      <c r="C32" s="11" t="s">
        <v>3</v>
      </c>
      <c r="D32" s="8">
        <f>D31/4</f>
        <v>6.9842126082170051</v>
      </c>
      <c r="L32" t="s">
        <v>27</v>
      </c>
    </row>
    <row r="33" spans="1:1" x14ac:dyDescent="0.25">
      <c r="A33" t="s">
        <v>19</v>
      </c>
    </row>
    <row r="34" spans="1:1" x14ac:dyDescent="0.25">
      <c r="A34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O33"/>
  <sheetViews>
    <sheetView tabSelected="1" topLeftCell="A7" workbookViewId="0">
      <selection activeCell="M41" sqref="M41"/>
    </sheetView>
  </sheetViews>
  <sheetFormatPr defaultRowHeight="15" x14ac:dyDescent="0.25"/>
  <cols>
    <col min="2" max="6" width="11.85546875" bestFit="1" customWidth="1"/>
    <col min="7" max="8" width="10.85546875" bestFit="1" customWidth="1"/>
  </cols>
  <sheetData>
    <row r="10" spans="3:8" ht="18" x14ac:dyDescent="0.35">
      <c r="C10" s="15" t="s">
        <v>30</v>
      </c>
      <c r="D10" s="15" t="s">
        <v>31</v>
      </c>
      <c r="E10" s="15" t="s">
        <v>32</v>
      </c>
      <c r="F10" s="15" t="s">
        <v>33</v>
      </c>
      <c r="G10" s="15" t="s">
        <v>34</v>
      </c>
      <c r="H10" s="15" t="s">
        <v>35</v>
      </c>
    </row>
    <row r="11" spans="3:8" x14ac:dyDescent="0.25">
      <c r="C11" s="15">
        <v>1</v>
      </c>
      <c r="D11" s="17">
        <f>B18</f>
        <v>120000</v>
      </c>
      <c r="E11" s="17">
        <f>$B$22</f>
        <v>46354.69</v>
      </c>
      <c r="F11" s="17">
        <f>E11-G11</f>
        <v>22354.690000000002</v>
      </c>
      <c r="G11" s="17">
        <f>D11*$B$19</f>
        <v>24000</v>
      </c>
      <c r="H11" s="17">
        <f>D11-F11</f>
        <v>97645.31</v>
      </c>
    </row>
    <row r="12" spans="3:8" x14ac:dyDescent="0.25">
      <c r="C12" s="15">
        <v>2</v>
      </c>
      <c r="D12" s="17">
        <f>H11</f>
        <v>97645.31</v>
      </c>
      <c r="E12" s="17">
        <f t="shared" ref="E12:E14" si="0">$B$22</f>
        <v>46354.69</v>
      </c>
      <c r="F12" s="17">
        <f t="shared" ref="F12:F14" si="1">E12-G12</f>
        <v>26825.628000000001</v>
      </c>
      <c r="G12" s="17">
        <f t="shared" ref="G12:G14" si="2">D12*$B$19</f>
        <v>19529.062000000002</v>
      </c>
      <c r="H12" s="17">
        <f>D12-F12</f>
        <v>70819.682000000001</v>
      </c>
    </row>
    <row r="13" spans="3:8" x14ac:dyDescent="0.25">
      <c r="C13" s="15">
        <v>3</v>
      </c>
      <c r="D13" s="17">
        <f t="shared" ref="D13:D14" si="3">H12</f>
        <v>70819.682000000001</v>
      </c>
      <c r="E13" s="17">
        <f t="shared" si="0"/>
        <v>46354.69</v>
      </c>
      <c r="F13" s="17">
        <f t="shared" si="1"/>
        <v>32190.753600000004</v>
      </c>
      <c r="G13" s="17">
        <f t="shared" si="2"/>
        <v>14163.936400000001</v>
      </c>
      <c r="H13" s="17">
        <f t="shared" ref="H13:H14" si="4">D13-F13</f>
        <v>38628.928399999997</v>
      </c>
    </row>
    <row r="14" spans="3:8" x14ac:dyDescent="0.25">
      <c r="C14" s="15">
        <v>4</v>
      </c>
      <c r="D14" s="17">
        <f t="shared" si="3"/>
        <v>38628.928399999997</v>
      </c>
      <c r="E14" s="17">
        <f t="shared" si="0"/>
        <v>46354.69</v>
      </c>
      <c r="F14" s="17">
        <f t="shared" si="1"/>
        <v>38628.904320000001</v>
      </c>
      <c r="G14" s="17">
        <f t="shared" si="2"/>
        <v>7725.78568</v>
      </c>
      <c r="H14" s="19">
        <f t="shared" si="4"/>
        <v>2.4079999995592516E-2</v>
      </c>
    </row>
    <row r="15" spans="3:8" x14ac:dyDescent="0.25">
      <c r="C15" s="15" t="s">
        <v>36</v>
      </c>
      <c r="D15" s="16" t="s">
        <v>37</v>
      </c>
      <c r="E15" s="17">
        <f>SUM(E11:E14)</f>
        <v>185418.76</v>
      </c>
      <c r="F15" s="17">
        <f>SUM(F11:F14)</f>
        <v>119999.97592</v>
      </c>
      <c r="G15" s="17">
        <f>SUM(G11:G14)</f>
        <v>65418.784080000005</v>
      </c>
      <c r="H15" s="16" t="s">
        <v>37</v>
      </c>
    </row>
    <row r="16" spans="3:8" x14ac:dyDescent="0.25">
      <c r="E16" s="18">
        <f>E15-F15-G15</f>
        <v>0</v>
      </c>
    </row>
    <row r="18" spans="1:15" x14ac:dyDescent="0.25">
      <c r="A18" t="s">
        <v>38</v>
      </c>
      <c r="B18" s="1">
        <v>120000</v>
      </c>
    </row>
    <row r="19" spans="1:15" x14ac:dyDescent="0.25">
      <c r="A19" t="s">
        <v>1</v>
      </c>
      <c r="B19">
        <f>0.2</f>
        <v>0.2</v>
      </c>
    </row>
    <row r="20" spans="1:15" x14ac:dyDescent="0.25">
      <c r="A20" t="s">
        <v>40</v>
      </c>
      <c r="B20">
        <f>1+B19</f>
        <v>1.2</v>
      </c>
    </row>
    <row r="21" spans="1:15" x14ac:dyDescent="0.25">
      <c r="A21" t="s">
        <v>41</v>
      </c>
      <c r="B21">
        <v>4</v>
      </c>
    </row>
    <row r="22" spans="1:15" x14ac:dyDescent="0.25">
      <c r="A22" t="s">
        <v>39</v>
      </c>
      <c r="B22" s="1">
        <v>46354.69</v>
      </c>
    </row>
    <row r="25" spans="1:15" x14ac:dyDescent="0.25">
      <c r="B25" s="20" t="s">
        <v>42</v>
      </c>
    </row>
    <row r="27" spans="1:15" ht="18" x14ac:dyDescent="0.35">
      <c r="B27" s="15" t="s">
        <v>30</v>
      </c>
      <c r="C27" s="15" t="s">
        <v>31</v>
      </c>
      <c r="D27" s="15" t="s">
        <v>43</v>
      </c>
      <c r="E27" s="15" t="s">
        <v>44</v>
      </c>
      <c r="F27" s="15" t="s">
        <v>45</v>
      </c>
      <c r="G27" s="15" t="s">
        <v>35</v>
      </c>
      <c r="J27" s="15" t="s">
        <v>30</v>
      </c>
      <c r="K27" s="15" t="s">
        <v>31</v>
      </c>
      <c r="L27" s="15" t="s">
        <v>32</v>
      </c>
      <c r="M27" s="15" t="s">
        <v>33</v>
      </c>
      <c r="N27" s="15" t="s">
        <v>34</v>
      </c>
      <c r="O27" s="15" t="s">
        <v>35</v>
      </c>
    </row>
    <row r="28" spans="1:15" x14ac:dyDescent="0.25">
      <c r="B28" s="15">
        <v>1</v>
      </c>
      <c r="C28" s="17">
        <f>B18</f>
        <v>120000</v>
      </c>
      <c r="D28" s="17">
        <f>PMT($B$19,$B$21,-$B$18)</f>
        <v>46354.694485842039</v>
      </c>
      <c r="E28" s="17">
        <f>PPMT($B$19,B28,$B$21,-$B$18)</f>
        <v>22354.694485842032</v>
      </c>
      <c r="F28" s="17">
        <f>IPMT($B$19,B28,$B$21,-$B$18)</f>
        <v>24000</v>
      </c>
      <c r="G28" s="17">
        <f>C28-E28</f>
        <v>97645.305514157968</v>
      </c>
      <c r="J28" s="15">
        <v>1</v>
      </c>
      <c r="K28" s="22">
        <v>30</v>
      </c>
      <c r="L28" s="15">
        <v>14.5</v>
      </c>
      <c r="M28" s="15">
        <v>10</v>
      </c>
      <c r="N28" s="15">
        <f>L28-M28</f>
        <v>4.5</v>
      </c>
      <c r="O28" s="15">
        <f>K28-M28</f>
        <v>20</v>
      </c>
    </row>
    <row r="29" spans="1:15" x14ac:dyDescent="0.25">
      <c r="B29" s="15">
        <v>2</v>
      </c>
      <c r="C29" s="17">
        <f>G28</f>
        <v>97645.305514157968</v>
      </c>
      <c r="D29" s="17">
        <f t="shared" ref="D29:D32" si="5">PMT($B$19,$B$21,-$B$18)</f>
        <v>46354.694485842039</v>
      </c>
      <c r="E29" s="17">
        <f t="shared" ref="E29:E31" si="6">PPMT($B$19,B29,$B$21,-$B$18)</f>
        <v>26825.633383010441</v>
      </c>
      <c r="F29" s="17">
        <f t="shared" ref="F29:F31" si="7">IPMT($B$19,B29,$B$21,-$B$18)</f>
        <v>19529.061102831598</v>
      </c>
      <c r="G29" s="17">
        <f t="shared" ref="G29:G31" si="8">C29-E29</f>
        <v>70819.672131147527</v>
      </c>
      <c r="J29" s="15">
        <v>2</v>
      </c>
      <c r="K29" s="15">
        <f>O28</f>
        <v>20</v>
      </c>
      <c r="L29" s="15">
        <f>M29+N29</f>
        <v>13</v>
      </c>
      <c r="M29" s="15">
        <v>10</v>
      </c>
      <c r="N29" s="15">
        <f>K29*$M$33</f>
        <v>3</v>
      </c>
      <c r="O29" s="15">
        <f t="shared" ref="O29:O30" si="9">K29-M29</f>
        <v>10</v>
      </c>
    </row>
    <row r="30" spans="1:15" x14ac:dyDescent="0.25">
      <c r="B30" s="15">
        <v>3</v>
      </c>
      <c r="C30" s="17">
        <f t="shared" ref="C30:C31" si="10">G29</f>
        <v>70819.672131147527</v>
      </c>
      <c r="D30" s="17">
        <f t="shared" si="5"/>
        <v>46354.694485842039</v>
      </c>
      <c r="E30" s="17">
        <f t="shared" si="6"/>
        <v>32190.760059612527</v>
      </c>
      <c r="F30" s="17">
        <f t="shared" si="7"/>
        <v>14163.934426229509</v>
      </c>
      <c r="G30" s="17">
        <f t="shared" si="8"/>
        <v>38628.912071535</v>
      </c>
      <c r="J30" s="15">
        <v>3</v>
      </c>
      <c r="K30" s="15">
        <f>O29</f>
        <v>10</v>
      </c>
      <c r="L30" s="15">
        <f>M30+N30</f>
        <v>11.5</v>
      </c>
      <c r="M30" s="15">
        <v>10</v>
      </c>
      <c r="N30" s="15">
        <f>K30*$M$33</f>
        <v>1.5</v>
      </c>
      <c r="O30" s="15">
        <f t="shared" si="9"/>
        <v>0</v>
      </c>
    </row>
    <row r="31" spans="1:15" x14ac:dyDescent="0.25">
      <c r="B31" s="15">
        <v>4</v>
      </c>
      <c r="C31" s="17">
        <f t="shared" si="10"/>
        <v>38628.912071535</v>
      </c>
      <c r="D31" s="17">
        <f t="shared" si="5"/>
        <v>46354.694485842039</v>
      </c>
      <c r="E31" s="17">
        <f t="shared" si="6"/>
        <v>38628.912071535036</v>
      </c>
      <c r="F31" s="17">
        <f t="shared" si="7"/>
        <v>7725.7824143070065</v>
      </c>
      <c r="G31" s="17">
        <f t="shared" si="8"/>
        <v>0</v>
      </c>
      <c r="J31" s="15" t="s">
        <v>46</v>
      </c>
      <c r="K31" s="16" t="s">
        <v>37</v>
      </c>
      <c r="L31" s="15">
        <f>SUM(L28:L30)</f>
        <v>39</v>
      </c>
      <c r="M31" s="22">
        <v>30</v>
      </c>
      <c r="N31" s="15">
        <f>SUM(N28:N30)</f>
        <v>9</v>
      </c>
      <c r="O31" s="16" t="s">
        <v>37</v>
      </c>
    </row>
    <row r="32" spans="1:15" x14ac:dyDescent="0.25">
      <c r="B32" s="15" t="s">
        <v>36</v>
      </c>
      <c r="C32" s="16" t="s">
        <v>37</v>
      </c>
      <c r="D32" s="17">
        <f>SUM(D28:D31)</f>
        <v>185418.77794336816</v>
      </c>
      <c r="E32" s="17">
        <f>SUM(E28:E31)</f>
        <v>120000.00000000003</v>
      </c>
      <c r="F32" s="17">
        <f>SUM(F28:F31)</f>
        <v>65418.777943368113</v>
      </c>
      <c r="G32" s="16" t="s">
        <v>37</v>
      </c>
    </row>
    <row r="33" spans="11:13" x14ac:dyDescent="0.25">
      <c r="K33" t="s">
        <v>47</v>
      </c>
      <c r="L33" s="21" t="s">
        <v>1</v>
      </c>
      <c r="M33" s="2">
        <f>N28/K28</f>
        <v>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lokaty</vt:lpstr>
      <vt:lpstr>kredyty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2025-03-24T10:35:51Z</dcterms:created>
  <dcterms:modified xsi:type="dcterms:W3CDTF">2025-03-24T11:54:21Z</dcterms:modified>
</cp:coreProperties>
</file>