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1430" activeTab="2"/>
  </bookViews>
  <sheets>
    <sheet name="zad.1" sheetId="1" r:id="rId1"/>
    <sheet name="zad.9" sheetId="2" r:id="rId2"/>
    <sheet name="zd.1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F21" i="3"/>
  <c r="E21" i="3"/>
  <c r="D21" i="3"/>
  <c r="F18" i="3"/>
  <c r="F17" i="3"/>
  <c r="F11" i="3"/>
  <c r="D18" i="3"/>
  <c r="D19" i="3"/>
  <c r="D20" i="3"/>
  <c r="D17" i="3"/>
  <c r="G28" i="3"/>
  <c r="G26" i="3"/>
  <c r="E17" i="3"/>
  <c r="G17" i="3" s="1"/>
  <c r="C18" i="3" s="1"/>
  <c r="E18" i="3"/>
  <c r="C17" i="3"/>
  <c r="C13" i="3"/>
  <c r="F12" i="3"/>
  <c r="F13" i="3"/>
  <c r="E13" i="3" s="1"/>
  <c r="G13" i="3" s="1"/>
  <c r="C14" i="3" s="1"/>
  <c r="F14" i="3" s="1"/>
  <c r="E14" i="3" s="1"/>
  <c r="G14" i="3" s="1"/>
  <c r="C15" i="3" s="1"/>
  <c r="F15" i="3" s="1"/>
  <c r="E15" i="3" s="1"/>
  <c r="G15" i="3" s="1"/>
  <c r="C16" i="3" s="1"/>
  <c r="F16" i="3" s="1"/>
  <c r="E16" i="3" s="1"/>
  <c r="G16" i="3" s="1"/>
  <c r="E11" i="3"/>
  <c r="G11" i="3" s="1"/>
  <c r="C12" i="3" s="1"/>
  <c r="D12" i="3"/>
  <c r="D13" i="3"/>
  <c r="D14" i="3"/>
  <c r="D15" i="3"/>
  <c r="D16" i="3"/>
  <c r="D11" i="3"/>
  <c r="C28" i="3"/>
  <c r="G27" i="3"/>
  <c r="C27" i="3"/>
  <c r="H24" i="3"/>
  <c r="G24" i="3"/>
  <c r="G23" i="3"/>
  <c r="C24" i="3"/>
  <c r="D19" i="2"/>
  <c r="F18" i="2"/>
  <c r="E18" i="2"/>
  <c r="D18" i="2"/>
  <c r="C12" i="2"/>
  <c r="G11" i="2"/>
  <c r="C11" i="2"/>
  <c r="F11" i="2" s="1"/>
  <c r="E11" i="2" s="1"/>
  <c r="G10" i="2"/>
  <c r="E10" i="2"/>
  <c r="F10" i="2"/>
  <c r="D11" i="2"/>
  <c r="D12" i="2"/>
  <c r="D13" i="2"/>
  <c r="D14" i="2"/>
  <c r="D15" i="2"/>
  <c r="D16" i="2"/>
  <c r="D17" i="2"/>
  <c r="D10" i="2"/>
  <c r="C23" i="2"/>
  <c r="F22" i="2"/>
  <c r="C21" i="2"/>
  <c r="E26" i="1"/>
  <c r="G25" i="1"/>
  <c r="F25" i="1"/>
  <c r="D23" i="1"/>
  <c r="H22" i="1"/>
  <c r="D22" i="1"/>
  <c r="H21" i="1"/>
  <c r="F21" i="1"/>
  <c r="G22" i="1"/>
  <c r="F22" i="1" s="1"/>
  <c r="G21" i="1"/>
  <c r="E25" i="1"/>
  <c r="D28" i="1"/>
  <c r="G18" i="3" l="1"/>
  <c r="C19" i="3" s="1"/>
  <c r="E12" i="3"/>
  <c r="G12" i="3" s="1"/>
  <c r="F12" i="2"/>
  <c r="E12" i="2" s="1"/>
  <c r="G12" i="2" s="1"/>
  <c r="C13" i="2" s="1"/>
  <c r="G23" i="1"/>
  <c r="F23" i="1" s="1"/>
  <c r="H23" i="1" s="1"/>
  <c r="D24" i="1" s="1"/>
  <c r="F19" i="3" l="1"/>
  <c r="E19" i="3" s="1"/>
  <c r="G19" i="3" s="1"/>
  <c r="C20" i="3" s="1"/>
  <c r="F13" i="2"/>
  <c r="E13" i="2" s="1"/>
  <c r="G13" i="2" s="1"/>
  <c r="C14" i="2" s="1"/>
  <c r="G24" i="1"/>
  <c r="F24" i="1" s="1"/>
  <c r="H24" i="1" s="1"/>
  <c r="F20" i="3" l="1"/>
  <c r="E20" i="3" s="1"/>
  <c r="G20" i="3" s="1"/>
  <c r="F14" i="2"/>
  <c r="E14" i="2" s="1"/>
  <c r="G14" i="2" s="1"/>
  <c r="C15" i="2" s="1"/>
  <c r="F15" i="2" l="1"/>
  <c r="E15" i="2" s="1"/>
  <c r="G15" i="2" s="1"/>
  <c r="C16" i="2" s="1"/>
  <c r="F16" i="2" l="1"/>
  <c r="E16" i="2" s="1"/>
  <c r="G16" i="2" s="1"/>
  <c r="C17" i="2" s="1"/>
  <c r="F17" i="2" l="1"/>
  <c r="E17" i="2" s="1"/>
  <c r="G17" i="2" s="1"/>
</calcChain>
</file>

<file path=xl/sharedStrings.xml><?xml version="1.0" encoding="utf-8"?>
<sst xmlns="http://schemas.openxmlformats.org/spreadsheetml/2006/main" count="91" uniqueCount="47">
  <si>
    <t>-raty -&gt; kapitałowa</t>
  </si>
  <si>
    <t>-        -&gt;kredytowa</t>
  </si>
  <si>
    <t>-odsetki Zn</t>
  </si>
  <si>
    <t>-oprocentowanie kredytu rn</t>
  </si>
  <si>
    <r>
      <rPr>
        <sz val="11"/>
        <color theme="9" tint="-0.249977111117893"/>
        <rFont val="Calibri"/>
        <family val="2"/>
        <charset val="238"/>
        <scheme val="minor"/>
      </rPr>
      <t>długu</t>
    </r>
    <r>
      <rPr>
        <sz val="11"/>
        <color theme="1"/>
        <rFont val="Calibri"/>
        <family val="2"/>
        <charset val="238"/>
        <scheme val="minor"/>
      </rPr>
      <t xml:space="preserve"> Tn</t>
    </r>
  </si>
  <si>
    <r>
      <rPr>
        <sz val="11"/>
        <color theme="9" tint="-0.249977111117893"/>
        <rFont val="Calibri"/>
        <family val="2"/>
        <charset val="238"/>
        <scheme val="minor"/>
      </rPr>
      <t>łączna</t>
    </r>
    <r>
      <rPr>
        <sz val="11"/>
        <color theme="1"/>
        <rFont val="Calibri"/>
        <family val="2"/>
        <charset val="238"/>
        <scheme val="minor"/>
      </rPr>
      <t xml:space="preserve"> An</t>
    </r>
  </si>
  <si>
    <t>-dług(wielkość) Sn</t>
  </si>
  <si>
    <t>Plan spłaty kredytu:</t>
  </si>
  <si>
    <t>nr raty</t>
  </si>
  <si>
    <t>Zn</t>
  </si>
  <si>
    <t>An</t>
  </si>
  <si>
    <t>Tn</t>
  </si>
  <si>
    <t>po n tej spłacie</t>
  </si>
  <si>
    <t>Sn-1</t>
  </si>
  <si>
    <t>S0</t>
  </si>
  <si>
    <t>Sn</t>
  </si>
  <si>
    <t>suma</t>
  </si>
  <si>
    <t>x</t>
  </si>
  <si>
    <t>n</t>
  </si>
  <si>
    <t>-dług spłacony</t>
  </si>
  <si>
    <t>sumaAn=</t>
  </si>
  <si>
    <t>sumaTn+sumaZn</t>
  </si>
  <si>
    <t>nr.raty</t>
  </si>
  <si>
    <t>q=1+r czynnik pomnażajacy</t>
  </si>
  <si>
    <t>_&gt; stopa procetowa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</si>
  <si>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n-1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</si>
  <si>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</si>
  <si>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t>Suma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</si>
  <si>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</si>
  <si>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Z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</si>
  <si>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n</t>
    </r>
  </si>
  <si>
    <t>q=</t>
  </si>
  <si>
    <t>r=</t>
  </si>
  <si>
    <t>stopa roczna</t>
  </si>
  <si>
    <t>stopa roczna oraz rata roczna</t>
  </si>
  <si>
    <t>git</t>
  </si>
  <si>
    <t>kalkulator</t>
  </si>
  <si>
    <t>oprocentowanie roczne</t>
  </si>
  <si>
    <t>raty miesięczne</t>
  </si>
  <si>
    <t>r/12=</t>
  </si>
  <si>
    <t>N=</t>
  </si>
  <si>
    <t>A=</t>
  </si>
  <si>
    <t>Bo raty stałe</t>
  </si>
  <si>
    <t>równe raty</t>
  </si>
  <si>
    <t>S=</t>
  </si>
  <si>
    <t>Odp.</t>
  </si>
  <si>
    <t>Globalna kwota odsetek wyniesie:404,45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</si>
</sst>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zł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165" fontId="0" fillId="5" borderId="0" xfId="0" applyNumberFormat="1" applyFill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0" xfId="0" applyFill="1"/>
    <xf numFmtId="0" fontId="0" fillId="10" borderId="0" xfId="0" applyFill="1"/>
    <xf numFmtId="165" fontId="0" fillId="11" borderId="1" xfId="0" applyNumberFormat="1" applyFill="1" applyBorder="1"/>
    <xf numFmtId="165" fontId="0" fillId="8" borderId="0" xfId="0" applyNumberFormat="1" applyFill="1"/>
    <xf numFmtId="165" fontId="0" fillId="11" borderId="0" xfId="0" applyNumberFormat="1" applyFill="1"/>
    <xf numFmtId="165" fontId="0" fillId="7" borderId="0" xfId="0" applyNumberFormat="1" applyFill="1"/>
    <xf numFmtId="165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11</xdr:row>
      <xdr:rowOff>142875</xdr:rowOff>
    </xdr:from>
    <xdr:to>
      <xdr:col>7</xdr:col>
      <xdr:colOff>686671</xdr:colOff>
      <xdr:row>17</xdr:row>
      <xdr:rowOff>181140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238375"/>
          <a:ext cx="6239746" cy="11812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57151</xdr:colOff>
      <xdr:row>18</xdr:row>
      <xdr:rowOff>21633</xdr:rowOff>
    </xdr:from>
    <xdr:to>
      <xdr:col>1</xdr:col>
      <xdr:colOff>1181101</xdr:colOff>
      <xdr:row>19</xdr:row>
      <xdr:rowOff>95293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1" y="3450633"/>
          <a:ext cx="1733550" cy="264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198531</xdr:rowOff>
    </xdr:from>
    <xdr:to>
      <xdr:col>1</xdr:col>
      <xdr:colOff>1257300</xdr:colOff>
      <xdr:row>21</xdr:row>
      <xdr:rowOff>19101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8031"/>
          <a:ext cx="1866900" cy="239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9</xdr:col>
      <xdr:colOff>191355</xdr:colOff>
      <xdr:row>6</xdr:row>
      <xdr:rowOff>162099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7150"/>
          <a:ext cx="6125430" cy="1247949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7</xdr:row>
      <xdr:rowOff>28575</xdr:rowOff>
    </xdr:from>
    <xdr:to>
      <xdr:col>12</xdr:col>
      <xdr:colOff>9525</xdr:colOff>
      <xdr:row>10</xdr:row>
      <xdr:rowOff>123898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0" y="1362075"/>
          <a:ext cx="2438400" cy="704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171450</xdr:rowOff>
    </xdr:from>
    <xdr:to>
      <xdr:col>9</xdr:col>
      <xdr:colOff>448526</xdr:colOff>
      <xdr:row>7</xdr:row>
      <xdr:rowOff>104952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71450"/>
          <a:ext cx="6096851" cy="126700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171450</xdr:rowOff>
    </xdr:from>
    <xdr:to>
      <xdr:col>12</xdr:col>
      <xdr:colOff>0</xdr:colOff>
      <xdr:row>12</xdr:row>
      <xdr:rowOff>76273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5" y="1695450"/>
          <a:ext cx="2438400" cy="704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E32" sqref="E32"/>
    </sheetView>
  </sheetViews>
  <sheetFormatPr defaultRowHeight="15" x14ac:dyDescent="0.25"/>
  <cols>
    <col min="2" max="2" width="19" customWidth="1"/>
    <col min="4" max="6" width="11.85546875" bestFit="1" customWidth="1"/>
    <col min="7" max="8" width="10.85546875" bestFit="1" customWidth="1"/>
    <col min="11" max="11" width="11" customWidth="1"/>
    <col min="12" max="13" width="11.85546875" bestFit="1" customWidth="1"/>
    <col min="14" max="14" width="13.42578125" bestFit="1" customWidth="1"/>
    <col min="15" max="15" width="11" bestFit="1" customWidth="1"/>
    <col min="16" max="16" width="10.85546875" bestFit="1" customWidth="1"/>
  </cols>
  <sheetData>
    <row r="2" spans="2:11" x14ac:dyDescent="0.25">
      <c r="B2" s="2" t="s">
        <v>7</v>
      </c>
    </row>
    <row r="3" spans="2:11" x14ac:dyDescent="0.25">
      <c r="B3" s="1" t="s">
        <v>6</v>
      </c>
      <c r="C3" t="s">
        <v>12</v>
      </c>
      <c r="E3" s="3" t="s">
        <v>8</v>
      </c>
      <c r="F3" s="3" t="s">
        <v>13</v>
      </c>
      <c r="G3" s="3" t="s">
        <v>10</v>
      </c>
      <c r="H3" s="3" t="s">
        <v>11</v>
      </c>
      <c r="I3" s="3" t="s">
        <v>9</v>
      </c>
      <c r="J3" s="3" t="s">
        <v>15</v>
      </c>
    </row>
    <row r="4" spans="2:11" x14ac:dyDescent="0.25">
      <c r="B4" s="1" t="s">
        <v>3</v>
      </c>
      <c r="E4" s="3">
        <v>1</v>
      </c>
      <c r="F4" s="3" t="s">
        <v>14</v>
      </c>
      <c r="G4" s="3"/>
      <c r="H4" s="3"/>
      <c r="I4" s="3"/>
      <c r="J4" s="3"/>
    </row>
    <row r="5" spans="2:11" x14ac:dyDescent="0.25">
      <c r="B5" s="1" t="s">
        <v>0</v>
      </c>
      <c r="C5" t="s">
        <v>4</v>
      </c>
      <c r="E5" s="3"/>
      <c r="F5" s="3"/>
      <c r="G5" s="3"/>
      <c r="H5" s="3"/>
      <c r="I5" s="3"/>
      <c r="J5" s="3"/>
    </row>
    <row r="6" spans="2:11" x14ac:dyDescent="0.25">
      <c r="B6" s="1" t="s">
        <v>1</v>
      </c>
      <c r="C6" t="s">
        <v>5</v>
      </c>
      <c r="E6" s="3"/>
      <c r="F6" s="3"/>
      <c r="G6" s="3"/>
      <c r="H6" s="3"/>
      <c r="I6" s="3"/>
      <c r="J6" s="3"/>
    </row>
    <row r="7" spans="2:11" x14ac:dyDescent="0.25">
      <c r="B7" s="1" t="s">
        <v>2</v>
      </c>
      <c r="E7" s="3"/>
      <c r="F7" s="3"/>
      <c r="G7" s="3"/>
      <c r="H7" s="3"/>
      <c r="I7" s="3"/>
      <c r="J7" s="3"/>
    </row>
    <row r="8" spans="2:11" x14ac:dyDescent="0.25">
      <c r="B8" s="1" t="s">
        <v>23</v>
      </c>
      <c r="E8" s="3"/>
      <c r="F8" s="3"/>
      <c r="G8" s="3"/>
      <c r="H8" s="3"/>
      <c r="I8" s="3"/>
      <c r="J8" s="3"/>
    </row>
    <row r="9" spans="2:11" x14ac:dyDescent="0.25">
      <c r="B9" s="1" t="s">
        <v>24</v>
      </c>
      <c r="E9" s="3"/>
      <c r="F9" s="3"/>
      <c r="G9" s="3"/>
      <c r="H9" s="3"/>
      <c r="I9" s="3"/>
      <c r="J9" s="3"/>
    </row>
    <row r="10" spans="2:11" x14ac:dyDescent="0.25">
      <c r="E10" s="3" t="s">
        <v>18</v>
      </c>
      <c r="F10" s="3"/>
      <c r="G10" s="3"/>
      <c r="H10" s="3"/>
      <c r="I10" s="3"/>
      <c r="J10" s="6">
        <v>0</v>
      </c>
      <c r="K10" s="1" t="s">
        <v>19</v>
      </c>
    </row>
    <row r="11" spans="2:11" x14ac:dyDescent="0.25">
      <c r="E11" s="3" t="s">
        <v>16</v>
      </c>
      <c r="F11" s="5" t="s">
        <v>17</v>
      </c>
      <c r="G11" s="3" t="s">
        <v>20</v>
      </c>
      <c r="H11" s="3" t="s">
        <v>21</v>
      </c>
      <c r="I11" s="3"/>
      <c r="J11" s="5" t="s">
        <v>17</v>
      </c>
    </row>
    <row r="19" spans="3:16" x14ac:dyDescent="0.25">
      <c r="K19" s="15" t="s">
        <v>36</v>
      </c>
    </row>
    <row r="20" spans="3:16" ht="18" x14ac:dyDescent="0.35">
      <c r="C20" s="3" t="s">
        <v>22</v>
      </c>
      <c r="D20" s="3" t="s">
        <v>25</v>
      </c>
      <c r="E20" s="3" t="s">
        <v>26</v>
      </c>
      <c r="F20" s="3" t="s">
        <v>28</v>
      </c>
      <c r="G20" s="3" t="s">
        <v>29</v>
      </c>
      <c r="H20" s="3" t="s">
        <v>30</v>
      </c>
      <c r="K20" s="3" t="s">
        <v>22</v>
      </c>
      <c r="L20" s="3" t="s">
        <v>25</v>
      </c>
      <c r="M20" s="3" t="s">
        <v>26</v>
      </c>
      <c r="N20" s="3" t="s">
        <v>28</v>
      </c>
      <c r="O20" s="3" t="s">
        <v>29</v>
      </c>
      <c r="P20" s="3" t="s">
        <v>30</v>
      </c>
    </row>
    <row r="21" spans="3:16" x14ac:dyDescent="0.25">
      <c r="C21" s="5">
        <v>1</v>
      </c>
      <c r="D21" s="7">
        <v>100000</v>
      </c>
      <c r="E21" s="7">
        <v>40000</v>
      </c>
      <c r="F21" s="7">
        <f>E21-G21</f>
        <v>29999.999999999993</v>
      </c>
      <c r="G21" s="7">
        <f>D21*$D$28</f>
        <v>10000.000000000009</v>
      </c>
      <c r="H21" s="8">
        <f>D21-F21</f>
        <v>70000</v>
      </c>
      <c r="K21" s="4">
        <v>1</v>
      </c>
      <c r="L21" s="11">
        <v>100000</v>
      </c>
      <c r="M21" s="11">
        <v>40000</v>
      </c>
      <c r="N21" s="11">
        <v>30000</v>
      </c>
      <c r="O21" s="11">
        <v>10000</v>
      </c>
      <c r="P21" s="11">
        <v>70000</v>
      </c>
    </row>
    <row r="22" spans="3:16" x14ac:dyDescent="0.25">
      <c r="C22" s="5">
        <v>2</v>
      </c>
      <c r="D22" s="8">
        <f>H21</f>
        <v>70000</v>
      </c>
      <c r="E22" s="7">
        <v>37000</v>
      </c>
      <c r="F22" s="7">
        <f t="shared" ref="F22:F24" si="0">E22-G22</f>
        <v>29999.999999999993</v>
      </c>
      <c r="G22" s="7">
        <f t="shared" ref="G22:G24" si="1">D22*$D$28</f>
        <v>7000.0000000000064</v>
      </c>
      <c r="H22" s="7">
        <f t="shared" ref="H22:H24" si="2">D22-F22</f>
        <v>40000.000000000007</v>
      </c>
      <c r="K22" s="4">
        <v>2</v>
      </c>
      <c r="L22" s="11">
        <v>70000</v>
      </c>
      <c r="M22" s="11">
        <v>37000</v>
      </c>
      <c r="N22" s="11">
        <v>30000</v>
      </c>
      <c r="O22" s="11">
        <v>7000</v>
      </c>
      <c r="P22" s="11">
        <v>40000</v>
      </c>
    </row>
    <row r="23" spans="3:16" x14ac:dyDescent="0.25">
      <c r="C23" s="5">
        <v>3</v>
      </c>
      <c r="D23" s="7">
        <f t="shared" ref="D23:D24" si="3">H22</f>
        <v>40000.000000000007</v>
      </c>
      <c r="E23" s="7">
        <v>24000</v>
      </c>
      <c r="F23" s="7">
        <f t="shared" si="0"/>
        <v>19999.999999999996</v>
      </c>
      <c r="G23" s="7">
        <f t="shared" si="1"/>
        <v>4000.0000000000041</v>
      </c>
      <c r="H23" s="7">
        <f t="shared" si="2"/>
        <v>20000.000000000011</v>
      </c>
      <c r="K23" s="4">
        <v>3</v>
      </c>
      <c r="L23" s="11">
        <v>40000</v>
      </c>
      <c r="M23" s="11">
        <v>24000</v>
      </c>
      <c r="N23" s="11">
        <v>20000</v>
      </c>
      <c r="O23" s="11">
        <v>2000</v>
      </c>
      <c r="P23" s="11">
        <v>20000</v>
      </c>
    </row>
    <row r="24" spans="3:16" x14ac:dyDescent="0.25">
      <c r="C24" s="5">
        <v>4</v>
      </c>
      <c r="D24" s="7">
        <f t="shared" si="3"/>
        <v>20000.000000000011</v>
      </c>
      <c r="E24" s="7">
        <v>22000</v>
      </c>
      <c r="F24" s="7">
        <f t="shared" si="0"/>
        <v>19999.999999999996</v>
      </c>
      <c r="G24" s="7">
        <f t="shared" si="1"/>
        <v>2000.000000000003</v>
      </c>
      <c r="H24" s="10">
        <f t="shared" si="2"/>
        <v>0</v>
      </c>
      <c r="K24" s="4">
        <v>4</v>
      </c>
      <c r="L24" s="11">
        <v>20000</v>
      </c>
      <c r="M24" s="11">
        <v>22000</v>
      </c>
      <c r="N24" s="11">
        <v>20000</v>
      </c>
      <c r="O24" s="11">
        <v>2000</v>
      </c>
      <c r="P24" s="11">
        <v>0</v>
      </c>
    </row>
    <row r="25" spans="3:16" x14ac:dyDescent="0.25">
      <c r="C25" s="5" t="s">
        <v>27</v>
      </c>
      <c r="D25" s="5" t="s">
        <v>17</v>
      </c>
      <c r="E25" s="7">
        <f>SUM(E21:E24)</f>
        <v>123000</v>
      </c>
      <c r="F25" s="7">
        <f>SUM(F21:F24)</f>
        <v>99999.999999999985</v>
      </c>
      <c r="G25" s="7">
        <f>SUM(G21:G24)</f>
        <v>23000.000000000022</v>
      </c>
      <c r="H25" s="5" t="s">
        <v>17</v>
      </c>
      <c r="K25" s="4" t="s">
        <v>27</v>
      </c>
      <c r="L25" s="4" t="s">
        <v>17</v>
      </c>
      <c r="M25" s="12">
        <v>123000</v>
      </c>
      <c r="N25" s="12">
        <v>100000</v>
      </c>
      <c r="O25" s="12">
        <v>23000</v>
      </c>
      <c r="P25" s="4" t="s">
        <v>17</v>
      </c>
    </row>
    <row r="26" spans="3:16" x14ac:dyDescent="0.25">
      <c r="E26" s="11">
        <f>E25-F25-G25</f>
        <v>0</v>
      </c>
      <c r="F26" t="s">
        <v>35</v>
      </c>
    </row>
    <row r="27" spans="3:16" x14ac:dyDescent="0.25">
      <c r="C27" t="s">
        <v>31</v>
      </c>
      <c r="D27">
        <v>1.1000000000000001</v>
      </c>
    </row>
    <row r="28" spans="3:16" x14ac:dyDescent="0.25">
      <c r="C28" t="s">
        <v>32</v>
      </c>
      <c r="D28">
        <f>D27-1</f>
        <v>0.10000000000000009</v>
      </c>
      <c r="E28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24"/>
  <sheetViews>
    <sheetView workbookViewId="0">
      <selection activeCell="E10" sqref="E10"/>
    </sheetView>
  </sheetViews>
  <sheetFormatPr defaultRowHeight="15" x14ac:dyDescent="0.25"/>
  <cols>
    <col min="3" max="5" width="10.85546875" bestFit="1" customWidth="1"/>
    <col min="7" max="7" width="10.85546875" bestFit="1" customWidth="1"/>
  </cols>
  <sheetData>
    <row r="9" spans="2:7" ht="18" x14ac:dyDescent="0.35">
      <c r="B9" s="3" t="s">
        <v>22</v>
      </c>
      <c r="C9" s="3" t="s">
        <v>25</v>
      </c>
      <c r="D9" s="3" t="s">
        <v>26</v>
      </c>
      <c r="E9" s="3" t="s">
        <v>28</v>
      </c>
      <c r="F9" s="3" t="s">
        <v>29</v>
      </c>
      <c r="G9" s="3" t="s">
        <v>30</v>
      </c>
    </row>
    <row r="10" spans="2:7" x14ac:dyDescent="0.25">
      <c r="B10" s="5">
        <v>1</v>
      </c>
      <c r="C10" s="7">
        <v>15000</v>
      </c>
      <c r="D10" s="7">
        <f>$C$23</f>
        <v>1989.2381056995866</v>
      </c>
      <c r="E10" s="7">
        <f>D10-F10</f>
        <v>1789.2381056995866</v>
      </c>
      <c r="F10" s="7">
        <f>C10*$C$21</f>
        <v>200</v>
      </c>
      <c r="G10" s="7">
        <f>C10-E10</f>
        <v>13210.761894300413</v>
      </c>
    </row>
    <row r="11" spans="2:7" x14ac:dyDescent="0.25">
      <c r="B11" s="5">
        <v>2</v>
      </c>
      <c r="C11" s="7">
        <f>G10</f>
        <v>13210.761894300413</v>
      </c>
      <c r="D11" s="7">
        <f t="shared" ref="D11:D17" si="0">$C$23</f>
        <v>1989.2381056995866</v>
      </c>
      <c r="E11" s="7">
        <f t="shared" ref="E11:E17" si="1">D11-F11</f>
        <v>1813.0946137755811</v>
      </c>
      <c r="F11" s="7">
        <f t="shared" ref="F11:F17" si="2">C11*$C$21</f>
        <v>176.1434919240055</v>
      </c>
      <c r="G11" s="7">
        <f t="shared" ref="G11:G17" si="3">C11-E11</f>
        <v>11397.667280524831</v>
      </c>
    </row>
    <row r="12" spans="2:7" x14ac:dyDescent="0.25">
      <c r="B12" s="5">
        <v>3</v>
      </c>
      <c r="C12" s="7">
        <f t="shared" ref="C12:C17" si="4">G11</f>
        <v>11397.667280524831</v>
      </c>
      <c r="D12" s="7">
        <f t="shared" si="0"/>
        <v>1989.2381056995866</v>
      </c>
      <c r="E12" s="7">
        <f t="shared" si="1"/>
        <v>1837.2692086259221</v>
      </c>
      <c r="F12" s="7">
        <f t="shared" si="2"/>
        <v>151.96889707366441</v>
      </c>
      <c r="G12" s="7">
        <f t="shared" si="3"/>
        <v>9560.3980718989078</v>
      </c>
    </row>
    <row r="13" spans="2:7" x14ac:dyDescent="0.25">
      <c r="B13" s="5">
        <v>4</v>
      </c>
      <c r="C13" s="7">
        <f t="shared" si="4"/>
        <v>9560.3980718989078</v>
      </c>
      <c r="D13" s="7">
        <f t="shared" si="0"/>
        <v>1989.2381056995866</v>
      </c>
      <c r="E13" s="7">
        <f t="shared" si="1"/>
        <v>1861.7661314076013</v>
      </c>
      <c r="F13" s="7">
        <f t="shared" si="2"/>
        <v>127.47197429198545</v>
      </c>
      <c r="G13" s="7">
        <f t="shared" si="3"/>
        <v>7698.6319404913065</v>
      </c>
    </row>
    <row r="14" spans="2:7" x14ac:dyDescent="0.25">
      <c r="B14" s="5">
        <v>5</v>
      </c>
      <c r="C14" s="7">
        <f t="shared" si="4"/>
        <v>7698.6319404913065</v>
      </c>
      <c r="D14" s="7">
        <f t="shared" si="0"/>
        <v>1989.2381056995866</v>
      </c>
      <c r="E14" s="7">
        <f t="shared" si="1"/>
        <v>1886.5896798263693</v>
      </c>
      <c r="F14" s="7">
        <f t="shared" si="2"/>
        <v>102.64842587321743</v>
      </c>
      <c r="G14" s="7">
        <f t="shared" si="3"/>
        <v>5812.0422606649372</v>
      </c>
    </row>
    <row r="15" spans="2:7" x14ac:dyDescent="0.25">
      <c r="B15" s="5">
        <v>6</v>
      </c>
      <c r="C15" s="7">
        <f t="shared" si="4"/>
        <v>5812.0422606649372</v>
      </c>
      <c r="D15" s="7">
        <f t="shared" si="0"/>
        <v>1989.2381056995866</v>
      </c>
      <c r="E15" s="7">
        <f t="shared" si="1"/>
        <v>1911.7442088907208</v>
      </c>
      <c r="F15" s="7">
        <f t="shared" si="2"/>
        <v>77.493896808865841</v>
      </c>
      <c r="G15" s="7">
        <f t="shared" si="3"/>
        <v>3900.2980517742162</v>
      </c>
    </row>
    <row r="16" spans="2:7" x14ac:dyDescent="0.25">
      <c r="B16" s="5">
        <v>7</v>
      </c>
      <c r="C16" s="7">
        <f t="shared" si="4"/>
        <v>3900.2980517742162</v>
      </c>
      <c r="D16" s="7">
        <f t="shared" si="0"/>
        <v>1989.2381056995866</v>
      </c>
      <c r="E16" s="7">
        <f t="shared" si="1"/>
        <v>1937.2341316759305</v>
      </c>
      <c r="F16" s="7">
        <f t="shared" si="2"/>
        <v>52.00397402365622</v>
      </c>
      <c r="G16" s="7">
        <f t="shared" si="3"/>
        <v>1963.0639200982857</v>
      </c>
    </row>
    <row r="17" spans="2:7" x14ac:dyDescent="0.25">
      <c r="B17" s="5">
        <v>8</v>
      </c>
      <c r="C17" s="7">
        <f t="shared" si="4"/>
        <v>1963.0639200982857</v>
      </c>
      <c r="D17" s="7">
        <f t="shared" si="0"/>
        <v>1989.2381056995866</v>
      </c>
      <c r="E17" s="7">
        <f t="shared" si="1"/>
        <v>1963.0639200982762</v>
      </c>
      <c r="F17" s="7">
        <f t="shared" si="2"/>
        <v>26.174185601310477</v>
      </c>
      <c r="G17" s="10">
        <f t="shared" si="3"/>
        <v>9.5496943686157465E-12</v>
      </c>
    </row>
    <row r="18" spans="2:7" x14ac:dyDescent="0.25">
      <c r="B18" s="5" t="s">
        <v>27</v>
      </c>
      <c r="C18" s="5" t="s">
        <v>17</v>
      </c>
      <c r="D18" s="7">
        <f>SUM(D10:D17)</f>
        <v>15913.904845596695</v>
      </c>
      <c r="E18" s="7">
        <f>SUM(E10:E17)</f>
        <v>14999.999999999989</v>
      </c>
      <c r="F18" s="7">
        <f>SUM(F10:F17)</f>
        <v>913.9048455967054</v>
      </c>
      <c r="G18" s="5" t="s">
        <v>17</v>
      </c>
    </row>
    <row r="19" spans="2:7" x14ac:dyDescent="0.25">
      <c r="D19" s="17">
        <f>D18-E18-F18</f>
        <v>0</v>
      </c>
    </row>
    <row r="20" spans="2:7" x14ac:dyDescent="0.25">
      <c r="B20" t="s">
        <v>32</v>
      </c>
      <c r="C20">
        <v>0.16</v>
      </c>
      <c r="D20" t="s">
        <v>37</v>
      </c>
    </row>
    <row r="21" spans="2:7" x14ac:dyDescent="0.25">
      <c r="B21" t="s">
        <v>39</v>
      </c>
      <c r="C21">
        <f>C20/12</f>
        <v>1.3333333333333334E-2</v>
      </c>
      <c r="D21" t="s">
        <v>38</v>
      </c>
    </row>
    <row r="22" spans="2:7" x14ac:dyDescent="0.25">
      <c r="B22" t="s">
        <v>40</v>
      </c>
      <c r="C22">
        <v>8</v>
      </c>
      <c r="E22" t="s">
        <v>31</v>
      </c>
      <c r="F22">
        <f>C21+1</f>
        <v>1.0133333333333334</v>
      </c>
    </row>
    <row r="23" spans="2:7" x14ac:dyDescent="0.25">
      <c r="B23" t="s">
        <v>41</v>
      </c>
      <c r="C23" s="11">
        <f>C10*F22^C22*(F22-1)/(F22^C22-1)</f>
        <v>1989.2381056995866</v>
      </c>
    </row>
    <row r="24" spans="2:7" x14ac:dyDescent="0.25">
      <c r="B24" s="16" t="s">
        <v>42</v>
      </c>
      <c r="C24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M28"/>
  <sheetViews>
    <sheetView tabSelected="1" workbookViewId="0">
      <selection activeCell="M22" sqref="M22"/>
    </sheetView>
  </sheetViews>
  <sheetFormatPr defaultRowHeight="15" x14ac:dyDescent="0.25"/>
  <cols>
    <col min="3" max="5" width="9.85546875" bestFit="1" customWidth="1"/>
    <col min="7" max="7" width="9.85546875" bestFit="1" customWidth="1"/>
  </cols>
  <sheetData>
    <row r="10" spans="2:13" ht="18" x14ac:dyDescent="0.35">
      <c r="B10" s="3" t="s">
        <v>22</v>
      </c>
      <c r="C10" s="3" t="s">
        <v>25</v>
      </c>
      <c r="D10" s="3" t="s">
        <v>26</v>
      </c>
      <c r="E10" s="3" t="s">
        <v>28</v>
      </c>
      <c r="F10" s="3" t="s">
        <v>29</v>
      </c>
      <c r="G10" s="3" t="s">
        <v>30</v>
      </c>
      <c r="M10" t="s">
        <v>43</v>
      </c>
    </row>
    <row r="11" spans="2:13" x14ac:dyDescent="0.25">
      <c r="B11" s="19">
        <v>1</v>
      </c>
      <c r="C11" s="7">
        <v>6000</v>
      </c>
      <c r="D11" s="7">
        <f>$C$28</f>
        <v>642.01844382750198</v>
      </c>
      <c r="E11" s="7">
        <f>D11-F11</f>
        <v>567.01844382750198</v>
      </c>
      <c r="F11" s="7">
        <f>C11*$C$24</f>
        <v>75</v>
      </c>
      <c r="G11" s="7">
        <f>C11-E11</f>
        <v>5432.9815561724981</v>
      </c>
    </row>
    <row r="12" spans="2:13" x14ac:dyDescent="0.25">
      <c r="B12" s="19">
        <v>2</v>
      </c>
      <c r="C12" s="7">
        <f>G11</f>
        <v>5432.9815561724981</v>
      </c>
      <c r="D12" s="7">
        <f t="shared" ref="D12:D16" si="0">$C$28</f>
        <v>642.01844382750198</v>
      </c>
      <c r="E12" s="7">
        <f t="shared" ref="E12:E20" si="1">D12-F12</f>
        <v>574.10617437534574</v>
      </c>
      <c r="F12" s="7">
        <f t="shared" ref="F12:F16" si="2">C12*$C$24</f>
        <v>67.912269452156224</v>
      </c>
      <c r="G12" s="7">
        <f t="shared" ref="G12:G20" si="3">C12-E12</f>
        <v>4858.8753817971519</v>
      </c>
    </row>
    <row r="13" spans="2:13" x14ac:dyDescent="0.25">
      <c r="B13" s="19">
        <v>3</v>
      </c>
      <c r="C13" s="7">
        <f t="shared" ref="C13:C20" si="4">G12</f>
        <v>4858.8753817971519</v>
      </c>
      <c r="D13" s="7">
        <f t="shared" si="0"/>
        <v>642.01844382750198</v>
      </c>
      <c r="E13" s="7">
        <f t="shared" si="1"/>
        <v>581.28250155503758</v>
      </c>
      <c r="F13" s="7">
        <f t="shared" si="2"/>
        <v>60.735942272464392</v>
      </c>
      <c r="G13" s="7">
        <f t="shared" si="3"/>
        <v>4277.592880242114</v>
      </c>
    </row>
    <row r="14" spans="2:13" x14ac:dyDescent="0.25">
      <c r="B14" s="19">
        <v>4</v>
      </c>
      <c r="C14" s="7">
        <f t="shared" si="4"/>
        <v>4277.592880242114</v>
      </c>
      <c r="D14" s="7">
        <f t="shared" si="0"/>
        <v>642.01844382750198</v>
      </c>
      <c r="E14" s="7">
        <f t="shared" si="1"/>
        <v>588.54853282447561</v>
      </c>
      <c r="F14" s="7">
        <f t="shared" si="2"/>
        <v>53.469911003026418</v>
      </c>
      <c r="G14" s="7">
        <f t="shared" si="3"/>
        <v>3689.0443474176382</v>
      </c>
    </row>
    <row r="15" spans="2:13" x14ac:dyDescent="0.25">
      <c r="B15" s="19">
        <v>5</v>
      </c>
      <c r="C15" s="7">
        <f t="shared" si="4"/>
        <v>3689.0443474176382</v>
      </c>
      <c r="D15" s="7">
        <f t="shared" si="0"/>
        <v>642.01844382750198</v>
      </c>
      <c r="E15" s="7">
        <f t="shared" si="1"/>
        <v>595.90538948478149</v>
      </c>
      <c r="F15" s="7">
        <f t="shared" si="2"/>
        <v>46.113054342720474</v>
      </c>
      <c r="G15" s="7">
        <f t="shared" si="3"/>
        <v>3093.1389579328566</v>
      </c>
      <c r="I15" s="20" t="s">
        <v>45</v>
      </c>
    </row>
    <row r="16" spans="2:13" x14ac:dyDescent="0.25">
      <c r="B16" s="19">
        <v>6</v>
      </c>
      <c r="C16" s="7">
        <f t="shared" si="4"/>
        <v>3093.1389579328566</v>
      </c>
      <c r="D16" s="7">
        <f t="shared" si="0"/>
        <v>642.01844382750198</v>
      </c>
      <c r="E16" s="7">
        <f t="shared" si="1"/>
        <v>603.35420685334134</v>
      </c>
      <c r="F16" s="7">
        <f t="shared" si="2"/>
        <v>38.664236974160701</v>
      </c>
      <c r="G16" s="7">
        <f t="shared" si="3"/>
        <v>2489.7847510795154</v>
      </c>
      <c r="I16" s="20" t="s">
        <v>46</v>
      </c>
      <c r="J16" s="20"/>
      <c r="K16" s="20"/>
      <c r="L16" s="20"/>
      <c r="M16" s="20"/>
    </row>
    <row r="17" spans="2:8" x14ac:dyDescent="0.25">
      <c r="B17" s="18">
        <v>7</v>
      </c>
      <c r="C17" s="22">
        <f t="shared" si="4"/>
        <v>2489.7847510795154</v>
      </c>
      <c r="D17" s="7">
        <f>$G$28</f>
        <v>638.08475961122963</v>
      </c>
      <c r="E17" s="7">
        <f t="shared" si="1"/>
        <v>613.18691210043448</v>
      </c>
      <c r="F17" s="7">
        <f>C17*$G$24</f>
        <v>24.897847510795156</v>
      </c>
      <c r="G17" s="7">
        <f t="shared" si="3"/>
        <v>1876.597838979081</v>
      </c>
    </row>
    <row r="18" spans="2:8" x14ac:dyDescent="0.25">
      <c r="B18" s="18">
        <v>8</v>
      </c>
      <c r="C18" s="22">
        <f t="shared" si="4"/>
        <v>1876.597838979081</v>
      </c>
      <c r="D18" s="7">
        <f t="shared" ref="D18:D20" si="5">$G$28</f>
        <v>638.08475961122963</v>
      </c>
      <c r="E18" s="7">
        <f t="shared" si="1"/>
        <v>619.31878122143883</v>
      </c>
      <c r="F18" s="7">
        <f t="shared" ref="F18:F20" si="6">C18*$G$24</f>
        <v>18.76597838979081</v>
      </c>
      <c r="G18" s="7">
        <f t="shared" si="3"/>
        <v>1257.279057757642</v>
      </c>
    </row>
    <row r="19" spans="2:8" x14ac:dyDescent="0.25">
      <c r="B19" s="18">
        <v>9</v>
      </c>
      <c r="C19" s="22">
        <f t="shared" si="4"/>
        <v>1257.279057757642</v>
      </c>
      <c r="D19" s="7">
        <f t="shared" si="5"/>
        <v>638.08475961122963</v>
      </c>
      <c r="E19" s="7">
        <f t="shared" si="1"/>
        <v>625.51196903365326</v>
      </c>
      <c r="F19" s="7">
        <f t="shared" si="6"/>
        <v>12.57279057757642</v>
      </c>
      <c r="G19" s="7">
        <f t="shared" si="3"/>
        <v>631.76708872398876</v>
      </c>
    </row>
    <row r="20" spans="2:8" x14ac:dyDescent="0.25">
      <c r="B20" s="18">
        <v>10</v>
      </c>
      <c r="C20" s="22">
        <f t="shared" si="4"/>
        <v>631.76708872398876</v>
      </c>
      <c r="D20" s="7">
        <f t="shared" si="5"/>
        <v>638.08475961122963</v>
      </c>
      <c r="E20" s="7">
        <f t="shared" si="1"/>
        <v>631.76708872398979</v>
      </c>
      <c r="F20" s="7">
        <f t="shared" si="6"/>
        <v>6.3176708872398875</v>
      </c>
      <c r="G20" s="9">
        <f t="shared" si="3"/>
        <v>-1.0231815394945443E-12</v>
      </c>
    </row>
    <row r="21" spans="2:8" x14ac:dyDescent="0.25">
      <c r="B21" s="5" t="s">
        <v>27</v>
      </c>
      <c r="C21" s="5" t="s">
        <v>17</v>
      </c>
      <c r="D21" s="7">
        <f>SUM(D11:D20)</f>
        <v>6404.4497014099306</v>
      </c>
      <c r="E21" s="7">
        <f>SUM(E11:E20)</f>
        <v>6000.0000000000009</v>
      </c>
      <c r="F21" s="26">
        <f>SUM(F11:F20)</f>
        <v>404.44970140993053</v>
      </c>
      <c r="G21" s="5" t="s">
        <v>17</v>
      </c>
    </row>
    <row r="22" spans="2:8" x14ac:dyDescent="0.25">
      <c r="D22" s="11">
        <f>D21-E21-F21</f>
        <v>-7.9580786405131221E-13</v>
      </c>
    </row>
    <row r="23" spans="2:8" x14ac:dyDescent="0.25">
      <c r="B23" s="14" t="s">
        <v>32</v>
      </c>
      <c r="C23" s="14">
        <v>0.15</v>
      </c>
      <c r="D23" t="s">
        <v>33</v>
      </c>
      <c r="F23" s="13" t="s">
        <v>32</v>
      </c>
      <c r="G23" s="21">
        <f>0.8*0.15</f>
        <v>0.12</v>
      </c>
    </row>
    <row r="24" spans="2:8" x14ac:dyDescent="0.25">
      <c r="B24" s="14" t="s">
        <v>39</v>
      </c>
      <c r="C24" s="14">
        <f>C23/12</f>
        <v>1.2499999999999999E-2</v>
      </c>
      <c r="D24" t="s">
        <v>38</v>
      </c>
      <c r="F24" s="13" t="s">
        <v>39</v>
      </c>
      <c r="G24" s="13">
        <f>G23/12</f>
        <v>0.01</v>
      </c>
      <c r="H24" s="21">
        <f>C24*0.8</f>
        <v>0.01</v>
      </c>
    </row>
    <row r="25" spans="2:8" x14ac:dyDescent="0.25">
      <c r="B25" s="14" t="s">
        <v>40</v>
      </c>
      <c r="C25" s="14">
        <v>10</v>
      </c>
      <c r="F25" s="13" t="s">
        <v>40</v>
      </c>
      <c r="G25" s="13">
        <v>4</v>
      </c>
    </row>
    <row r="26" spans="2:8" x14ac:dyDescent="0.25">
      <c r="B26" s="14" t="s">
        <v>44</v>
      </c>
      <c r="C26" s="14">
        <v>6000</v>
      </c>
      <c r="F26" s="13" t="s">
        <v>44</v>
      </c>
      <c r="G26" s="24">
        <f>$C$17</f>
        <v>2489.7847510795154</v>
      </c>
    </row>
    <row r="27" spans="2:8" x14ac:dyDescent="0.25">
      <c r="B27" s="14" t="s">
        <v>31</v>
      </c>
      <c r="C27" s="14">
        <f>C24+1</f>
        <v>1.0125</v>
      </c>
      <c r="F27" s="13" t="s">
        <v>31</v>
      </c>
      <c r="G27" s="13">
        <f>G24+1</f>
        <v>1.01</v>
      </c>
    </row>
    <row r="28" spans="2:8" x14ac:dyDescent="0.25">
      <c r="B28" s="14" t="s">
        <v>41</v>
      </c>
      <c r="C28" s="23">
        <f>C26*C27^C25*(C27-1)/(C27^C25-1)</f>
        <v>642.01844382750198</v>
      </c>
      <c r="F28" s="13" t="s">
        <v>41</v>
      </c>
      <c r="G28" s="25">
        <f>G26*G27^G25*(G27-1)/(G27^G25-1)</f>
        <v>638.08475961122963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zad.1</vt:lpstr>
      <vt:lpstr>zad.9</vt:lpstr>
      <vt:lpstr>zd.10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2025-03-17T10:34:24Z</dcterms:created>
  <dcterms:modified xsi:type="dcterms:W3CDTF">2025-03-17T11:57:03Z</dcterms:modified>
</cp:coreProperties>
</file>