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B529F8C3-0E1E-45FF-85B1-1BD04830F42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23" i="1"/>
  <c r="I33" i="1"/>
  <c r="F33" i="1"/>
  <c r="J33" i="1"/>
  <c r="G33" i="1"/>
  <c r="J13" i="1" l="1"/>
  <c r="G13" i="1"/>
  <c r="F13" i="1"/>
  <c r="H33" i="1"/>
  <c r="J25" i="1"/>
  <c r="J26" i="1"/>
  <c r="J27" i="1"/>
  <c r="J28" i="1"/>
  <c r="J29" i="1"/>
  <c r="J30" i="1"/>
  <c r="J31" i="1"/>
  <c r="J32" i="1"/>
  <c r="J24" i="1"/>
  <c r="I25" i="1"/>
  <c r="I26" i="1"/>
  <c r="I27" i="1"/>
  <c r="I28" i="1"/>
  <c r="I29" i="1"/>
  <c r="I30" i="1"/>
  <c r="I31" i="1"/>
  <c r="I32" i="1"/>
  <c r="I24" i="1"/>
  <c r="H25" i="1"/>
  <c r="H26" i="1"/>
  <c r="H27" i="1"/>
  <c r="H28" i="1"/>
  <c r="H29" i="1"/>
  <c r="H30" i="1"/>
  <c r="H31" i="1"/>
  <c r="H32" i="1"/>
  <c r="H24" i="1"/>
  <c r="G25" i="1"/>
  <c r="G26" i="1"/>
  <c r="G27" i="1"/>
  <c r="G28" i="1"/>
  <c r="G29" i="1"/>
  <c r="G30" i="1"/>
  <c r="G31" i="1"/>
  <c r="G32" i="1"/>
  <c r="G24" i="1"/>
  <c r="F32" i="1"/>
  <c r="F25" i="1"/>
  <c r="F26" i="1"/>
  <c r="F27" i="1"/>
  <c r="F28" i="1"/>
  <c r="F29" i="1"/>
  <c r="F30" i="1"/>
  <c r="F31" i="1"/>
  <c r="F24" i="1"/>
  <c r="D33" i="1"/>
  <c r="C33" i="1"/>
  <c r="E13" i="1" l="1"/>
  <c r="D13" i="1"/>
  <c r="C13" i="1"/>
  <c r="I18" i="1"/>
  <c r="J5" i="1"/>
  <c r="J6" i="1"/>
  <c r="J7" i="1"/>
  <c r="J8" i="1"/>
  <c r="J9" i="1"/>
  <c r="J10" i="1"/>
  <c r="J11" i="1"/>
  <c r="J12" i="1"/>
  <c r="J4" i="1"/>
  <c r="H4" i="1"/>
  <c r="I4" i="1"/>
  <c r="G3" i="1"/>
  <c r="E4" i="1"/>
  <c r="I5" i="1" s="1"/>
  <c r="H5" i="1" l="1"/>
  <c r="K14" i="1"/>
  <c r="G4" i="1"/>
  <c r="E5" i="1"/>
  <c r="I6" i="1" l="1"/>
  <c r="H6" i="1"/>
  <c r="E6" i="1"/>
  <c r="G5" i="1"/>
  <c r="H7" i="1" l="1"/>
  <c r="I7" i="1"/>
  <c r="E7" i="1"/>
  <c r="G6" i="1"/>
  <c r="H8" i="1" l="1"/>
  <c r="I8" i="1"/>
  <c r="E8" i="1"/>
  <c r="G7" i="1"/>
  <c r="H9" i="1" l="1"/>
  <c r="I9" i="1"/>
  <c r="E9" i="1"/>
  <c r="G8" i="1"/>
  <c r="H10" i="1" l="1"/>
  <c r="I10" i="1"/>
  <c r="E10" i="1"/>
  <c r="G9" i="1"/>
  <c r="H11" i="1" l="1"/>
  <c r="I11" i="1"/>
  <c r="E11" i="1"/>
  <c r="G10" i="1"/>
  <c r="H12" i="1" l="1"/>
  <c r="I12" i="1"/>
  <c r="E12" i="1"/>
  <c r="G11" i="1"/>
  <c r="G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tc={9D51D838-F358-4BEA-BCA5-AE160B6AF3E0}</author>
  </authors>
  <commentList>
    <comment ref="J13" authorId="0" shapeId="0" xr:uid="{9D51D838-F358-4BEA-BCA5-AE160B6AF3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maior que 100% por cause de imagens duplicadas no primeiro conjunto de anotações manuais</t>
      </text>
    </comment>
  </commentList>
</comments>
</file>

<file path=xl/sharedStrings.xml><?xml version="1.0" encoding="utf-8"?>
<sst xmlns="http://schemas.openxmlformats.org/spreadsheetml/2006/main" count="27" uniqueCount="23">
  <si>
    <t>manual</t>
  </si>
  <si>
    <t>automatic</t>
  </si>
  <si>
    <t>iteration</t>
  </si>
  <si>
    <t>% annotated</t>
  </si>
  <si>
    <t>% manual</t>
  </si>
  <si>
    <t>% automatic</t>
  </si>
  <si>
    <t>manual annotation time</t>
  </si>
  <si>
    <t>unlabeled</t>
  </si>
  <si>
    <t>manual error (%)</t>
  </si>
  <si>
    <t>automatic error (%)</t>
  </si>
  <si>
    <t>unlabeled real</t>
  </si>
  <si>
    <t>diff</t>
  </si>
  <si>
    <t>rede2</t>
  </si>
  <si>
    <t>rede3</t>
  </si>
  <si>
    <t>% manual relative</t>
  </si>
  <si>
    <t>% automatic relative</t>
  </si>
  <si>
    <t xml:space="preserve"> </t>
  </si>
  <si>
    <t>auto</t>
  </si>
  <si>
    <t>% auto</t>
  </si>
  <si>
    <t>-</t>
  </si>
  <si>
    <t>Total</t>
  </si>
  <si>
    <t>It</t>
  </si>
  <si>
    <t>% unlabeled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</si>
</sst>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10" fontId="0" fillId="2" borderId="0" xfId="0" applyNumberFormat="1" applyFont="1" applyFill="1"/>
    <xf numFmtId="10" fontId="0" fillId="0" borderId="0" xfId="0" applyNumberFormat="1" applyFont="1"/>
    <xf numFmtId="10" fontId="1" fillId="0" borderId="1" xfId="0" applyNumberFormat="1" applyFont="1" applyBorder="1"/>
    <xf numFmtId="0" fontId="1" fillId="0" borderId="0" xfId="0" applyFont="1" applyFill="1" applyBorder="1"/>
    <xf numFmtId="0" fontId="1" fillId="0" borderId="1" xfId="0" quotePrefix="1" applyFont="1" applyBorder="1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Unlabeled % x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Plan1!$K$23:$K$32</c:f>
              <c:numCache>
                <c:formatCode>0.00%</c:formatCode>
                <c:ptCount val="10"/>
                <c:pt idx="0">
                  <c:v>1</c:v>
                </c:pt>
                <c:pt idx="1">
                  <c:v>9.6228015707126802E-2</c:v>
                </c:pt>
                <c:pt idx="2">
                  <c:v>5.8851438216593929E-2</c:v>
                </c:pt>
                <c:pt idx="3">
                  <c:v>4.2210716878164821E-2</c:v>
                </c:pt>
                <c:pt idx="4">
                  <c:v>2.3827431499960645E-2</c:v>
                </c:pt>
                <c:pt idx="5">
                  <c:v>1.7937258948951838E-2</c:v>
                </c:pt>
                <c:pt idx="6">
                  <c:v>1.022581181182932E-2</c:v>
                </c:pt>
                <c:pt idx="7">
                  <c:v>1.2064577630462731E-2</c:v>
                </c:pt>
                <c:pt idx="8">
                  <c:v>8.815581189928548E-3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4C9-80FA-90AAB924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997744"/>
        <c:axId val="1369001856"/>
      </c:lineChart>
      <c:catAx>
        <c:axId val="11979977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9001856"/>
        <c:crosses val="autoZero"/>
        <c:auto val="1"/>
        <c:lblAlgn val="ctr"/>
        <c:lblOffset val="100"/>
        <c:noMultiLvlLbl val="0"/>
      </c:catAx>
      <c:valAx>
        <c:axId val="1369001856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799774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301624</xdr:colOff>
      <xdr:row>2</xdr:row>
      <xdr:rowOff>158750</xdr:rowOff>
    </xdr:from>
    <xdr:to>
      <xdr:col>18</xdr:col>
      <xdr:colOff>6349</xdr:colOff>
      <xdr:row>23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7B7669-D8A2-4409-9375-D01282BCC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avo Sampaio" id="{7DC51EB1-0F23-494A-90AB-5A5E6854DE42}" userId="5dc859e3f5210d3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7D665-E522-47C6-838E-7C660CFAAF5E}" name="Tabela1" displayName="Tabela1" ref="B2:M13" totalsRowCount="1">
  <autoFilter ref="B2:M12" xr:uid="{FEE9A2CC-B23D-4CC6-A4DA-BB850F67007A}"/>
  <tableColumns count="12">
    <tableColumn id="1" xr3:uid="{CB4467F2-1FBF-461F-B919-DEF93C641953}" name="iteration"/>
    <tableColumn id="2" xr3:uid="{04147FB1-E3A6-4EE2-A5A1-28C6EAE4F4CA}" name="manual" totalsRowFunction="custom">
      <totalsRowFormula>SUM(C4:C12)</totalsRowFormula>
    </tableColumn>
    <tableColumn id="3" xr3:uid="{B7BCC15C-F1E2-41B4-8AFF-A13046BF206A}" name="automatic" totalsRowFunction="custom">
      <totalsRowFormula>SUM((D4:D12))</totalsRowFormula>
    </tableColumn>
    <tableColumn id="9" xr3:uid="{DE24A7CD-C95D-43B4-A9E9-E3AC9E362224}" name="unlabeled" totalsRowFunction="custom">
      <totalsRowFormula>Tabela1[[#Totals],[manual]]+Tabela1[[#Totals],[automatic]]</totalsRowFormula>
    </tableColumn>
    <tableColumn id="12" xr3:uid="{A9E70562-3FA3-48EF-9795-59254BDFF23F}" name="unlabeled real" totalsRowFunction="custom">
      <totalsRowFormula>SUM(Tabela1[unlabeled real])</totalsRowFormula>
    </tableColumn>
    <tableColumn id="13" xr3:uid="{F6CC74BF-52DF-4FEE-860E-97C47DA93CFD}" name="diff" totalsRowFunction="custom" dataDxfId="10">
      <calculatedColumnFormula>Tabela1[[#This Row],[unlabeled real]]-Tabela1[[#This Row],[unlabeled]]</calculatedColumnFormula>
      <totalsRowFormula>SUM(Tabela1[diff])</totalsRowFormula>
    </tableColumn>
    <tableColumn id="4" xr3:uid="{7739FE3C-1F66-4C35-AFB6-BFAEB1B69C1F}" name="% manual" dataDxfId="9" totalsRowDxfId="8">
      <calculatedColumnFormula>Tabela1[[#This Row],[manual]]/E2</calculatedColumnFormula>
    </tableColumn>
    <tableColumn id="5" xr3:uid="{7E484E00-0803-4528-801C-5E109630D665}" name="% automatic" dataDxfId="7" totalsRowDxfId="6">
      <calculatedColumnFormula>Tabela1[[#This Row],[automatic]]/E2</calculatedColumnFormula>
    </tableColumn>
    <tableColumn id="6" xr3:uid="{A44F574F-DE76-47D4-8FD8-D60F885039E8}" name="% annotated" totalsRowFunction="custom" dataDxfId="5" totalsRowDxfId="4">
      <calculatedColumnFormula>(Tabela1[[#This Row],[manual]]+Tabela1[[#This Row],[automatic]])/E2</calculatedColumnFormula>
      <totalsRowFormula>SUM(Tabela1[% annotated])</totalsRowFormula>
    </tableColumn>
    <tableColumn id="7" xr3:uid="{85BB0A85-8588-44BA-9636-9F9B3E3EFA8D}" name="manual annotation time"/>
    <tableColumn id="10" xr3:uid="{3F987306-92BB-448E-93E1-4FA880CEF6DF}" name="manual error (%)" dataDxfId="3" totalsRowDxfId="2"/>
    <tableColumn id="11" xr3:uid="{DA77118F-E6DE-4926-A2A0-53F283953A1A}" name="automatic error (%)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3" dT="2020-02-07T15:55:21.73" personId="{7DC51EB1-0F23-494A-90AB-5A5E6854DE42}" id="{9D51D838-F358-4BEA-BCA5-AE160B6AF3E0}">
    <text>maior que 100% por cause de imagens duplicadas no primeiro conjunto de anotações manuais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3"/>
  <sheetViews>
    <sheetView tabSelected="1" topLeftCell="A13" workbookViewId="0">
      <selection activeCell="J36" sqref="J36"/>
    </sheetView>
  </sheetViews>
  <sheetFormatPr defaultRowHeight="14.5" x14ac:dyDescent="0.35"/>
  <cols>
    <col min="2" max="2" width="5.08984375" customWidth="1"/>
    <col min="3" max="3" width="9.36328125" bestFit="1" customWidth="1"/>
    <col min="4" max="4" width="11.6328125" bestFit="1" customWidth="1"/>
    <col min="5" max="5" width="11.6328125" customWidth="1"/>
    <col min="6" max="6" width="15" bestFit="1" customWidth="1"/>
    <col min="7" max="7" width="8" customWidth="1"/>
    <col min="8" max="8" width="11.26953125" bestFit="1" customWidth="1"/>
    <col min="9" max="9" width="13.54296875" bestFit="1" customWidth="1"/>
    <col min="10" max="10" width="13.81640625" bestFit="1" customWidth="1"/>
    <col min="11" max="11" width="23.7265625" bestFit="1" customWidth="1"/>
    <col min="12" max="12" width="17.36328125" bestFit="1" customWidth="1"/>
    <col min="13" max="13" width="19.7265625" bestFit="1" customWidth="1"/>
  </cols>
  <sheetData>
    <row r="2" spans="2:13" x14ac:dyDescent="0.35">
      <c r="B2" t="s">
        <v>2</v>
      </c>
      <c r="C2" t="s">
        <v>0</v>
      </c>
      <c r="D2" t="s">
        <v>1</v>
      </c>
      <c r="E2" t="s">
        <v>7</v>
      </c>
      <c r="F2" t="s">
        <v>10</v>
      </c>
      <c r="G2" t="s">
        <v>11</v>
      </c>
      <c r="H2" t="s">
        <v>4</v>
      </c>
      <c r="I2" t="s">
        <v>5</v>
      </c>
      <c r="J2" t="s">
        <v>3</v>
      </c>
      <c r="K2" t="s">
        <v>6</v>
      </c>
      <c r="L2" t="s">
        <v>8</v>
      </c>
      <c r="M2" t="s">
        <v>9</v>
      </c>
    </row>
    <row r="3" spans="2:13" x14ac:dyDescent="0.35">
      <c r="B3">
        <v>0</v>
      </c>
      <c r="C3">
        <v>0</v>
      </c>
      <c r="D3">
        <v>0</v>
      </c>
      <c r="E3">
        <v>457372</v>
      </c>
      <c r="F3">
        <v>457372</v>
      </c>
      <c r="G3">
        <f>Tabela1[[#This Row],[unlabeled real]]-Tabela1[[#This Row],[unlabeled]]</f>
        <v>0</v>
      </c>
      <c r="H3" s="1">
        <v>0</v>
      </c>
      <c r="I3" s="1">
        <v>0</v>
      </c>
      <c r="J3" s="1">
        <v>0</v>
      </c>
      <c r="L3" s="1"/>
      <c r="M3" s="1"/>
    </row>
    <row r="4" spans="2:13" x14ac:dyDescent="0.35">
      <c r="B4">
        <v>1</v>
      </c>
      <c r="C4">
        <v>4675</v>
      </c>
      <c r="D4">
        <v>408687</v>
      </c>
      <c r="E4">
        <f>E3-Tabela1[[#This Row],[manual]]-Tabela1[[#This Row],[automatic]]</f>
        <v>44010</v>
      </c>
      <c r="F4">
        <v>44012</v>
      </c>
      <c r="G4">
        <f>Tabela1[[#This Row],[unlabeled real]]-Tabela1[[#This Row],[unlabeled]]</f>
        <v>2</v>
      </c>
      <c r="H4" s="1">
        <f>Tabela1[[#This Row],[manual]]/E3</f>
        <v>1.0221439003699396E-2</v>
      </c>
      <c r="I4" s="1">
        <f>Tabela1[[#This Row],[automatic]]/E3</f>
        <v>0.8935549180973037</v>
      </c>
      <c r="J4" s="1">
        <f>(Tabela1[[#This Row],[manual]]+Tabela1[[#This Row],[automatic]])/$E$3</f>
        <v>0.90377635710100312</v>
      </c>
      <c r="L4" s="1"/>
      <c r="M4" s="1"/>
    </row>
    <row r="5" spans="2:13" x14ac:dyDescent="0.35">
      <c r="B5">
        <v>2</v>
      </c>
      <c r="C5">
        <v>440</v>
      </c>
      <c r="D5">
        <v>16844</v>
      </c>
      <c r="E5">
        <f>E4-Tabela1[[#This Row],[manual]]-Tabela1[[#This Row],[automatic]]</f>
        <v>26726</v>
      </c>
      <c r="F5">
        <v>26917</v>
      </c>
      <c r="G5">
        <f>Tabela1[[#This Row],[unlabeled real]]-Tabela1[[#This Row],[unlabeled]]</f>
        <v>191</v>
      </c>
      <c r="H5" s="1">
        <f>Tabela1[[#This Row],[manual]]/E4</f>
        <v>9.9977277891388321E-3</v>
      </c>
      <c r="I5" s="1">
        <f>Tabela1[[#This Row],[automatic]]/E4</f>
        <v>0.38273119745512385</v>
      </c>
      <c r="J5" s="1">
        <f>(Tabela1[[#This Row],[manual]]+Tabela1[[#This Row],[automatic]])/$E$3</f>
        <v>3.7789807858810774E-2</v>
      </c>
      <c r="L5" s="1"/>
      <c r="M5" s="1"/>
    </row>
    <row r="6" spans="2:13" x14ac:dyDescent="0.35">
      <c r="B6">
        <v>3</v>
      </c>
      <c r="C6">
        <v>269</v>
      </c>
      <c r="D6">
        <v>7410</v>
      </c>
      <c r="E6">
        <f>E5-Tabela1[[#This Row],[manual]]-Tabela1[[#This Row],[automatic]]</f>
        <v>19047</v>
      </c>
      <c r="F6">
        <v>19306</v>
      </c>
      <c r="G6">
        <f>Tabela1[[#This Row],[unlabeled real]]-Tabela1[[#This Row],[unlabeled]]</f>
        <v>259</v>
      </c>
      <c r="H6" s="1">
        <f>Tabela1[[#This Row],[manual]]/E5</f>
        <v>1.006510514106114E-2</v>
      </c>
      <c r="I6" s="1">
        <f>Tabela1[[#This Row],[automatic]]/E5</f>
        <v>0.27725810072588492</v>
      </c>
      <c r="J6" s="1">
        <f>(Tabela1[[#This Row],[manual]]+Tabela1[[#This Row],[automatic]])/$E$3</f>
        <v>1.678939681484656E-2</v>
      </c>
      <c r="L6" s="1"/>
      <c r="M6" s="1"/>
    </row>
    <row r="7" spans="2:13" x14ac:dyDescent="0.35">
      <c r="B7">
        <v>4</v>
      </c>
      <c r="C7">
        <v>193</v>
      </c>
      <c r="D7">
        <v>8319</v>
      </c>
      <c r="E7">
        <f>E6-Tabela1[[#This Row],[manual]]-Tabela1[[#This Row],[automatic]]</f>
        <v>10535</v>
      </c>
      <c r="F7">
        <v>10898</v>
      </c>
      <c r="G7">
        <f>Tabela1[[#This Row],[unlabeled real]]-Tabela1[[#This Row],[unlabeled]]</f>
        <v>363</v>
      </c>
      <c r="H7" s="1">
        <f>Tabela1[[#This Row],[manual]]/E6</f>
        <v>1.01328293169528E-2</v>
      </c>
      <c r="I7" s="1">
        <f>Tabela1[[#This Row],[automatic]]/E6</f>
        <v>0.43676169475507953</v>
      </c>
      <c r="J7" s="1">
        <f>(Tabela1[[#This Row],[manual]]+Tabela1[[#This Row],[automatic]])/$E$3</f>
        <v>1.8610671400960267E-2</v>
      </c>
      <c r="L7" s="1"/>
      <c r="M7" s="1"/>
    </row>
    <row r="8" spans="2:13" x14ac:dyDescent="0.35">
      <c r="B8">
        <v>5</v>
      </c>
      <c r="C8">
        <v>108</v>
      </c>
      <c r="D8">
        <v>2618</v>
      </c>
      <c r="E8">
        <f>E7-Tabela1[[#This Row],[manual]]-Tabela1[[#This Row],[automatic]]</f>
        <v>7809</v>
      </c>
      <c r="F8">
        <v>8204</v>
      </c>
      <c r="G8">
        <f>Tabela1[[#This Row],[unlabeled real]]-Tabela1[[#This Row],[unlabeled]]</f>
        <v>395</v>
      </c>
      <c r="H8" s="1">
        <f>Tabela1[[#This Row],[manual]]/E7</f>
        <v>1.0251542477456098E-2</v>
      </c>
      <c r="I8" s="1">
        <f>Tabela1[[#This Row],[automatic]]/E7</f>
        <v>0.24850498338870433</v>
      </c>
      <c r="J8" s="1">
        <f>(Tabela1[[#This Row],[manual]]+Tabela1[[#This Row],[automatic]])/$E$3</f>
        <v>5.9601374810876045E-3</v>
      </c>
      <c r="L8" s="1"/>
      <c r="M8" s="1"/>
    </row>
    <row r="9" spans="2:13" x14ac:dyDescent="0.35">
      <c r="B9">
        <v>6</v>
      </c>
      <c r="C9">
        <v>100</v>
      </c>
      <c r="D9">
        <v>1661</v>
      </c>
      <c r="E9">
        <f>E8-Tabela1[[#This Row],[manual]]-Tabela1[[#This Row],[automatic]]</f>
        <v>6048</v>
      </c>
      <c r="F9">
        <v>4677</v>
      </c>
      <c r="G9">
        <f>Tabela1[[#This Row],[unlabeled real]]-Tabela1[[#This Row],[unlabeled]]</f>
        <v>-1371</v>
      </c>
      <c r="H9" s="1">
        <f>Tabela1[[#This Row],[manual]]/E8</f>
        <v>1.2805736970162632E-2</v>
      </c>
      <c r="I9" s="1">
        <f>Tabela1[[#This Row],[automatic]]/E8</f>
        <v>0.21270329107440133</v>
      </c>
      <c r="J9" s="1">
        <f>(Tabela1[[#This Row],[manual]]+Tabela1[[#This Row],[automatic]])/$E$3</f>
        <v>3.8502575583988525E-3</v>
      </c>
      <c r="L9" s="1"/>
      <c r="M9" s="1"/>
    </row>
    <row r="10" spans="2:13" x14ac:dyDescent="0.35">
      <c r="B10">
        <v>7</v>
      </c>
      <c r="C10">
        <v>100</v>
      </c>
      <c r="D10">
        <v>872</v>
      </c>
      <c r="E10">
        <f>E9-Tabela1[[#This Row],[manual]]-Tabela1[[#This Row],[automatic]]</f>
        <v>5076</v>
      </c>
      <c r="F10">
        <v>5518</v>
      </c>
      <c r="G10">
        <f>Tabela1[[#This Row],[unlabeled real]]-Tabela1[[#This Row],[unlabeled]]</f>
        <v>442</v>
      </c>
      <c r="H10" s="1">
        <f>Tabela1[[#This Row],[manual]]/E9</f>
        <v>1.6534391534391533E-2</v>
      </c>
      <c r="I10" s="1">
        <f>Tabela1[[#This Row],[automatic]]/E9</f>
        <v>0.14417989417989419</v>
      </c>
      <c r="J10" s="1">
        <f>(Tabela1[[#This Row],[manual]]+Tabela1[[#This Row],[automatic]])/$E$3</f>
        <v>2.1251847511434894E-3</v>
      </c>
      <c r="L10" s="1"/>
      <c r="M10" s="1"/>
    </row>
    <row r="11" spans="2:13" x14ac:dyDescent="0.35">
      <c r="B11">
        <v>8</v>
      </c>
      <c r="C11">
        <v>100</v>
      </c>
      <c r="D11">
        <v>1428</v>
      </c>
      <c r="E11">
        <f>E10-Tabela1[[#This Row],[manual]]-Tabela1[[#This Row],[automatic]]</f>
        <v>3548</v>
      </c>
      <c r="F11">
        <v>4032</v>
      </c>
      <c r="G11">
        <f>Tabela1[[#This Row],[unlabeled real]]-Tabela1[[#This Row],[unlabeled]]</f>
        <v>484</v>
      </c>
      <c r="H11" s="1">
        <f>Tabela1[[#This Row],[manual]]/E10</f>
        <v>1.9700551615445233E-2</v>
      </c>
      <c r="I11" s="1">
        <f>Tabela1[[#This Row],[automatic]]/E10</f>
        <v>0.28132387706855794</v>
      </c>
      <c r="J11" s="1">
        <f>(Tabela1[[#This Row],[manual]]+Tabela1[[#This Row],[automatic]])/$E$3</f>
        <v>3.3408254112626047E-3</v>
      </c>
      <c r="L11" s="1"/>
      <c r="M11" s="1"/>
    </row>
    <row r="12" spans="2:13" x14ac:dyDescent="0.35">
      <c r="B12">
        <v>9</v>
      </c>
      <c r="C12">
        <v>4031</v>
      </c>
      <c r="D12">
        <v>0</v>
      </c>
      <c r="E12">
        <f>E11-Tabela1[[#This Row],[manual]]-Tabela1[[#This Row],[automatic]]</f>
        <v>-483</v>
      </c>
      <c r="F12">
        <v>0</v>
      </c>
      <c r="G12">
        <f>Tabela1[[#This Row],[unlabeled real]]-Tabela1[[#This Row],[unlabeled]]</f>
        <v>483</v>
      </c>
      <c r="H12" s="1">
        <f>Tabela1[[#This Row],[manual]]/E11</f>
        <v>1.1361330326944759</v>
      </c>
      <c r="I12" s="1">
        <f>Tabela1[[#This Row],[automatic]]/E11</f>
        <v>0</v>
      </c>
      <c r="J12" s="1">
        <f>(Tabela1[[#This Row],[manual]]+Tabela1[[#This Row],[automatic]])/$E$3</f>
        <v>8.8133947858635864E-3</v>
      </c>
      <c r="L12" s="1"/>
      <c r="M12" s="1"/>
    </row>
    <row r="13" spans="2:13" x14ac:dyDescent="0.35">
      <c r="C13">
        <f>SUM(C4:C12)</f>
        <v>10016</v>
      </c>
      <c r="D13">
        <f>SUM((D4:D12))</f>
        <v>447839</v>
      </c>
      <c r="E13">
        <f>Tabela1[[#Totals],[manual]]+Tabela1[[#Totals],[automatic]]</f>
        <v>457855</v>
      </c>
      <c r="F13">
        <f>SUM(Tabela1[unlabeled real])</f>
        <v>580936</v>
      </c>
      <c r="G13">
        <f>SUM(Tabela1[diff])</f>
        <v>1248</v>
      </c>
      <c r="H13" s="1"/>
      <c r="I13" s="1"/>
      <c r="J13" s="1">
        <f>SUM(Tabela1[% annotated])</f>
        <v>1.0010560331633769</v>
      </c>
      <c r="L13" s="1"/>
      <c r="M13" s="1"/>
    </row>
    <row r="14" spans="2:13" x14ac:dyDescent="0.35">
      <c r="K14" s="1">
        <f>SUM(J5:J12)</f>
        <v>9.7279676062373727E-2</v>
      </c>
    </row>
    <row r="16" spans="2:13" x14ac:dyDescent="0.35">
      <c r="H16" t="s">
        <v>12</v>
      </c>
      <c r="I16">
        <v>1</v>
      </c>
    </row>
    <row r="17" spans="2:11" x14ac:dyDescent="0.35">
      <c r="H17" t="s">
        <v>13</v>
      </c>
      <c r="I17">
        <v>5</v>
      </c>
    </row>
    <row r="18" spans="2:11" x14ac:dyDescent="0.35">
      <c r="I18">
        <f>6*9</f>
        <v>54</v>
      </c>
    </row>
    <row r="22" spans="2:11" x14ac:dyDescent="0.35">
      <c r="B22" s="2" t="s">
        <v>21</v>
      </c>
      <c r="C22" s="2" t="s">
        <v>0</v>
      </c>
      <c r="D22" s="2" t="s">
        <v>17</v>
      </c>
      <c r="E22" s="2" t="s">
        <v>7</v>
      </c>
      <c r="F22" s="2" t="s">
        <v>4</v>
      </c>
      <c r="G22" s="2" t="s">
        <v>18</v>
      </c>
      <c r="H22" s="2" t="s">
        <v>3</v>
      </c>
      <c r="I22" s="8" t="s">
        <v>14</v>
      </c>
      <c r="J22" s="8" t="s">
        <v>15</v>
      </c>
      <c r="K22" s="8" t="s">
        <v>22</v>
      </c>
    </row>
    <row r="23" spans="2:11" x14ac:dyDescent="0.35">
      <c r="B23" s="10">
        <v>0</v>
      </c>
      <c r="C23" s="3">
        <v>0</v>
      </c>
      <c r="D23" s="3">
        <v>0</v>
      </c>
      <c r="E23" s="3">
        <v>457372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1">
        <f>E23/E$23</f>
        <v>1</v>
      </c>
    </row>
    <row r="24" spans="2:11" x14ac:dyDescent="0.35">
      <c r="B24" s="11">
        <v>1</v>
      </c>
      <c r="C24" s="4">
        <v>4675</v>
      </c>
      <c r="D24" s="4">
        <v>408687</v>
      </c>
      <c r="E24" s="4">
        <v>44012</v>
      </c>
      <c r="F24" s="6">
        <f>C24/$E$23</f>
        <v>1.0221439003699396E-2</v>
      </c>
      <c r="G24" s="6">
        <f>D24/$E$23</f>
        <v>0.8935549180973037</v>
      </c>
      <c r="H24" s="6">
        <f>(C24+D24)/$E$23</f>
        <v>0.90377635710100312</v>
      </c>
      <c r="I24" s="1">
        <f>C24/E23</f>
        <v>1.0221439003699396E-2</v>
      </c>
      <c r="J24" s="1">
        <f>D24/E23</f>
        <v>0.8935549180973037</v>
      </c>
      <c r="K24" s="1">
        <f t="shared" ref="K24:K32" si="0">E24/E$23</f>
        <v>9.6228015707126802E-2</v>
      </c>
    </row>
    <row r="25" spans="2:11" x14ac:dyDescent="0.35">
      <c r="B25" s="10">
        <v>2</v>
      </c>
      <c r="C25" s="3">
        <v>440</v>
      </c>
      <c r="D25" s="3">
        <v>16844</v>
      </c>
      <c r="E25" s="3">
        <v>26917</v>
      </c>
      <c r="F25" s="6">
        <f t="shared" ref="F25:F31" si="1">C25/$E$23</f>
        <v>9.6201778858347252E-4</v>
      </c>
      <c r="G25" s="6">
        <f t="shared" ref="G25:G32" si="2">D25/$E$23</f>
        <v>3.6827790070227295E-2</v>
      </c>
      <c r="H25" s="6">
        <f t="shared" ref="H25:H32" si="3">(C25+D25)/$E$23</f>
        <v>3.7789807858810774E-2</v>
      </c>
      <c r="I25" s="1">
        <f t="shared" ref="I25:I32" si="4">C25/E24</f>
        <v>9.9972734708715805E-3</v>
      </c>
      <c r="J25" s="1">
        <f t="shared" ref="J25:J32" si="5">D25/E24</f>
        <v>0.38271380532582022</v>
      </c>
      <c r="K25" s="1">
        <f t="shared" si="0"/>
        <v>5.8851438216593929E-2</v>
      </c>
    </row>
    <row r="26" spans="2:11" x14ac:dyDescent="0.35">
      <c r="B26" s="11">
        <v>3</v>
      </c>
      <c r="C26" s="4">
        <v>269</v>
      </c>
      <c r="D26" s="4">
        <v>7410</v>
      </c>
      <c r="E26" s="4">
        <v>19306</v>
      </c>
      <c r="F26" s="6">
        <f t="shared" si="1"/>
        <v>5.8814269347489572E-4</v>
      </c>
      <c r="G26" s="6">
        <f t="shared" si="2"/>
        <v>1.6201254121371661E-2</v>
      </c>
      <c r="H26" s="6">
        <f t="shared" si="3"/>
        <v>1.678939681484656E-2</v>
      </c>
      <c r="I26" s="1">
        <f t="shared" si="4"/>
        <v>9.9936842887394586E-3</v>
      </c>
      <c r="J26" s="1">
        <f t="shared" si="5"/>
        <v>0.27529070847419845</v>
      </c>
      <c r="K26" s="1">
        <f t="shared" si="0"/>
        <v>4.2210716878164821E-2</v>
      </c>
    </row>
    <row r="27" spans="2:11" x14ac:dyDescent="0.35">
      <c r="B27" s="10">
        <v>4</v>
      </c>
      <c r="C27" s="3">
        <v>193</v>
      </c>
      <c r="D27" s="3">
        <v>8319</v>
      </c>
      <c r="E27" s="3">
        <v>10898</v>
      </c>
      <c r="F27" s="6">
        <f t="shared" si="1"/>
        <v>4.2197598453775048E-4</v>
      </c>
      <c r="G27" s="6">
        <f t="shared" si="2"/>
        <v>1.8188695416422519E-2</v>
      </c>
      <c r="H27" s="6">
        <f t="shared" si="3"/>
        <v>1.8610671400960267E-2</v>
      </c>
      <c r="I27" s="1">
        <f t="shared" si="4"/>
        <v>9.9968921578783791E-3</v>
      </c>
      <c r="J27" s="1">
        <f t="shared" si="5"/>
        <v>0.43090231016264374</v>
      </c>
      <c r="K27" s="1">
        <f t="shared" si="0"/>
        <v>2.3827431499960645E-2</v>
      </c>
    </row>
    <row r="28" spans="2:11" x14ac:dyDescent="0.35">
      <c r="B28" s="11">
        <v>5</v>
      </c>
      <c r="C28" s="4">
        <v>108</v>
      </c>
      <c r="D28" s="4">
        <v>2618</v>
      </c>
      <c r="E28" s="4">
        <v>8204</v>
      </c>
      <c r="F28" s="6">
        <f t="shared" si="1"/>
        <v>2.3613163901594326E-4</v>
      </c>
      <c r="G28" s="6">
        <f t="shared" si="2"/>
        <v>5.7240058420716614E-3</v>
      </c>
      <c r="H28" s="6">
        <f t="shared" si="3"/>
        <v>5.9601374810876045E-3</v>
      </c>
      <c r="I28" s="1">
        <f t="shared" si="4"/>
        <v>9.910075243163884E-3</v>
      </c>
      <c r="J28" s="1">
        <f t="shared" si="5"/>
        <v>0.24022756469076895</v>
      </c>
      <c r="K28" s="1">
        <f t="shared" si="0"/>
        <v>1.7937258948951838E-2</v>
      </c>
    </row>
    <row r="29" spans="2:11" x14ac:dyDescent="0.35">
      <c r="B29" s="10">
        <v>6</v>
      </c>
      <c r="C29" s="3">
        <v>100</v>
      </c>
      <c r="D29" s="3">
        <v>1661</v>
      </c>
      <c r="E29" s="3">
        <v>4677</v>
      </c>
      <c r="F29" s="6">
        <f t="shared" si="1"/>
        <v>2.1864040649624376E-4</v>
      </c>
      <c r="G29" s="6">
        <f t="shared" si="2"/>
        <v>3.6316171519026087E-3</v>
      </c>
      <c r="H29" s="6">
        <f t="shared" si="3"/>
        <v>3.8502575583988525E-3</v>
      </c>
      <c r="I29" s="1">
        <f t="shared" si="4"/>
        <v>1.218917601170161E-2</v>
      </c>
      <c r="J29" s="1">
        <f t="shared" si="5"/>
        <v>0.20246221355436372</v>
      </c>
      <c r="K29" s="1">
        <f t="shared" si="0"/>
        <v>1.022581181182932E-2</v>
      </c>
    </row>
    <row r="30" spans="2:11" x14ac:dyDescent="0.35">
      <c r="B30" s="11">
        <v>7</v>
      </c>
      <c r="C30" s="4">
        <v>100</v>
      </c>
      <c r="D30" s="4">
        <v>872</v>
      </c>
      <c r="E30" s="4">
        <v>5518</v>
      </c>
      <c r="F30" s="6">
        <f t="shared" si="1"/>
        <v>2.1864040649624376E-4</v>
      </c>
      <c r="G30" s="6">
        <f t="shared" si="2"/>
        <v>1.9065443446472457E-3</v>
      </c>
      <c r="H30" s="6">
        <f t="shared" si="3"/>
        <v>2.1251847511434894E-3</v>
      </c>
      <c r="I30" s="1">
        <f t="shared" si="4"/>
        <v>2.1381227282446014E-2</v>
      </c>
      <c r="J30" s="1">
        <f t="shared" si="5"/>
        <v>0.18644430190292924</v>
      </c>
      <c r="K30" s="1">
        <f t="shared" si="0"/>
        <v>1.2064577630462731E-2</v>
      </c>
    </row>
    <row r="31" spans="2:11" x14ac:dyDescent="0.35">
      <c r="B31" s="10">
        <v>8</v>
      </c>
      <c r="C31" s="3">
        <v>100</v>
      </c>
      <c r="D31" s="3">
        <v>1428</v>
      </c>
      <c r="E31" s="3">
        <v>4032</v>
      </c>
      <c r="F31" s="6">
        <f t="shared" si="1"/>
        <v>2.1864040649624376E-4</v>
      </c>
      <c r="G31" s="6">
        <f t="shared" si="2"/>
        <v>3.1221850047663609E-3</v>
      </c>
      <c r="H31" s="6">
        <f t="shared" si="3"/>
        <v>3.3408254112626047E-3</v>
      </c>
      <c r="I31" s="1">
        <f t="shared" si="4"/>
        <v>1.8122508155128669E-2</v>
      </c>
      <c r="J31" s="1">
        <f t="shared" si="5"/>
        <v>0.2587894164552374</v>
      </c>
      <c r="K31" s="1">
        <f t="shared" si="0"/>
        <v>8.815581189928548E-3</v>
      </c>
    </row>
    <row r="32" spans="2:11" x14ac:dyDescent="0.35">
      <c r="B32" s="11">
        <v>9</v>
      </c>
      <c r="C32" s="4">
        <v>4031</v>
      </c>
      <c r="D32" s="4">
        <v>0</v>
      </c>
      <c r="E32" s="4">
        <v>0</v>
      </c>
      <c r="F32" s="6">
        <f>C32/$E$23</f>
        <v>8.8133947858635864E-3</v>
      </c>
      <c r="G32" s="6">
        <f t="shared" si="2"/>
        <v>0</v>
      </c>
      <c r="H32" s="6">
        <f t="shared" si="3"/>
        <v>8.8133947858635864E-3</v>
      </c>
      <c r="I32" s="1">
        <f t="shared" si="4"/>
        <v>0.99975198412698407</v>
      </c>
      <c r="J32" s="1">
        <f t="shared" si="5"/>
        <v>0</v>
      </c>
      <c r="K32" s="1">
        <f t="shared" si="0"/>
        <v>0</v>
      </c>
    </row>
    <row r="33" spans="1:11" x14ac:dyDescent="0.35">
      <c r="A33" t="s">
        <v>16</v>
      </c>
      <c r="B33" s="2" t="s">
        <v>20</v>
      </c>
      <c r="C33" s="2">
        <f>SUM(C24:C32)</f>
        <v>10016</v>
      </c>
      <c r="D33" s="2">
        <f>SUM((D24:D32))</f>
        <v>447839</v>
      </c>
      <c r="E33" s="9" t="s">
        <v>19</v>
      </c>
      <c r="F33" s="7">
        <f>SUM($F23:$F32)</f>
        <v>2.1899023114663775E-2</v>
      </c>
      <c r="G33" s="7">
        <f>SUM($G23:$G32)</f>
        <v>0.97915701004871303</v>
      </c>
      <c r="H33" s="7">
        <f>SUM(H23:H32)</f>
        <v>1.0010560331633769</v>
      </c>
      <c r="I33" s="7">
        <f>SUM($F23:$F32)</f>
        <v>2.1899023114663775E-2</v>
      </c>
      <c r="J33" s="7">
        <f>SUM($G23:$G32)</f>
        <v>0.97915701004871303</v>
      </c>
      <c r="K33" s="1"/>
    </row>
  </sheetData>
  <pageMargins left="0.7" right="0.7" top="0.75" bottom="0.75" header="0.3" footer="0.3"/>
  <pageSetup paperSize="9" orientation="portrait" horizontalDpi="4294967295" verticalDpi="4294967295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5423-8F9A-4F05-B53B-A434F899C446}">
  <dimension ref="A1"/>
  <sheetViews>
    <sheetView workbookViewId="0">
      <selection activeCell="A6" sqref="A6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2020-02-07T21:18:40Z</dcterms:modified>
</cp:coreProperties>
</file>