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Program Files\Arquivos Incomuns\Projeto Final\semiauto-video-annotation\reports\"/>
    </mc:Choice>
  </mc:AlternateContent>
  <xr:revisionPtr revIDLastSave="0" documentId="13_ncr:1_{C8DC6ED4-59A5-4D79-BE5C-B5613CED1BDC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Plan1" sheetId="1" r:id="rId1"/>
    <sheet name="Gráfic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0" i="1" l="1"/>
  <c r="F20" i="1"/>
  <c r="D20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G20" i="1" l="1"/>
  <c r="H20" i="1"/>
  <c r="I19" i="1" l="1"/>
  <c r="J18" i="1" l="1"/>
  <c r="K18" i="1" s="1"/>
  <c r="I18" i="1"/>
  <c r="J17" i="1"/>
  <c r="K17" i="1" s="1"/>
  <c r="J5" i="1"/>
  <c r="K5" i="1" s="1"/>
  <c r="J6" i="1"/>
  <c r="K6" i="1" s="1"/>
  <c r="J7" i="1"/>
  <c r="K7" i="1" s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14" i="1"/>
  <c r="K14" i="1" s="1"/>
  <c r="J15" i="1"/>
  <c r="K15" i="1" s="1"/>
  <c r="J16" i="1"/>
  <c r="K16" i="1" s="1"/>
  <c r="J4" i="1"/>
  <c r="K4" i="1" s="1"/>
  <c r="I17" i="1"/>
  <c r="I16" i="1" l="1"/>
  <c r="I15" i="1"/>
  <c r="C20" i="1"/>
  <c r="I14" i="1"/>
  <c r="I13" i="1" l="1"/>
  <c r="I12" i="1"/>
</calcChain>
</file>

<file path=xl/sharedStrings.xml><?xml version="1.0" encoding="utf-8"?>
<sst xmlns="http://schemas.openxmlformats.org/spreadsheetml/2006/main" count="17" uniqueCount="12">
  <si>
    <t>iteration</t>
  </si>
  <si>
    <t>tempo de anotação (m)</t>
  </si>
  <si>
    <t>rede2</t>
  </si>
  <si>
    <t>diff</t>
  </si>
  <si>
    <t>diff (%)</t>
  </si>
  <si>
    <t>-</t>
  </si>
  <si>
    <t>auto</t>
  </si>
  <si>
    <t>manual</t>
  </si>
  <si>
    <t>manual %</t>
  </si>
  <si>
    <t>auto %</t>
  </si>
  <si>
    <t>annotated %</t>
  </si>
  <si>
    <t>unlabeled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</si>
</sst>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/>
    <xf numFmtId="3" fontId="0" fillId="0" borderId="0" xfId="0" applyNumberFormat="1"/>
    <xf numFmtId="10" fontId="0" fillId="0" borderId="0" xfId="0" applyNumberFormat="1"/>
    <xf numFmtId="2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0" fontId="0" fillId="0" borderId="0" xfId="0" applyNumberFormat="1" applyAlignment="1">
      <alignment horizontal="right"/>
    </xf>
  </cellXfs>
  <cellStyles count="1">
    <cellStyle name="Normal" xfId="0" builtinId="0"/>
  </cellStyles>
  <dxfs count="15">
    <dxf>
      <numFmt numFmtId="2" formatCode="0.00"/>
    </dxf>
    <dxf>
      <numFmt numFmtId="14" formatCode="0.00%"/>
    </dxf>
    <dxf>
      <numFmt numFmtId="14" formatCode="0.00%"/>
    </dxf>
    <dxf>
      <numFmt numFmtId="14" formatCode="0.00%"/>
    </dxf>
    <dxf>
      <numFmt numFmtId="3" formatCode="#,##0"/>
    </dxf>
    <dxf>
      <numFmt numFmtId="3" formatCode="#,##0"/>
    </dxf>
    <dxf>
      <numFmt numFmtId="3" formatCode="#,##0"/>
    </dxf>
    <dxf>
      <numFmt numFmtId="14" formatCode="0.00%"/>
    </dxf>
    <dxf>
      <numFmt numFmtId="14" formatCode="0.00%"/>
    </dxf>
    <dxf>
      <numFmt numFmtId="14" formatCode="0.00%"/>
    </dxf>
    <dxf>
      <numFmt numFmtId="3" formatCode="#,##0"/>
    </dxf>
    <dxf>
      <numFmt numFmtId="14" formatCode="0.00%"/>
    </dxf>
    <dxf>
      <numFmt numFmtId="2" formatCode="0.00"/>
    </dxf>
    <dxf>
      <numFmt numFmtId="3" formatCode="#,##0"/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Imagens Não Anotadas ao Final de Cada Iteração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Plan1!$B$3:$B$19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cat>
          <c:val>
            <c:numRef>
              <c:f>Plan1!$E$3:$E$19</c:f>
              <c:numCache>
                <c:formatCode>#,##0</c:formatCode>
                <c:ptCount val="17"/>
                <c:pt idx="0">
                  <c:v>396243</c:v>
                </c:pt>
                <c:pt idx="1">
                  <c:v>46204</c:v>
                </c:pt>
                <c:pt idx="2">
                  <c:v>39770</c:v>
                </c:pt>
                <c:pt idx="3">
                  <c:v>33963</c:v>
                </c:pt>
                <c:pt idx="4">
                  <c:v>24170</c:v>
                </c:pt>
                <c:pt idx="5">
                  <c:v>19393</c:v>
                </c:pt>
                <c:pt idx="6">
                  <c:v>15260</c:v>
                </c:pt>
                <c:pt idx="7">
                  <c:v>13072</c:v>
                </c:pt>
                <c:pt idx="8">
                  <c:v>11356</c:v>
                </c:pt>
                <c:pt idx="9">
                  <c:v>9483</c:v>
                </c:pt>
                <c:pt idx="10">
                  <c:v>8041</c:v>
                </c:pt>
                <c:pt idx="11">
                  <c:v>6594</c:v>
                </c:pt>
                <c:pt idx="12">
                  <c:v>6088</c:v>
                </c:pt>
                <c:pt idx="13">
                  <c:v>5510</c:v>
                </c:pt>
                <c:pt idx="14">
                  <c:v>5029</c:v>
                </c:pt>
                <c:pt idx="15">
                  <c:v>4157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73-4F2B-939C-E86C432F8A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5067712"/>
        <c:axId val="1171453392"/>
      </c:lineChart>
      <c:catAx>
        <c:axId val="1295067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Iteração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71453392"/>
        <c:crossesAt val="0"/>
        <c:auto val="1"/>
        <c:lblAlgn val="ctr"/>
        <c:lblOffset val="100"/>
        <c:noMultiLvlLbl val="0"/>
      </c:catAx>
      <c:valAx>
        <c:axId val="1171453392"/>
        <c:scaling>
          <c:orientation val="minMax"/>
          <c:max val="4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baseline="0"/>
                  <a:t>Imagens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95067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44450</xdr:rowOff>
    </xdr:from>
    <xdr:to>
      <xdr:col>19</xdr:col>
      <xdr:colOff>12700</xdr:colOff>
      <xdr:row>25</xdr:row>
      <xdr:rowOff>165100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1C297BF-64A1-473F-9229-3C79858CA8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0E9F608-9F8F-4067-ACBF-968268D4C68B}" name="Tabela1" displayName="Tabela1" ref="B2:K20" totalsRowCount="1">
  <autoFilter ref="B2:K19" xr:uid="{DCB1C659-1010-4CBB-9978-4388CEB38DCF}"/>
  <tableColumns count="10">
    <tableColumn id="1" xr3:uid="{D9059A50-A879-4ED2-BDFA-C4D712E5AB80}" name="iteration"/>
    <tableColumn id="2" xr3:uid="{09CF3096-A106-40F0-B021-80D4AC1A5F9A}" name="manual" totalsRowFunction="custom" dataDxfId="14" totalsRowDxfId="6">
      <totalsRowFormula>SUM(Tabela1[manual])</totalsRowFormula>
    </tableColumn>
    <tableColumn id="10" xr3:uid="{852AAB3D-1526-4425-990D-D412C275F7D5}" name="auto" totalsRowFunction="custom" dataDxfId="10" totalsRowDxfId="5">
      <totalsRowFormula>SUM(Tabela1[auto])</totalsRowFormula>
    </tableColumn>
    <tableColumn id="3" xr3:uid="{3DAF7199-B8A4-4231-9748-CE1C9811C247}" name="unlabeled" dataDxfId="13" totalsRowDxfId="4"/>
    <tableColumn id="8" xr3:uid="{DAFFD7DD-8027-4F32-9A6E-E2FB619DB547}" name="manual %" totalsRowFunction="custom" dataDxfId="9" totalsRowDxfId="3">
      <calculatedColumnFormula>Tabela1[[#This Row],[manual]]/$E$3</calculatedColumnFormula>
      <totalsRowFormula>SUM(Tabela1[manual %])</totalsRowFormula>
    </tableColumn>
    <tableColumn id="7" xr3:uid="{58EC89C4-6C2D-470B-99EA-846FED9A3CE2}" name="auto %" totalsRowFunction="custom" dataDxfId="8" totalsRowDxfId="2">
      <calculatedColumnFormula>Tabela1[[#This Row],[auto]]/$E$3</calculatedColumnFormula>
      <totalsRowFormula>SUM(Tabela1[auto %])</totalsRowFormula>
    </tableColumn>
    <tableColumn id="11" xr3:uid="{254AE204-8F36-496C-B52F-8815F05B730C}" name="annotated %" totalsRowFunction="custom" dataDxfId="7" totalsRowDxfId="1">
      <calculatedColumnFormula>(Tabela1[[#This Row],[manual]]+Tabela1[[#This Row],[auto]])/$E$3</calculatedColumnFormula>
      <totalsRowFormula>SUM(Tabela1[annotated %])</totalsRowFormula>
    </tableColumn>
    <tableColumn id="4" xr3:uid="{DEA33ADC-B51C-4FDE-847F-F697D5667262}" name="tempo de anotação (m)" totalsRowFunction="custom" dataDxfId="12" totalsRowDxfId="0">
      <totalsRowFormula>SUM(Tabela1[tempo de anotação (m)])</totalsRowFormula>
    </tableColumn>
    <tableColumn id="5" xr3:uid="{AF75D8B3-C08D-44B7-B6CB-67270E61AD76}" name="diff"/>
    <tableColumn id="6" xr3:uid="{D42DDA13-A0BD-4D23-A233-83F8E7D5BCBB}" name="diff (%)" dataDxfId="11">
      <calculatedColumnFormula>Tabela1[[#This Row],[diff]]/E2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20"/>
  <sheetViews>
    <sheetView tabSelected="1" workbookViewId="0">
      <selection activeCell="G26" sqref="G26"/>
    </sheetView>
  </sheetViews>
  <sheetFormatPr defaultRowHeight="14.5" x14ac:dyDescent="0.35"/>
  <cols>
    <col min="2" max="2" width="10.36328125" bestFit="1" customWidth="1"/>
    <col min="3" max="3" width="17.6328125" bestFit="1" customWidth="1"/>
    <col min="4" max="4" width="13.26953125" customWidth="1"/>
    <col min="5" max="5" width="22.08984375" bestFit="1" customWidth="1"/>
    <col min="6" max="6" width="13.90625" customWidth="1"/>
    <col min="7" max="7" width="12.6328125" customWidth="1"/>
    <col min="8" max="8" width="15" customWidth="1"/>
    <col min="9" max="9" width="23" bestFit="1" customWidth="1"/>
  </cols>
  <sheetData>
    <row r="1" spans="2:11" x14ac:dyDescent="0.35">
      <c r="B1" t="s">
        <v>2</v>
      </c>
    </row>
    <row r="2" spans="2:11" x14ac:dyDescent="0.35">
      <c r="B2" t="s">
        <v>0</v>
      </c>
      <c r="C2" t="s">
        <v>7</v>
      </c>
      <c r="D2" t="s">
        <v>6</v>
      </c>
      <c r="E2" t="s">
        <v>11</v>
      </c>
      <c r="F2" t="s">
        <v>8</v>
      </c>
      <c r="G2" t="s">
        <v>9</v>
      </c>
      <c r="H2" t="s">
        <v>10</v>
      </c>
      <c r="I2" t="s">
        <v>1</v>
      </c>
      <c r="J2" t="s">
        <v>3</v>
      </c>
      <c r="K2" t="s">
        <v>4</v>
      </c>
    </row>
    <row r="3" spans="2:11" x14ac:dyDescent="0.35">
      <c r="B3">
        <v>0</v>
      </c>
      <c r="C3" s="2">
        <v>0</v>
      </c>
      <c r="D3" s="2">
        <v>0</v>
      </c>
      <c r="E3" s="2">
        <v>396243</v>
      </c>
      <c r="F3" s="3">
        <f>Tabela1[[#This Row],[manual]]/$E$3</f>
        <v>0</v>
      </c>
      <c r="G3" s="3">
        <f>Tabela1[[#This Row],[auto]]/$E$3</f>
        <v>0</v>
      </c>
      <c r="H3" s="3">
        <f>(Tabela1[[#This Row],[manual]]+Tabela1[[#This Row],[auto]])/$E$3</f>
        <v>0</v>
      </c>
      <c r="I3" s="4" t="s">
        <v>5</v>
      </c>
      <c r="J3" s="5" t="s">
        <v>5</v>
      </c>
      <c r="K3" s="6" t="s">
        <v>5</v>
      </c>
    </row>
    <row r="4" spans="2:11" x14ac:dyDescent="0.35">
      <c r="B4">
        <v>1</v>
      </c>
      <c r="C4" s="2">
        <v>7755</v>
      </c>
      <c r="D4" s="2">
        <v>342259</v>
      </c>
      <c r="E4" s="2">
        <v>46204</v>
      </c>
      <c r="F4" s="3">
        <f>Tabela1[[#This Row],[manual]]/$E$3</f>
        <v>1.9571323657452625E-2</v>
      </c>
      <c r="G4" s="3">
        <f>Tabela1[[#This Row],[auto]]/$E$3</f>
        <v>0.86376036926835298</v>
      </c>
      <c r="H4" s="3">
        <f>(Tabela1[[#This Row],[manual]]+Tabela1[[#This Row],[auto]])/$E$3</f>
        <v>0.8833316929258056</v>
      </c>
      <c r="I4" s="4" t="s">
        <v>5</v>
      </c>
      <c r="J4" s="2">
        <f>E3-Tabela1[[#This Row],[unlabeled]]</f>
        <v>350039</v>
      </c>
      <c r="K4" s="3">
        <f>Tabela1[[#This Row],[diff]]/E3</f>
        <v>0.88339478552302497</v>
      </c>
    </row>
    <row r="5" spans="2:11" x14ac:dyDescent="0.35">
      <c r="B5">
        <v>2</v>
      </c>
      <c r="C5" s="2">
        <v>462</v>
      </c>
      <c r="D5" s="2">
        <v>5973</v>
      </c>
      <c r="E5" s="2">
        <v>39770</v>
      </c>
      <c r="F5" s="3">
        <f>Tabela1[[#This Row],[manual]]/$E$3</f>
        <v>1.1659511966141988E-3</v>
      </c>
      <c r="G5" s="3">
        <f>Tabela1[[#This Row],[auto]]/$E$3</f>
        <v>1.5074083327654999E-2</v>
      </c>
      <c r="H5" s="3">
        <f>(Tabela1[[#This Row],[manual]]+Tabela1[[#This Row],[auto]])/$E$3</f>
        <v>1.6240034524269198E-2</v>
      </c>
      <c r="I5" s="1"/>
      <c r="J5" s="2">
        <f>E4-Tabela1[[#This Row],[unlabeled]]</f>
        <v>6434</v>
      </c>
      <c r="K5" s="3">
        <f>Tabela1[[#This Row],[diff]]/E4</f>
        <v>0.13925201281274349</v>
      </c>
    </row>
    <row r="6" spans="2:11" x14ac:dyDescent="0.35">
      <c r="B6">
        <v>3</v>
      </c>
      <c r="C6" s="2">
        <v>397</v>
      </c>
      <c r="D6" s="2">
        <v>5410</v>
      </c>
      <c r="E6" s="2">
        <v>33963</v>
      </c>
      <c r="F6" s="3">
        <f>Tabela1[[#This Row],[manual]]/$E$3</f>
        <v>1.001910443843803E-3</v>
      </c>
      <c r="G6" s="3">
        <f>Tabela1[[#This Row],[auto]]/$E$3</f>
        <v>1.3653238038274493E-2</v>
      </c>
      <c r="H6" s="3">
        <f>(Tabela1[[#This Row],[manual]]+Tabela1[[#This Row],[auto]])/$E$3</f>
        <v>1.4655148482118296E-2</v>
      </c>
      <c r="I6" s="1">
        <v>13.6</v>
      </c>
      <c r="J6" s="2">
        <f>E5-Tabela1[[#This Row],[unlabeled]]</f>
        <v>5807</v>
      </c>
      <c r="K6" s="3">
        <f>Tabela1[[#This Row],[diff]]/E5</f>
        <v>0.14601458385717878</v>
      </c>
    </row>
    <row r="7" spans="2:11" x14ac:dyDescent="0.35">
      <c r="B7">
        <v>4</v>
      </c>
      <c r="C7" s="2">
        <v>338</v>
      </c>
      <c r="D7" s="2">
        <v>9459</v>
      </c>
      <c r="E7" s="2">
        <v>24170</v>
      </c>
      <c r="F7" s="3">
        <f>Tabela1[[#This Row],[manual]]/$E$3</f>
        <v>8.5301191440605888E-4</v>
      </c>
      <c r="G7" s="3">
        <f>Tabela1[[#This Row],[auto]]/$E$3</f>
        <v>2.3871715083925774E-2</v>
      </c>
      <c r="H7" s="3">
        <f>(Tabela1[[#This Row],[manual]]+Tabela1[[#This Row],[auto]])/$E$3</f>
        <v>2.4724726998331833E-2</v>
      </c>
      <c r="I7" s="1">
        <v>8</v>
      </c>
      <c r="J7" s="2">
        <f>E6-Tabela1[[#This Row],[unlabeled]]</f>
        <v>9793</v>
      </c>
      <c r="K7" s="3">
        <f>Tabela1[[#This Row],[diff]]/E6</f>
        <v>0.28834319700850924</v>
      </c>
    </row>
    <row r="8" spans="2:11" x14ac:dyDescent="0.35">
      <c r="B8">
        <v>5</v>
      </c>
      <c r="C8" s="2">
        <v>241</v>
      </c>
      <c r="D8" s="2">
        <v>4586</v>
      </c>
      <c r="E8" s="2">
        <v>19393</v>
      </c>
      <c r="F8" s="3">
        <f>Tabela1[[#This Row],[manual]]/$E$3</f>
        <v>6.0821263719485266E-4</v>
      </c>
      <c r="G8" s="3">
        <f>Tabela1[[#This Row],[auto]]/$E$3</f>
        <v>1.1573706033923627E-2</v>
      </c>
      <c r="H8" s="3">
        <f>(Tabela1[[#This Row],[manual]]+Tabela1[[#This Row],[auto]])/$E$3</f>
        <v>1.218191867111848E-2</v>
      </c>
      <c r="I8" s="1">
        <v>7</v>
      </c>
      <c r="J8" s="2">
        <f>E7-Tabela1[[#This Row],[unlabeled]]</f>
        <v>4777</v>
      </c>
      <c r="K8" s="3">
        <f>Tabela1[[#This Row],[diff]]/E7</f>
        <v>0.19764170459246999</v>
      </c>
    </row>
    <row r="9" spans="2:11" x14ac:dyDescent="0.35">
      <c r="B9">
        <v>6</v>
      </c>
      <c r="C9" s="2">
        <v>193</v>
      </c>
      <c r="D9" s="2">
        <v>3890</v>
      </c>
      <c r="E9" s="2">
        <v>15260</v>
      </c>
      <c r="F9" s="3">
        <f>Tabela1[[#This Row],[manual]]/$E$3</f>
        <v>4.8707485053363716E-4</v>
      </c>
      <c r="G9" s="3">
        <f>Tabela1[[#This Row],[auto]]/$E$3</f>
        <v>9.8172081273360037E-3</v>
      </c>
      <c r="H9" s="3">
        <f>(Tabela1[[#This Row],[manual]]+Tabela1[[#This Row],[auto]])/$E$3</f>
        <v>1.0304282977869641E-2</v>
      </c>
      <c r="I9" s="1"/>
      <c r="J9" s="2">
        <f>E8-Tabela1[[#This Row],[unlabeled]]</f>
        <v>4133</v>
      </c>
      <c r="K9" s="3">
        <f>Tabela1[[#This Row],[diff]]/E8</f>
        <v>0.21311813540968391</v>
      </c>
    </row>
    <row r="10" spans="2:11" x14ac:dyDescent="0.35">
      <c r="B10">
        <v>7</v>
      </c>
      <c r="C10" s="2">
        <v>151</v>
      </c>
      <c r="D10" s="2">
        <v>2037</v>
      </c>
      <c r="E10" s="2">
        <v>13072</v>
      </c>
      <c r="F10" s="3">
        <f>Tabela1[[#This Row],[manual]]/$E$3</f>
        <v>3.8107928720507368E-4</v>
      </c>
      <c r="G10" s="3">
        <f>Tabela1[[#This Row],[auto]]/$E$3</f>
        <v>5.140784821435331E-3</v>
      </c>
      <c r="H10" s="3">
        <f>(Tabela1[[#This Row],[manual]]+Tabela1[[#This Row],[auto]])/$E$3</f>
        <v>5.5218641086404053E-3</v>
      </c>
      <c r="I10" s="1">
        <v>3</v>
      </c>
      <c r="J10" s="2">
        <f>E9-Tabela1[[#This Row],[unlabeled]]</f>
        <v>2188</v>
      </c>
      <c r="K10" s="3">
        <f>Tabela1[[#This Row],[diff]]/E9</f>
        <v>0.14338138925294888</v>
      </c>
    </row>
    <row r="11" spans="2:11" x14ac:dyDescent="0.35">
      <c r="B11">
        <v>8</v>
      </c>
      <c r="C11" s="2">
        <v>130</v>
      </c>
      <c r="D11" s="2">
        <v>1586</v>
      </c>
      <c r="E11" s="2">
        <v>11356</v>
      </c>
      <c r="F11" s="3">
        <f>Tabela1[[#This Row],[manual]]/$E$3</f>
        <v>3.2808150554079188E-4</v>
      </c>
      <c r="G11" s="3">
        <f>Tabela1[[#This Row],[auto]]/$E$3</f>
        <v>4.0025943675976615E-3</v>
      </c>
      <c r="H11" s="3">
        <f>(Tabela1[[#This Row],[manual]]+Tabela1[[#This Row],[auto]])/$E$3</f>
        <v>4.330675873138453E-3</v>
      </c>
      <c r="I11" s="1"/>
      <c r="J11" s="2">
        <f>E10-Tabela1[[#This Row],[unlabeled]]</f>
        <v>1716</v>
      </c>
      <c r="K11" s="3">
        <f>Tabela1[[#This Row],[diff]]/E10</f>
        <v>0.13127294981640147</v>
      </c>
    </row>
    <row r="12" spans="2:11" x14ac:dyDescent="0.35">
      <c r="B12">
        <v>9</v>
      </c>
      <c r="C12" s="2">
        <v>112</v>
      </c>
      <c r="D12" s="2">
        <v>1761</v>
      </c>
      <c r="E12" s="2">
        <v>9483</v>
      </c>
      <c r="F12" s="3">
        <f>Tabela1[[#This Row],[manual]]/$E$3</f>
        <v>2.8265483554283611E-4</v>
      </c>
      <c r="G12" s="3">
        <f>Tabela1[[#This Row],[auto]]/$E$3</f>
        <v>4.4442425481333427E-3</v>
      </c>
      <c r="H12" s="3">
        <f>(Tabela1[[#This Row],[manual]]+Tabela1[[#This Row],[auto]])/$E$3</f>
        <v>4.7268973836761784E-3</v>
      </c>
      <c r="I12" s="1">
        <f>2+20/60</f>
        <v>2.3333333333333335</v>
      </c>
      <c r="J12" s="2">
        <f>E11-Tabela1[[#This Row],[unlabeled]]</f>
        <v>1873</v>
      </c>
      <c r="K12" s="3">
        <f>Tabela1[[#This Row],[diff]]/E11</f>
        <v>0.16493483620993307</v>
      </c>
    </row>
    <row r="13" spans="2:11" x14ac:dyDescent="0.35">
      <c r="B13">
        <v>10</v>
      </c>
      <c r="C13" s="2">
        <v>100</v>
      </c>
      <c r="D13" s="2">
        <v>1342</v>
      </c>
      <c r="E13" s="2">
        <v>8041</v>
      </c>
      <c r="F13" s="3">
        <f>Tabela1[[#This Row],[manual]]/$E$3</f>
        <v>2.523703888775322E-4</v>
      </c>
      <c r="G13" s="3">
        <f>Tabela1[[#This Row],[auto]]/$E$3</f>
        <v>3.3868106187364823E-3</v>
      </c>
      <c r="H13" s="3">
        <f>(Tabela1[[#This Row],[manual]]+Tabela1[[#This Row],[auto]])/$E$3</f>
        <v>3.6391810076140145E-3</v>
      </c>
      <c r="I13" s="1">
        <f>3+11/60</f>
        <v>3.1833333333333331</v>
      </c>
      <c r="J13" s="2">
        <f>E12-Tabela1[[#This Row],[unlabeled]]</f>
        <v>1442</v>
      </c>
      <c r="K13" s="3">
        <f>Tabela1[[#This Row],[diff]]/E12</f>
        <v>0.15206158388695559</v>
      </c>
    </row>
    <row r="14" spans="2:11" x14ac:dyDescent="0.35">
      <c r="B14">
        <v>11</v>
      </c>
      <c r="C14" s="2">
        <v>100</v>
      </c>
      <c r="D14" s="2">
        <v>1347</v>
      </c>
      <c r="E14" s="2">
        <v>6594</v>
      </c>
      <c r="F14" s="3">
        <f>Tabela1[[#This Row],[manual]]/$E$3</f>
        <v>2.523703888775322E-4</v>
      </c>
      <c r="G14" s="3">
        <f>Tabela1[[#This Row],[auto]]/$E$3</f>
        <v>3.3994291381803589E-3</v>
      </c>
      <c r="H14" s="3">
        <f>(Tabela1[[#This Row],[manual]]+Tabela1[[#This Row],[auto]])/$E$3</f>
        <v>3.6517995270578911E-3</v>
      </c>
      <c r="I14" s="1">
        <f>1+37/60</f>
        <v>1.6166666666666667</v>
      </c>
      <c r="J14" s="2">
        <f>E13-Tabela1[[#This Row],[unlabeled]]</f>
        <v>1447</v>
      </c>
      <c r="K14" s="3">
        <f>Tabela1[[#This Row],[diff]]/E13</f>
        <v>0.17995274219624424</v>
      </c>
    </row>
    <row r="15" spans="2:11" x14ac:dyDescent="0.35">
      <c r="B15">
        <v>12</v>
      </c>
      <c r="C15" s="2">
        <v>100</v>
      </c>
      <c r="D15" s="2">
        <v>406</v>
      </c>
      <c r="E15" s="2">
        <v>6088</v>
      </c>
      <c r="F15" s="3">
        <f>Tabela1[[#This Row],[manual]]/$E$3</f>
        <v>2.523703888775322E-4</v>
      </c>
      <c r="G15" s="3">
        <f>Tabela1[[#This Row],[auto]]/$E$3</f>
        <v>1.0246237788427807E-3</v>
      </c>
      <c r="H15" s="3">
        <f>(Tabela1[[#This Row],[manual]]+Tabela1[[#This Row],[auto]])/$E$3</f>
        <v>1.2769941677203129E-3</v>
      </c>
      <c r="I15" s="1">
        <f>3+9/60</f>
        <v>3.15</v>
      </c>
      <c r="J15" s="2">
        <f>E14-Tabela1[[#This Row],[unlabeled]]</f>
        <v>506</v>
      </c>
      <c r="K15" s="3">
        <f>Tabela1[[#This Row],[diff]]/E14</f>
        <v>7.6736427054898387E-2</v>
      </c>
    </row>
    <row r="16" spans="2:11" x14ac:dyDescent="0.35">
      <c r="B16">
        <v>13</v>
      </c>
      <c r="C16" s="2">
        <v>100</v>
      </c>
      <c r="D16" s="2">
        <v>479</v>
      </c>
      <c r="E16" s="2">
        <v>5510</v>
      </c>
      <c r="F16" s="3">
        <f>Tabela1[[#This Row],[manual]]/$E$3</f>
        <v>2.523703888775322E-4</v>
      </c>
      <c r="G16" s="3">
        <f>Tabela1[[#This Row],[auto]]/$E$3</f>
        <v>1.2088541627233794E-3</v>
      </c>
      <c r="H16" s="3">
        <f>(Tabela1[[#This Row],[manual]]+Tabela1[[#This Row],[auto]])/$E$3</f>
        <v>1.4612245516009115E-3</v>
      </c>
      <c r="I16" s="1">
        <f>1+47/60</f>
        <v>1.7833333333333332</v>
      </c>
      <c r="J16" s="2">
        <f>E15-Tabela1[[#This Row],[unlabeled]]</f>
        <v>578</v>
      </c>
      <c r="K16" s="3">
        <f>Tabela1[[#This Row],[diff]]/E15</f>
        <v>9.4940867279894869E-2</v>
      </c>
    </row>
    <row r="17" spans="2:11" x14ac:dyDescent="0.35">
      <c r="B17">
        <v>14</v>
      </c>
      <c r="C17" s="2">
        <v>100</v>
      </c>
      <c r="D17" s="2">
        <v>381</v>
      </c>
      <c r="E17" s="2">
        <v>5029</v>
      </c>
      <c r="F17" s="3">
        <f>Tabela1[[#This Row],[manual]]/$E$3</f>
        <v>2.523703888775322E-4</v>
      </c>
      <c r="G17" s="3">
        <f>Tabela1[[#This Row],[auto]]/$E$3</f>
        <v>9.6153118162339781E-4</v>
      </c>
      <c r="H17" s="3">
        <f>(Tabela1[[#This Row],[manual]]+Tabela1[[#This Row],[auto]])/$E$3</f>
        <v>1.21390157050093E-3</v>
      </c>
      <c r="I17" s="1">
        <f>2+21/60</f>
        <v>2.35</v>
      </c>
      <c r="J17" s="2">
        <f>E16-Tabela1[[#This Row],[unlabeled]]</f>
        <v>481</v>
      </c>
      <c r="K17" s="3">
        <f>Tabela1[[#This Row],[diff]]/E16</f>
        <v>8.7295825771324859E-2</v>
      </c>
    </row>
    <row r="18" spans="2:11" x14ac:dyDescent="0.35">
      <c r="B18">
        <v>15</v>
      </c>
      <c r="C18" s="2">
        <v>100</v>
      </c>
      <c r="D18" s="2">
        <v>773</v>
      </c>
      <c r="E18" s="2">
        <v>4157</v>
      </c>
      <c r="F18" s="3">
        <f>Tabela1[[#This Row],[manual]]/$E$3</f>
        <v>2.523703888775322E-4</v>
      </c>
      <c r="G18" s="3">
        <f>Tabela1[[#This Row],[auto]]/$E$3</f>
        <v>1.950823106023324E-3</v>
      </c>
      <c r="H18" s="3">
        <f>(Tabela1[[#This Row],[manual]]+Tabela1[[#This Row],[auto]])/$E$3</f>
        <v>2.2031934949008564E-3</v>
      </c>
      <c r="I18" s="1">
        <f>2+37/60</f>
        <v>2.6166666666666667</v>
      </c>
      <c r="J18" s="2">
        <f>E17-Tabela1[[#This Row],[unlabeled]]</f>
        <v>872</v>
      </c>
      <c r="K18" s="3">
        <f>Tabela1[[#This Row],[diff]]/E17</f>
        <v>0.1733943129846888</v>
      </c>
    </row>
    <row r="19" spans="2:11" x14ac:dyDescent="0.35">
      <c r="B19">
        <v>16</v>
      </c>
      <c r="C19" s="2">
        <v>4157</v>
      </c>
      <c r="D19" s="2">
        <v>0</v>
      </c>
      <c r="E19" s="2">
        <v>0</v>
      </c>
      <c r="F19" s="3">
        <f>Tabela1[[#This Row],[manual]]/$E$3</f>
        <v>1.0491037065639015E-2</v>
      </c>
      <c r="G19" s="3">
        <f>Tabela1[[#This Row],[auto]]/$E$3</f>
        <v>0</v>
      </c>
      <c r="H19" s="3">
        <f>(Tabela1[[#This Row],[manual]]+Tabela1[[#This Row],[auto]])/$E$3</f>
        <v>1.0491037065639015E-2</v>
      </c>
      <c r="I19" s="1">
        <f>68</f>
        <v>68</v>
      </c>
      <c r="J19" s="5" t="s">
        <v>5</v>
      </c>
      <c r="K19" s="6" t="s">
        <v>5</v>
      </c>
    </row>
    <row r="20" spans="2:11" x14ac:dyDescent="0.35">
      <c r="C20" s="2">
        <f>SUM(Tabela1[manual])</f>
        <v>14536</v>
      </c>
      <c r="D20" s="2">
        <f>SUM(Tabela1[auto])</f>
        <v>381689</v>
      </c>
      <c r="E20" s="2"/>
      <c r="F20" s="3">
        <f>SUM(Tabela1[manual %])</f>
        <v>3.6684559727238088E-2</v>
      </c>
      <c r="G20" s="3">
        <f>SUM(Tabela1[auto %])</f>
        <v>0.96327001360276399</v>
      </c>
      <c r="H20" s="3">
        <f>SUM(Tabela1[annotated %])</f>
        <v>0.99995457333000193</v>
      </c>
      <c r="I20" s="1">
        <f>SUM(Tabela1[tempo de anotação (m)])</f>
        <v>116.63333333333333</v>
      </c>
    </row>
  </sheetData>
  <pageMargins left="0.7" right="0.7" top="0.75" bottom="0.75" header="0.3" footer="0.3"/>
  <pageSetup paperSize="9" orientation="portrait" horizontalDpi="4294967295" verticalDpi="4294967295" r:id="rId1"/>
  <ignoredErrors>
    <ignoredError sqref="K3 K19" calculatedColumn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D56B7-097B-4DA7-A973-892A2D58608D}">
  <dimension ref="A1"/>
  <sheetViews>
    <sheetView workbookViewId="0">
      <selection activeCell="B3" sqref="B3"/>
    </sheetView>
  </sheetViews>
  <sheetFormatPr defaultRowHeight="14.5" x14ac:dyDescent="0.35"/>
  <sheetData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Plan1</vt:lpstr>
      <vt:lpstr>Gráfico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Olavo Sampaio</dc:creator>
  <cp:lastModifiedBy>Olavo Sampaio</cp:lastModifiedBy>
  <dcterms:created xsi:type="dcterms:W3CDTF">2015-06-05T18:19:34Z</dcterms:created>
  <dcterms:modified xsi:type="dcterms:W3CDTF">2020-02-07T21:35:14Z</dcterms:modified>
</cp:coreProperties>
</file>