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8E058DDC-A372-4E3D-8912-B4F97B9C28D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Rede 1" sheetId="1" r:id="rId1"/>
    <sheet name="Rede 2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B20" i="2"/>
  <c r="H19" i="2"/>
  <c r="G19" i="2"/>
  <c r="F19" i="2"/>
  <c r="E19" i="2"/>
  <c r="J18" i="2"/>
  <c r="I18" i="2"/>
  <c r="H18" i="2"/>
  <c r="G18" i="2"/>
  <c r="F18" i="2"/>
  <c r="E18" i="2"/>
  <c r="I17" i="2"/>
  <c r="J17" i="2" s="1"/>
  <c r="H17" i="2"/>
  <c r="G17" i="2"/>
  <c r="F17" i="2"/>
  <c r="E17" i="2"/>
  <c r="J16" i="2"/>
  <c r="I16" i="2"/>
  <c r="H16" i="2"/>
  <c r="G16" i="2"/>
  <c r="F16" i="2"/>
  <c r="E16" i="2"/>
  <c r="I15" i="2"/>
  <c r="J15" i="2" s="1"/>
  <c r="H15" i="2"/>
  <c r="G15" i="2"/>
  <c r="F15" i="2"/>
  <c r="E15" i="2"/>
  <c r="J14" i="2"/>
  <c r="I14" i="2"/>
  <c r="H14" i="2"/>
  <c r="G14" i="2"/>
  <c r="F14" i="2"/>
  <c r="E14" i="2"/>
  <c r="I13" i="2"/>
  <c r="J13" i="2" s="1"/>
  <c r="H13" i="2"/>
  <c r="G13" i="2"/>
  <c r="F13" i="2"/>
  <c r="E13" i="2"/>
  <c r="J12" i="2"/>
  <c r="I12" i="2"/>
  <c r="H12" i="2"/>
  <c r="H20" i="2" s="1"/>
  <c r="G12" i="2"/>
  <c r="F12" i="2"/>
  <c r="E12" i="2"/>
  <c r="I11" i="2"/>
  <c r="J11" i="2" s="1"/>
  <c r="G11" i="2"/>
  <c r="F11" i="2"/>
  <c r="E11" i="2"/>
  <c r="I10" i="2"/>
  <c r="J10" i="2" s="1"/>
  <c r="G10" i="2"/>
  <c r="F10" i="2"/>
  <c r="E10" i="2"/>
  <c r="J9" i="2"/>
  <c r="I9" i="2"/>
  <c r="G9" i="2"/>
  <c r="F9" i="2"/>
  <c r="E9" i="2"/>
  <c r="I8" i="2"/>
  <c r="J8" i="2" s="1"/>
  <c r="G8" i="2"/>
  <c r="F8" i="2"/>
  <c r="E8" i="2"/>
  <c r="I7" i="2"/>
  <c r="J7" i="2" s="1"/>
  <c r="G7" i="2"/>
  <c r="F7" i="2"/>
  <c r="E7" i="2"/>
  <c r="I6" i="2"/>
  <c r="J6" i="2" s="1"/>
  <c r="G6" i="2"/>
  <c r="F6" i="2"/>
  <c r="E6" i="2"/>
  <c r="J5" i="2"/>
  <c r="I5" i="2"/>
  <c r="G5" i="2"/>
  <c r="F5" i="2"/>
  <c r="E5" i="2"/>
  <c r="I4" i="2"/>
  <c r="J4" i="2" s="1"/>
  <c r="G4" i="2"/>
  <c r="F4" i="2"/>
  <c r="E4" i="2"/>
  <c r="G3" i="2"/>
  <c r="G20" i="2" s="1"/>
  <c r="F3" i="2"/>
  <c r="F20" i="2" s="1"/>
  <c r="E3" i="2"/>
  <c r="E20" i="2" s="1"/>
  <c r="K4" i="1"/>
  <c r="K5" i="1"/>
  <c r="K6" i="1"/>
  <c r="K7" i="1"/>
  <c r="K8" i="1"/>
  <c r="K9" i="1"/>
  <c r="K10" i="1"/>
  <c r="K11" i="1"/>
  <c r="K12" i="1"/>
  <c r="K3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D13" i="1"/>
  <c r="C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H13" i="1"/>
  <c r="H21" i="2" l="1"/>
  <c r="H22" i="2"/>
  <c r="F13" i="1"/>
  <c r="G13" i="1"/>
</calcChain>
</file>

<file path=xl/sharedStrings.xml><?xml version="1.0" encoding="utf-8"?>
<sst xmlns="http://schemas.openxmlformats.org/spreadsheetml/2006/main" count="35" uniqueCount="23">
  <si>
    <t>It</t>
  </si>
  <si>
    <t>manual</t>
  </si>
  <si>
    <t>auto</t>
  </si>
  <si>
    <t>unlabeled</t>
  </si>
  <si>
    <t>% manual</t>
  </si>
  <si>
    <t>% auto</t>
  </si>
  <si>
    <t>% annotated</t>
  </si>
  <si>
    <t>% manual relative</t>
  </si>
  <si>
    <t>% automatic relative</t>
  </si>
  <si>
    <t>% unlabeled</t>
  </si>
  <si>
    <t>Total</t>
  </si>
  <si>
    <t>-</t>
  </si>
  <si>
    <t>rede2</t>
  </si>
  <si>
    <t>iteration</t>
  </si>
  <si>
    <t>manual %</t>
  </si>
  <si>
    <t>auto %</t>
  </si>
  <si>
    <t>annotated %</t>
  </si>
  <si>
    <t>tempo de anotação (m)</t>
  </si>
  <si>
    <t>diff</t>
  </si>
  <si>
    <t>diff (%)</t>
  </si>
  <si>
    <t>img/min</t>
  </si>
  <si>
    <t>min/img</t>
  </si>
  <si>
    <t>rede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</si>
</sst>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0" fillId="0" borderId="0" xfId="0" applyAlignment="1">
      <alignment horizontal="left"/>
    </xf>
    <xf numFmtId="0" fontId="1" fillId="0" borderId="1" xfId="0" quotePrefix="1" applyFont="1" applyBorder="1" applyAlignment="1">
      <alignment horizontal="center"/>
    </xf>
    <xf numFmtId="10" fontId="1" fillId="0" borderId="1" xfId="0" applyNumberFormat="1" applyFont="1" applyBorder="1"/>
    <xf numFmtId="10" fontId="1" fillId="0" borderId="1" xfId="0" quotePrefix="1" applyNumberFormat="1" applyFont="1" applyBorder="1"/>
    <xf numFmtId="3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E1ABF-3398-4FAB-A839-46B97A2B48AD}" name="Tabela1" displayName="Tabela1" ref="A2:J20" totalsRowCount="1">
  <autoFilter ref="A2:J19" xr:uid="{95CEC84B-E252-493B-858E-9DE9C490938E}"/>
  <tableColumns count="10">
    <tableColumn id="1" xr3:uid="{1E1ED506-1A68-4AE8-BF85-4326B710E75D}" name="iteration"/>
    <tableColumn id="2" xr3:uid="{B6964C40-D3E8-47A9-BAE9-4A6388A6B9EE}" name="manual" totalsRowFunction="custom" dataDxfId="13" totalsRowDxfId="14">
      <totalsRowFormula>SUM(Tabela1[manual])</totalsRowFormula>
    </tableColumn>
    <tableColumn id="10" xr3:uid="{2EFC9E2C-E3F8-4102-84A6-A4A2B3CEAC7E}" name="auto" totalsRowFunction="custom" dataDxfId="11" totalsRowDxfId="12">
      <totalsRowFormula>SUM(Tabela1[auto])</totalsRowFormula>
    </tableColumn>
    <tableColumn id="3" xr3:uid="{0CD8214F-BFC8-4208-A0F3-690EB987DD40}" name="unlabeled" dataDxfId="9" totalsRowDxfId="10"/>
    <tableColumn id="8" xr3:uid="{76FA6AC3-17CE-4A6E-9E86-51098393042E}" name="manual %" totalsRowFunction="custom" dataDxfId="7" totalsRowDxfId="8">
      <calculatedColumnFormula>Tabela1[[#This Row],[manual]]/$D$3</calculatedColumnFormula>
      <totalsRowFormula>SUM(Tabela1[manual %])</totalsRowFormula>
    </tableColumn>
    <tableColumn id="7" xr3:uid="{E7C7FB6F-7ADF-41BB-98A8-51DEA060576F}" name="auto %" totalsRowFunction="custom" dataDxfId="5" totalsRowDxfId="6">
      <calculatedColumnFormula>Tabela1[[#This Row],[auto]]/$D$3</calculatedColumnFormula>
      <totalsRowFormula>SUM(Tabela1[auto %])</totalsRowFormula>
    </tableColumn>
    <tableColumn id="11" xr3:uid="{57A53AC2-9636-4E3D-8A36-8E030AC5DAB7}" name="annotated %" totalsRowFunction="custom" dataDxfId="3" totalsRowDxfId="4">
      <calculatedColumnFormula>(Tabela1[[#This Row],[manual]]+Tabela1[[#This Row],[auto]])/$D$3</calculatedColumnFormula>
      <totalsRowFormula>SUM(Tabela1[annotated %])</totalsRowFormula>
    </tableColumn>
    <tableColumn id="4" xr3:uid="{24AE9389-4EF9-42F2-B77C-64A372A5AEDB}" name="tempo de anotação (m)" totalsRowFunction="custom" dataDxfId="1" totalsRowDxfId="2">
      <totalsRowFormula>SUM(Tabela1[tempo de anotação (m)])</totalsRowFormula>
    </tableColumn>
    <tableColumn id="5" xr3:uid="{E113509C-5DAC-4A14-AFA5-00E80A6D2F71}" name="diff"/>
    <tableColumn id="6" xr3:uid="{1BF8DADF-39FF-456B-94D0-9ABD036F0007}" name="diff (%)" dataDxfId="0">
      <calculatedColumnFormula>Tabela1[[#This Row],[diff]]/D2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topLeftCell="B1" workbookViewId="0">
      <selection activeCell="B2" sqref="B2"/>
    </sheetView>
  </sheetViews>
  <sheetFormatPr defaultRowHeight="14.5" x14ac:dyDescent="0.35"/>
  <sheetData>
    <row r="1" spans="2:11" x14ac:dyDescent="0.35">
      <c r="B1" t="s">
        <v>22</v>
      </c>
    </row>
    <row r="2" spans="2:1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</row>
    <row r="3" spans="2:11" x14ac:dyDescent="0.35">
      <c r="B3" s="3">
        <v>0</v>
      </c>
      <c r="C3" s="4">
        <v>0</v>
      </c>
      <c r="D3" s="4">
        <v>0</v>
      </c>
      <c r="E3" s="4">
        <v>457372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6">
        <f>E3/$E$3</f>
        <v>1</v>
      </c>
    </row>
    <row r="4" spans="2:11" x14ac:dyDescent="0.35">
      <c r="B4" s="7">
        <v>1</v>
      </c>
      <c r="C4">
        <v>4675</v>
      </c>
      <c r="D4">
        <v>408687</v>
      </c>
      <c r="E4">
        <v>44012</v>
      </c>
      <c r="F4" s="6">
        <f>C4/$E$3</f>
        <v>1.0221439003699396E-2</v>
      </c>
      <c r="G4" s="6">
        <f>D4/$E$3</f>
        <v>0.8935549180973037</v>
      </c>
      <c r="H4" s="6">
        <f>(C4+D4)/$E$3</f>
        <v>0.90377635710100312</v>
      </c>
      <c r="I4" s="6">
        <f>C4/E3</f>
        <v>1.0221439003699396E-2</v>
      </c>
      <c r="J4" s="6">
        <f>D4/E3</f>
        <v>0.8935549180973037</v>
      </c>
      <c r="K4" s="6">
        <f>E4/$E$3</f>
        <v>9.6228015707126802E-2</v>
      </c>
    </row>
    <row r="5" spans="2:11" x14ac:dyDescent="0.35">
      <c r="B5" s="3">
        <v>2</v>
      </c>
      <c r="C5" s="4">
        <v>440</v>
      </c>
      <c r="D5" s="4">
        <v>16844</v>
      </c>
      <c r="E5" s="4">
        <v>26917</v>
      </c>
      <c r="F5" s="6">
        <f>C5/$E$3</f>
        <v>9.6201778858347252E-4</v>
      </c>
      <c r="G5" s="6">
        <f>D5/$E$3</f>
        <v>3.6827790070227295E-2</v>
      </c>
      <c r="H5" s="6">
        <f>(C5+D5)/$E$3</f>
        <v>3.7789807858810774E-2</v>
      </c>
      <c r="I5" s="6">
        <f>C5/E4</f>
        <v>9.9972734708715805E-3</v>
      </c>
      <c r="J5" s="6">
        <f>D5/E4</f>
        <v>0.38271380532582022</v>
      </c>
      <c r="K5" s="6">
        <f>E5/$E$3</f>
        <v>5.8851438216593929E-2</v>
      </c>
    </row>
    <row r="6" spans="2:11" x14ac:dyDescent="0.35">
      <c r="B6" s="7">
        <v>3</v>
      </c>
      <c r="C6">
        <v>269</v>
      </c>
      <c r="D6">
        <v>7410</v>
      </c>
      <c r="E6">
        <v>19306</v>
      </c>
      <c r="F6" s="6">
        <f>C6/$E$3</f>
        <v>5.8814269347489572E-4</v>
      </c>
      <c r="G6" s="6">
        <f>D6/$E$3</f>
        <v>1.6201254121371661E-2</v>
      </c>
      <c r="H6" s="6">
        <f>(C6+D6)/$E$3</f>
        <v>1.678939681484656E-2</v>
      </c>
      <c r="I6" s="6">
        <f>C6/E5</f>
        <v>9.9936842887394586E-3</v>
      </c>
      <c r="J6" s="6">
        <f>D6/E5</f>
        <v>0.27529070847419845</v>
      </c>
      <c r="K6" s="6">
        <f>E6/$E$3</f>
        <v>4.2210716878164821E-2</v>
      </c>
    </row>
    <row r="7" spans="2:11" x14ac:dyDescent="0.35">
      <c r="B7" s="3">
        <v>4</v>
      </c>
      <c r="C7" s="4">
        <v>193</v>
      </c>
      <c r="D7" s="4">
        <v>8319</v>
      </c>
      <c r="E7" s="4">
        <v>10898</v>
      </c>
      <c r="F7" s="6">
        <f>C7/$E$3</f>
        <v>4.2197598453775048E-4</v>
      </c>
      <c r="G7" s="6">
        <f>D7/$E$3</f>
        <v>1.8188695416422519E-2</v>
      </c>
      <c r="H7" s="6">
        <f>(C7+D7)/$E$3</f>
        <v>1.8610671400960267E-2</v>
      </c>
      <c r="I7" s="6">
        <f>C7/E6</f>
        <v>9.9968921578783791E-3</v>
      </c>
      <c r="J7" s="6">
        <f>D7/E6</f>
        <v>0.43090231016264374</v>
      </c>
      <c r="K7" s="6">
        <f>E7/$E$3</f>
        <v>2.3827431499960645E-2</v>
      </c>
    </row>
    <row r="8" spans="2:11" x14ac:dyDescent="0.35">
      <c r="B8" s="7">
        <v>5</v>
      </c>
      <c r="C8">
        <v>108</v>
      </c>
      <c r="D8">
        <v>2618</v>
      </c>
      <c r="E8">
        <v>8204</v>
      </c>
      <c r="F8" s="6">
        <f>C8/$E$3</f>
        <v>2.3613163901594326E-4</v>
      </c>
      <c r="G8" s="6">
        <f>D8/$E$3</f>
        <v>5.7240058420716614E-3</v>
      </c>
      <c r="H8" s="6">
        <f>(C8+D8)/$E$3</f>
        <v>5.9601374810876045E-3</v>
      </c>
      <c r="I8" s="6">
        <f>C8/E7</f>
        <v>9.910075243163884E-3</v>
      </c>
      <c r="J8" s="6">
        <f>D8/E7</f>
        <v>0.24022756469076895</v>
      </c>
      <c r="K8" s="6">
        <f>E8/$E$3</f>
        <v>1.7937258948951838E-2</v>
      </c>
    </row>
    <row r="9" spans="2:11" x14ac:dyDescent="0.35">
      <c r="B9" s="3">
        <v>6</v>
      </c>
      <c r="C9" s="4">
        <v>100</v>
      </c>
      <c r="D9" s="4">
        <v>1661</v>
      </c>
      <c r="E9" s="4">
        <v>4677</v>
      </c>
      <c r="F9" s="6">
        <f>C9/$E$3</f>
        <v>2.1864040649624376E-4</v>
      </c>
      <c r="G9" s="6">
        <f>D9/$E$3</f>
        <v>3.6316171519026087E-3</v>
      </c>
      <c r="H9" s="6">
        <f>(C9+D9)/$E$3</f>
        <v>3.8502575583988525E-3</v>
      </c>
      <c r="I9" s="6">
        <f>C9/E8</f>
        <v>1.218917601170161E-2</v>
      </c>
      <c r="J9" s="6">
        <f>D9/E8</f>
        <v>0.20246221355436372</v>
      </c>
      <c r="K9" s="6">
        <f>E9/$E$3</f>
        <v>1.022581181182932E-2</v>
      </c>
    </row>
    <row r="10" spans="2:11" x14ac:dyDescent="0.35">
      <c r="B10" s="7">
        <v>7</v>
      </c>
      <c r="C10">
        <v>100</v>
      </c>
      <c r="D10">
        <v>872</v>
      </c>
      <c r="E10">
        <v>5518</v>
      </c>
      <c r="F10" s="6">
        <f>C10/$E$3</f>
        <v>2.1864040649624376E-4</v>
      </c>
      <c r="G10" s="6">
        <f>D10/$E$3</f>
        <v>1.9065443446472457E-3</v>
      </c>
      <c r="H10" s="6">
        <f>(C10+D10)/$E$3</f>
        <v>2.1251847511434894E-3</v>
      </c>
      <c r="I10" s="6">
        <f>C10/E9</f>
        <v>2.1381227282446014E-2</v>
      </c>
      <c r="J10" s="6">
        <f>D10/E9</f>
        <v>0.18644430190292924</v>
      </c>
      <c r="K10" s="6">
        <f>E10/$E$3</f>
        <v>1.2064577630462731E-2</v>
      </c>
    </row>
    <row r="11" spans="2:11" x14ac:dyDescent="0.35">
      <c r="B11" s="3">
        <v>8</v>
      </c>
      <c r="C11" s="4">
        <v>100</v>
      </c>
      <c r="D11" s="4">
        <v>1428</v>
      </c>
      <c r="E11" s="4">
        <v>4032</v>
      </c>
      <c r="F11" s="6">
        <f>C11/$E$3</f>
        <v>2.1864040649624376E-4</v>
      </c>
      <c r="G11" s="6">
        <f>D11/$E$3</f>
        <v>3.1221850047663609E-3</v>
      </c>
      <c r="H11" s="6">
        <f>(C11+D11)/$E$3</f>
        <v>3.3408254112626047E-3</v>
      </c>
      <c r="I11" s="6">
        <f>C11/E10</f>
        <v>1.8122508155128669E-2</v>
      </c>
      <c r="J11" s="6">
        <f>D11/E10</f>
        <v>0.2587894164552374</v>
      </c>
      <c r="K11" s="6">
        <f>E11/$E$3</f>
        <v>8.815581189928548E-3</v>
      </c>
    </row>
    <row r="12" spans="2:11" x14ac:dyDescent="0.35">
      <c r="B12" s="7">
        <v>9</v>
      </c>
      <c r="C12">
        <v>4031</v>
      </c>
      <c r="D12">
        <v>0</v>
      </c>
      <c r="E12">
        <v>0</v>
      </c>
      <c r="F12" s="6">
        <f>C12/$E$3</f>
        <v>8.8133947858635864E-3</v>
      </c>
      <c r="G12" s="6">
        <f>D12/$E$3</f>
        <v>0</v>
      </c>
      <c r="H12" s="6">
        <f>(C12+D12)/$E$3</f>
        <v>8.8133947858635864E-3</v>
      </c>
      <c r="I12" s="6">
        <f>C12/E11</f>
        <v>0.99975198412698407</v>
      </c>
      <c r="J12" s="6">
        <f>D12/E11</f>
        <v>0</v>
      </c>
      <c r="K12" s="6">
        <f>E12/$E$3</f>
        <v>0</v>
      </c>
    </row>
    <row r="13" spans="2:11" x14ac:dyDescent="0.35">
      <c r="B13" s="1" t="s">
        <v>10</v>
      </c>
      <c r="C13" s="1">
        <f>SUM(C4:C12)</f>
        <v>10016</v>
      </c>
      <c r="D13" s="1">
        <f>SUM((D4:D12))</f>
        <v>447839</v>
      </c>
      <c r="E13" s="8" t="s">
        <v>11</v>
      </c>
      <c r="F13" s="9">
        <f>SUM($F3:$F12)</f>
        <v>2.1899023114663775E-2</v>
      </c>
      <c r="G13" s="9">
        <f>SUM($G3:$G12)</f>
        <v>0.97915701004871303</v>
      </c>
      <c r="H13" s="9">
        <f>SUM(H3:H12)</f>
        <v>1.0010560331633769</v>
      </c>
      <c r="I13" s="10" t="s">
        <v>11</v>
      </c>
      <c r="J13" s="10" t="s">
        <v>11</v>
      </c>
      <c r="K13" s="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07B9-8C69-45D4-A7BD-078D9101654B}">
  <dimension ref="A1:J22"/>
  <sheetViews>
    <sheetView tabSelected="1" workbookViewId="0">
      <selection activeCell="G4" sqref="G4"/>
    </sheetView>
  </sheetViews>
  <sheetFormatPr defaultRowHeight="14.5" x14ac:dyDescent="0.35"/>
  <sheetData>
    <row r="1" spans="1:10" x14ac:dyDescent="0.35">
      <c r="A1" t="s">
        <v>12</v>
      </c>
    </row>
    <row r="2" spans="1:10" x14ac:dyDescent="0.35">
      <c r="A2" t="s">
        <v>13</v>
      </c>
      <c r="B2" t="s">
        <v>1</v>
      </c>
      <c r="C2" t="s">
        <v>2</v>
      </c>
      <c r="D2" t="s">
        <v>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35">
      <c r="A3">
        <v>0</v>
      </c>
      <c r="B3" s="11">
        <v>0</v>
      </c>
      <c r="C3" s="11">
        <v>0</v>
      </c>
      <c r="D3" s="11">
        <v>396243</v>
      </c>
      <c r="E3" s="6">
        <f>Tabela1[[#This Row],[manual]]/$D$3</f>
        <v>0</v>
      </c>
      <c r="F3" s="6">
        <f>Tabela1[[#This Row],[auto]]/$D$3</f>
        <v>0</v>
      </c>
      <c r="G3" s="6">
        <f>(Tabela1[[#This Row],[manual]]+Tabela1[[#This Row],[auto]])/$D$3</f>
        <v>0</v>
      </c>
      <c r="H3" s="12" t="s">
        <v>11</v>
      </c>
      <c r="I3" s="13" t="s">
        <v>11</v>
      </c>
      <c r="J3" s="14" t="s">
        <v>11</v>
      </c>
    </row>
    <row r="4" spans="1:10" x14ac:dyDescent="0.35">
      <c r="A4">
        <v>1</v>
      </c>
      <c r="B4" s="11">
        <v>7755</v>
      </c>
      <c r="C4" s="11">
        <v>342259</v>
      </c>
      <c r="D4" s="11">
        <v>46204</v>
      </c>
      <c r="E4" s="6">
        <f>Tabela1[[#This Row],[manual]]/$D$3</f>
        <v>1.9571323657452625E-2</v>
      </c>
      <c r="F4" s="6">
        <f>Tabela1[[#This Row],[auto]]/$D$3</f>
        <v>0.86376036926835298</v>
      </c>
      <c r="G4" s="6">
        <f>(Tabela1[[#This Row],[manual]]+Tabela1[[#This Row],[auto]])/$D$3</f>
        <v>0.8833316929258056</v>
      </c>
      <c r="H4" s="12" t="s">
        <v>11</v>
      </c>
      <c r="I4" s="11">
        <f>D3-Tabela1[[#This Row],[unlabeled]]</f>
        <v>350039</v>
      </c>
      <c r="J4" s="6">
        <f>Tabela1[[#This Row],[diff]]/D3</f>
        <v>0.88339478552302497</v>
      </c>
    </row>
    <row r="5" spans="1:10" x14ac:dyDescent="0.35">
      <c r="A5">
        <v>2</v>
      </c>
      <c r="B5" s="11">
        <v>462</v>
      </c>
      <c r="C5" s="11">
        <v>5973</v>
      </c>
      <c r="D5" s="11">
        <v>39770</v>
      </c>
      <c r="E5" s="6">
        <f>Tabela1[[#This Row],[manual]]/$D$3</f>
        <v>1.1659511966141988E-3</v>
      </c>
      <c r="F5" s="6">
        <f>Tabela1[[#This Row],[auto]]/$D$3</f>
        <v>1.5074083327654999E-2</v>
      </c>
      <c r="G5" s="6">
        <f>(Tabela1[[#This Row],[manual]]+Tabela1[[#This Row],[auto]])/$D$3</f>
        <v>1.6240034524269198E-2</v>
      </c>
      <c r="H5" s="15"/>
      <c r="I5" s="11">
        <f>D4-Tabela1[[#This Row],[unlabeled]]</f>
        <v>6434</v>
      </c>
      <c r="J5" s="6">
        <f>Tabela1[[#This Row],[diff]]/D4</f>
        <v>0.13925201281274349</v>
      </c>
    </row>
    <row r="6" spans="1:10" x14ac:dyDescent="0.35">
      <c r="A6">
        <v>3</v>
      </c>
      <c r="B6" s="11">
        <v>397</v>
      </c>
      <c r="C6" s="11">
        <v>5410</v>
      </c>
      <c r="D6" s="11">
        <v>33963</v>
      </c>
      <c r="E6" s="6">
        <f>Tabela1[[#This Row],[manual]]/$D$3</f>
        <v>1.001910443843803E-3</v>
      </c>
      <c r="F6" s="6">
        <f>Tabela1[[#This Row],[auto]]/$D$3</f>
        <v>1.3653238038274493E-2</v>
      </c>
      <c r="G6" s="6">
        <f>(Tabela1[[#This Row],[manual]]+Tabela1[[#This Row],[auto]])/$D$3</f>
        <v>1.4655148482118296E-2</v>
      </c>
      <c r="H6" s="15">
        <v>13.6</v>
      </c>
      <c r="I6" s="11">
        <f>D5-Tabela1[[#This Row],[unlabeled]]</f>
        <v>5807</v>
      </c>
      <c r="J6" s="6">
        <f>Tabela1[[#This Row],[diff]]/D5</f>
        <v>0.14601458385717878</v>
      </c>
    </row>
    <row r="7" spans="1:10" x14ac:dyDescent="0.35">
      <c r="A7">
        <v>4</v>
      </c>
      <c r="B7" s="11">
        <v>338</v>
      </c>
      <c r="C7" s="11">
        <v>9459</v>
      </c>
      <c r="D7" s="11">
        <v>24170</v>
      </c>
      <c r="E7" s="6">
        <f>Tabela1[[#This Row],[manual]]/$D$3</f>
        <v>8.5301191440605888E-4</v>
      </c>
      <c r="F7" s="6">
        <f>Tabela1[[#This Row],[auto]]/$D$3</f>
        <v>2.3871715083925774E-2</v>
      </c>
      <c r="G7" s="6">
        <f>(Tabela1[[#This Row],[manual]]+Tabela1[[#This Row],[auto]])/$D$3</f>
        <v>2.4724726998331833E-2</v>
      </c>
      <c r="H7" s="15">
        <v>8</v>
      </c>
      <c r="I7" s="11">
        <f>D6-Tabela1[[#This Row],[unlabeled]]</f>
        <v>9793</v>
      </c>
      <c r="J7" s="6">
        <f>Tabela1[[#This Row],[diff]]/D6</f>
        <v>0.28834319700850924</v>
      </c>
    </row>
    <row r="8" spans="1:10" x14ac:dyDescent="0.35">
      <c r="A8">
        <v>5</v>
      </c>
      <c r="B8" s="11">
        <v>241</v>
      </c>
      <c r="C8" s="11">
        <v>4586</v>
      </c>
      <c r="D8" s="11">
        <v>19393</v>
      </c>
      <c r="E8" s="6">
        <f>Tabela1[[#This Row],[manual]]/$D$3</f>
        <v>6.0821263719485266E-4</v>
      </c>
      <c r="F8" s="6">
        <f>Tabela1[[#This Row],[auto]]/$D$3</f>
        <v>1.1573706033923627E-2</v>
      </c>
      <c r="G8" s="6">
        <f>(Tabela1[[#This Row],[manual]]+Tabela1[[#This Row],[auto]])/$D$3</f>
        <v>1.218191867111848E-2</v>
      </c>
      <c r="H8" s="15">
        <v>7</v>
      </c>
      <c r="I8" s="11">
        <f>D7-Tabela1[[#This Row],[unlabeled]]</f>
        <v>4777</v>
      </c>
      <c r="J8" s="6">
        <f>Tabela1[[#This Row],[diff]]/D7</f>
        <v>0.19764170459246999</v>
      </c>
    </row>
    <row r="9" spans="1:10" x14ac:dyDescent="0.35">
      <c r="A9">
        <v>6</v>
      </c>
      <c r="B9" s="11">
        <v>193</v>
      </c>
      <c r="C9" s="11">
        <v>3890</v>
      </c>
      <c r="D9" s="11">
        <v>15260</v>
      </c>
      <c r="E9" s="6">
        <f>Tabela1[[#This Row],[manual]]/$D$3</f>
        <v>4.8707485053363716E-4</v>
      </c>
      <c r="F9" s="6">
        <f>Tabela1[[#This Row],[auto]]/$D$3</f>
        <v>9.8172081273360037E-3</v>
      </c>
      <c r="G9" s="6">
        <f>(Tabela1[[#This Row],[manual]]+Tabela1[[#This Row],[auto]])/$D$3</f>
        <v>1.0304282977869641E-2</v>
      </c>
      <c r="H9" s="15"/>
      <c r="I9" s="11">
        <f>D8-Tabela1[[#This Row],[unlabeled]]</f>
        <v>4133</v>
      </c>
      <c r="J9" s="6">
        <f>Tabela1[[#This Row],[diff]]/D8</f>
        <v>0.21311813540968391</v>
      </c>
    </row>
    <row r="10" spans="1:10" x14ac:dyDescent="0.35">
      <c r="A10">
        <v>7</v>
      </c>
      <c r="B10" s="11">
        <v>151</v>
      </c>
      <c r="C10" s="11">
        <v>2037</v>
      </c>
      <c r="D10" s="11">
        <v>13072</v>
      </c>
      <c r="E10" s="6">
        <f>Tabela1[[#This Row],[manual]]/$D$3</f>
        <v>3.8107928720507368E-4</v>
      </c>
      <c r="F10" s="6">
        <f>Tabela1[[#This Row],[auto]]/$D$3</f>
        <v>5.140784821435331E-3</v>
      </c>
      <c r="G10" s="6">
        <f>(Tabela1[[#This Row],[manual]]+Tabela1[[#This Row],[auto]])/$D$3</f>
        <v>5.5218641086404053E-3</v>
      </c>
      <c r="H10" s="15">
        <v>3</v>
      </c>
      <c r="I10" s="11">
        <f>D9-Tabela1[[#This Row],[unlabeled]]</f>
        <v>2188</v>
      </c>
      <c r="J10" s="6">
        <f>Tabela1[[#This Row],[diff]]/D9</f>
        <v>0.14338138925294888</v>
      </c>
    </row>
    <row r="11" spans="1:10" x14ac:dyDescent="0.35">
      <c r="A11">
        <v>8</v>
      </c>
      <c r="B11" s="11">
        <v>130</v>
      </c>
      <c r="C11" s="11">
        <v>1586</v>
      </c>
      <c r="D11" s="11">
        <v>11356</v>
      </c>
      <c r="E11" s="6">
        <f>Tabela1[[#This Row],[manual]]/$D$3</f>
        <v>3.2808150554079188E-4</v>
      </c>
      <c r="F11" s="6">
        <f>Tabela1[[#This Row],[auto]]/$D$3</f>
        <v>4.0025943675976615E-3</v>
      </c>
      <c r="G11" s="6">
        <f>(Tabela1[[#This Row],[manual]]+Tabela1[[#This Row],[auto]])/$D$3</f>
        <v>4.330675873138453E-3</v>
      </c>
      <c r="H11" s="15"/>
      <c r="I11" s="11">
        <f>D10-Tabela1[[#This Row],[unlabeled]]</f>
        <v>1716</v>
      </c>
      <c r="J11" s="6">
        <f>Tabela1[[#This Row],[diff]]/D10</f>
        <v>0.13127294981640147</v>
      </c>
    </row>
    <row r="12" spans="1:10" x14ac:dyDescent="0.35">
      <c r="A12">
        <v>9</v>
      </c>
      <c r="B12" s="11">
        <v>112</v>
      </c>
      <c r="C12" s="11">
        <v>1761</v>
      </c>
      <c r="D12" s="11">
        <v>9483</v>
      </c>
      <c r="E12" s="6">
        <f>Tabela1[[#This Row],[manual]]/$D$3</f>
        <v>2.8265483554283611E-4</v>
      </c>
      <c r="F12" s="6">
        <f>Tabela1[[#This Row],[auto]]/$D$3</f>
        <v>4.4442425481333427E-3</v>
      </c>
      <c r="G12" s="6">
        <f>(Tabela1[[#This Row],[manual]]+Tabela1[[#This Row],[auto]])/$D$3</f>
        <v>4.7268973836761784E-3</v>
      </c>
      <c r="H12" s="15">
        <f>2+20/60</f>
        <v>2.3333333333333335</v>
      </c>
      <c r="I12" s="11">
        <f>D11-Tabela1[[#This Row],[unlabeled]]</f>
        <v>1873</v>
      </c>
      <c r="J12" s="6">
        <f>Tabela1[[#This Row],[diff]]/D11</f>
        <v>0.16493483620993307</v>
      </c>
    </row>
    <row r="13" spans="1:10" x14ac:dyDescent="0.35">
      <c r="A13">
        <v>10</v>
      </c>
      <c r="B13" s="11">
        <v>100</v>
      </c>
      <c r="C13" s="11">
        <v>1342</v>
      </c>
      <c r="D13" s="11">
        <v>8041</v>
      </c>
      <c r="E13" s="6">
        <f>Tabela1[[#This Row],[manual]]/$D$3</f>
        <v>2.523703888775322E-4</v>
      </c>
      <c r="F13" s="6">
        <f>Tabela1[[#This Row],[auto]]/$D$3</f>
        <v>3.3868106187364823E-3</v>
      </c>
      <c r="G13" s="6">
        <f>(Tabela1[[#This Row],[manual]]+Tabela1[[#This Row],[auto]])/$D$3</f>
        <v>3.6391810076140145E-3</v>
      </c>
      <c r="H13" s="15">
        <f>3+11/60</f>
        <v>3.1833333333333331</v>
      </c>
      <c r="I13" s="11">
        <f>D12-Tabela1[[#This Row],[unlabeled]]</f>
        <v>1442</v>
      </c>
      <c r="J13" s="6">
        <f>Tabela1[[#This Row],[diff]]/D12</f>
        <v>0.15206158388695559</v>
      </c>
    </row>
    <row r="14" spans="1:10" x14ac:dyDescent="0.35">
      <c r="A14">
        <v>11</v>
      </c>
      <c r="B14" s="11">
        <v>100</v>
      </c>
      <c r="C14" s="11">
        <v>1347</v>
      </c>
      <c r="D14" s="11">
        <v>6594</v>
      </c>
      <c r="E14" s="6">
        <f>Tabela1[[#This Row],[manual]]/$D$3</f>
        <v>2.523703888775322E-4</v>
      </c>
      <c r="F14" s="6">
        <f>Tabela1[[#This Row],[auto]]/$D$3</f>
        <v>3.3994291381803589E-3</v>
      </c>
      <c r="G14" s="6">
        <f>(Tabela1[[#This Row],[manual]]+Tabela1[[#This Row],[auto]])/$D$3</f>
        <v>3.6517995270578911E-3</v>
      </c>
      <c r="H14" s="15">
        <f>1+37/60</f>
        <v>1.6166666666666667</v>
      </c>
      <c r="I14" s="11">
        <f>D13-Tabela1[[#This Row],[unlabeled]]</f>
        <v>1447</v>
      </c>
      <c r="J14" s="6">
        <f>Tabela1[[#This Row],[diff]]/D13</f>
        <v>0.17995274219624424</v>
      </c>
    </row>
    <row r="15" spans="1:10" x14ac:dyDescent="0.35">
      <c r="A15">
        <v>12</v>
      </c>
      <c r="B15" s="11">
        <v>100</v>
      </c>
      <c r="C15" s="11">
        <v>406</v>
      </c>
      <c r="D15" s="11">
        <v>6088</v>
      </c>
      <c r="E15" s="6">
        <f>Tabela1[[#This Row],[manual]]/$D$3</f>
        <v>2.523703888775322E-4</v>
      </c>
      <c r="F15" s="6">
        <f>Tabela1[[#This Row],[auto]]/$D$3</f>
        <v>1.0246237788427807E-3</v>
      </c>
      <c r="G15" s="6">
        <f>(Tabela1[[#This Row],[manual]]+Tabela1[[#This Row],[auto]])/$D$3</f>
        <v>1.2769941677203129E-3</v>
      </c>
      <c r="H15" s="15">
        <f>3+9/60</f>
        <v>3.15</v>
      </c>
      <c r="I15" s="11">
        <f>D14-Tabela1[[#This Row],[unlabeled]]</f>
        <v>506</v>
      </c>
      <c r="J15" s="6">
        <f>Tabela1[[#This Row],[diff]]/D14</f>
        <v>7.6736427054898387E-2</v>
      </c>
    </row>
    <row r="16" spans="1:10" x14ac:dyDescent="0.35">
      <c r="A16">
        <v>13</v>
      </c>
      <c r="B16" s="11">
        <v>100</v>
      </c>
      <c r="C16" s="11">
        <v>479</v>
      </c>
      <c r="D16" s="11">
        <v>5510</v>
      </c>
      <c r="E16" s="6">
        <f>Tabela1[[#This Row],[manual]]/$D$3</f>
        <v>2.523703888775322E-4</v>
      </c>
      <c r="F16" s="6">
        <f>Tabela1[[#This Row],[auto]]/$D$3</f>
        <v>1.2088541627233794E-3</v>
      </c>
      <c r="G16" s="6">
        <f>(Tabela1[[#This Row],[manual]]+Tabela1[[#This Row],[auto]])/$D$3</f>
        <v>1.4612245516009115E-3</v>
      </c>
      <c r="H16" s="15">
        <f>1+47/60</f>
        <v>1.7833333333333332</v>
      </c>
      <c r="I16" s="11">
        <f>D15-Tabela1[[#This Row],[unlabeled]]</f>
        <v>578</v>
      </c>
      <c r="J16" s="6">
        <f>Tabela1[[#This Row],[diff]]/D15</f>
        <v>9.4940867279894869E-2</v>
      </c>
    </row>
    <row r="17" spans="1:10" x14ac:dyDescent="0.35">
      <c r="A17">
        <v>14</v>
      </c>
      <c r="B17" s="11">
        <v>100</v>
      </c>
      <c r="C17" s="11">
        <v>381</v>
      </c>
      <c r="D17" s="11">
        <v>5029</v>
      </c>
      <c r="E17" s="6">
        <f>Tabela1[[#This Row],[manual]]/$D$3</f>
        <v>2.523703888775322E-4</v>
      </c>
      <c r="F17" s="6">
        <f>Tabela1[[#This Row],[auto]]/$D$3</f>
        <v>9.6153118162339781E-4</v>
      </c>
      <c r="G17" s="6">
        <f>(Tabela1[[#This Row],[manual]]+Tabela1[[#This Row],[auto]])/$D$3</f>
        <v>1.21390157050093E-3</v>
      </c>
      <c r="H17" s="15">
        <f>2+21/60</f>
        <v>2.35</v>
      </c>
      <c r="I17" s="11">
        <f>D16-Tabela1[[#This Row],[unlabeled]]</f>
        <v>481</v>
      </c>
      <c r="J17" s="6">
        <f>Tabela1[[#This Row],[diff]]/D16</f>
        <v>8.7295825771324859E-2</v>
      </c>
    </row>
    <row r="18" spans="1:10" x14ac:dyDescent="0.35">
      <c r="A18">
        <v>15</v>
      </c>
      <c r="B18" s="11">
        <v>100</v>
      </c>
      <c r="C18" s="11">
        <v>773</v>
      </c>
      <c r="D18" s="11">
        <v>4157</v>
      </c>
      <c r="E18" s="6">
        <f>Tabela1[[#This Row],[manual]]/$D$3</f>
        <v>2.523703888775322E-4</v>
      </c>
      <c r="F18" s="6">
        <f>Tabela1[[#This Row],[auto]]/$D$3</f>
        <v>1.950823106023324E-3</v>
      </c>
      <c r="G18" s="6">
        <f>(Tabela1[[#This Row],[manual]]+Tabela1[[#This Row],[auto]])/$D$3</f>
        <v>2.2031934949008564E-3</v>
      </c>
      <c r="H18" s="15">
        <f>2+37/60</f>
        <v>2.6166666666666667</v>
      </c>
      <c r="I18" s="11">
        <f>D17-Tabela1[[#This Row],[unlabeled]]</f>
        <v>872</v>
      </c>
      <c r="J18" s="6">
        <f>Tabela1[[#This Row],[diff]]/D17</f>
        <v>0.1733943129846888</v>
      </c>
    </row>
    <row r="19" spans="1:10" x14ac:dyDescent="0.35">
      <c r="A19">
        <v>16</v>
      </c>
      <c r="B19" s="11">
        <v>4157</v>
      </c>
      <c r="C19" s="11">
        <v>0</v>
      </c>
      <c r="D19" s="11">
        <v>0</v>
      </c>
      <c r="E19" s="6">
        <f>Tabela1[[#This Row],[manual]]/$D$3</f>
        <v>1.0491037065639015E-2</v>
      </c>
      <c r="F19" s="6">
        <f>Tabela1[[#This Row],[auto]]/$D$3</f>
        <v>0</v>
      </c>
      <c r="G19" s="6">
        <f>(Tabela1[[#This Row],[manual]]+Tabela1[[#This Row],[auto]])/$D$3</f>
        <v>1.0491037065639015E-2</v>
      </c>
      <c r="H19" s="15">
        <f>68</f>
        <v>68</v>
      </c>
      <c r="I19" s="13" t="s">
        <v>11</v>
      </c>
      <c r="J19" s="14" t="s">
        <v>11</v>
      </c>
    </row>
    <row r="20" spans="1:10" x14ac:dyDescent="0.35">
      <c r="B20" s="11">
        <f>SUM(Tabela1[manual])</f>
        <v>14536</v>
      </c>
      <c r="C20" s="11">
        <f>SUM(Tabela1[auto])</f>
        <v>381689</v>
      </c>
      <c r="D20" s="11"/>
      <c r="E20" s="6">
        <f>SUM(Tabela1[manual %])</f>
        <v>3.6684559727238088E-2</v>
      </c>
      <c r="F20" s="6">
        <f>SUM(Tabela1[auto %])</f>
        <v>0.96327001360276399</v>
      </c>
      <c r="G20" s="6">
        <f>SUM(Tabela1[annotated %])</f>
        <v>0.99995457333000193</v>
      </c>
      <c r="H20" s="15">
        <f>SUM(Tabela1[tempo de anotação (m)])</f>
        <v>116.63333333333333</v>
      </c>
    </row>
    <row r="21" spans="1:10" x14ac:dyDescent="0.35">
      <c r="H21" s="15">
        <f>SUM(B5:B19)/Tabela1[[#Totals],[tempo de anotação (m)]]</f>
        <v>58.139468419548443</v>
      </c>
      <c r="I21" t="s">
        <v>20</v>
      </c>
    </row>
    <row r="22" spans="1:10" x14ac:dyDescent="0.35">
      <c r="H22" s="15">
        <f>Tabela1[[#Totals],[tempo de anotação (m)]]/SUM(B5:B19)</f>
        <v>1.7200019662783266E-2</v>
      </c>
      <c r="I22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C809-6DAF-436E-AB85-CCFE227EDE6E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Rede 1</vt:lpstr>
      <vt:lpstr>Rede 2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2020-02-07T22:01:30Z</dcterms:modified>
</cp:coreProperties>
</file>