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997CC5B0-A7E7-4347-B122-939FA040B7C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lan1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I6" i="1"/>
  <c r="I7" i="1"/>
  <c r="I8" i="1"/>
  <c r="I10" i="1"/>
  <c r="I12" i="1"/>
  <c r="I13" i="1"/>
  <c r="I14" i="1"/>
  <c r="I15" i="1"/>
  <c r="I16" i="1"/>
  <c r="I17" i="1"/>
  <c r="I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21" i="1"/>
  <c r="E20" i="1" l="1"/>
  <c r="E21" i="1" s="1"/>
  <c r="R7" i="1" l="1"/>
  <c r="R8" i="1"/>
  <c r="R6" i="1"/>
  <c r="R4" i="1"/>
  <c r="R5" i="1"/>
  <c r="R3" i="1"/>
  <c r="P5" i="1"/>
  <c r="P4" i="1"/>
  <c r="P3" i="1"/>
  <c r="N3" i="1"/>
  <c r="N4" i="1"/>
  <c r="N5" i="1"/>
  <c r="Q8" i="1"/>
  <c r="O8" i="1"/>
  <c r="P8" i="1" s="1"/>
  <c r="M8" i="1"/>
  <c r="N6" i="1" s="1"/>
  <c r="N7" i="1" l="1"/>
  <c r="N8" i="1"/>
  <c r="P6" i="1"/>
  <c r="P7" i="1"/>
  <c r="F19" i="1" l="1"/>
  <c r="G18" i="1" l="1"/>
  <c r="H18" i="1" s="1"/>
  <c r="F18" i="1"/>
  <c r="G17" i="1"/>
  <c r="H17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4" i="1"/>
  <c r="H4" i="1" s="1"/>
  <c r="F17" i="1"/>
  <c r="F16" i="1" l="1"/>
  <c r="F15" i="1"/>
  <c r="C20" i="1"/>
  <c r="C21" i="1" s="1"/>
  <c r="F14" i="1"/>
  <c r="F13" i="1" l="1"/>
  <c r="F12" i="1"/>
</calcChain>
</file>

<file path=xl/sharedStrings.xml><?xml version="1.0" encoding="utf-8"?>
<sst xmlns="http://schemas.openxmlformats.org/spreadsheetml/2006/main" count="46" uniqueCount="22">
  <si>
    <t>iteration</t>
  </si>
  <si>
    <t>imagens manuais</t>
  </si>
  <si>
    <t>imagens não anotadas</t>
  </si>
  <si>
    <t>tempo de anotação (m)</t>
  </si>
  <si>
    <t>rede2</t>
  </si>
  <si>
    <t>diff</t>
  </si>
  <si>
    <t>diff (%)</t>
  </si>
  <si>
    <t>-</t>
  </si>
  <si>
    <t>imagens automaticas</t>
  </si>
  <si>
    <t>Event</t>
  </si>
  <si>
    <t>Positive</t>
  </si>
  <si>
    <t>Negative</t>
  </si>
  <si>
    <t>Total</t>
  </si>
  <si>
    <t>Manual</t>
  </si>
  <si>
    <t>Automatic</t>
  </si>
  <si>
    <t>Count</t>
  </si>
  <si>
    <t>Percentage</t>
  </si>
  <si>
    <t>Duct</t>
  </si>
  <si>
    <t>.</t>
  </si>
  <si>
    <t>Predecessors</t>
  </si>
  <si>
    <t>Percent</t>
  </si>
  <si>
    <t>Tempo de anotação (Img/s)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</si>
</sst>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Imagens Não Anotadas ao Final de Cada Iteração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Plan1!$D$3:$D$19</c:f>
              <c:numCache>
                <c:formatCode>#,##0</c:formatCode>
                <c:ptCount val="17"/>
                <c:pt idx="0">
                  <c:v>396243</c:v>
                </c:pt>
                <c:pt idx="1">
                  <c:v>46204</c:v>
                </c:pt>
                <c:pt idx="2">
                  <c:v>39770</c:v>
                </c:pt>
                <c:pt idx="3">
                  <c:v>33963</c:v>
                </c:pt>
                <c:pt idx="4">
                  <c:v>24170</c:v>
                </c:pt>
                <c:pt idx="5">
                  <c:v>19393</c:v>
                </c:pt>
                <c:pt idx="6">
                  <c:v>15260</c:v>
                </c:pt>
                <c:pt idx="7">
                  <c:v>13072</c:v>
                </c:pt>
                <c:pt idx="8">
                  <c:v>11356</c:v>
                </c:pt>
                <c:pt idx="9">
                  <c:v>9483</c:v>
                </c:pt>
                <c:pt idx="10">
                  <c:v>8041</c:v>
                </c:pt>
                <c:pt idx="11">
                  <c:v>6594</c:v>
                </c:pt>
                <c:pt idx="12">
                  <c:v>6088</c:v>
                </c:pt>
                <c:pt idx="13">
                  <c:v>5510</c:v>
                </c:pt>
                <c:pt idx="14">
                  <c:v>5029</c:v>
                </c:pt>
                <c:pt idx="15">
                  <c:v>4157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F2B-939C-E86C432F8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067712"/>
        <c:axId val="1171453392"/>
      </c:lineChart>
      <c:catAx>
        <c:axId val="129506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Iteração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53392"/>
        <c:crossesAt val="0"/>
        <c:auto val="1"/>
        <c:lblAlgn val="ctr"/>
        <c:lblOffset val="100"/>
        <c:noMultiLvlLbl val="0"/>
      </c:catAx>
      <c:valAx>
        <c:axId val="117145339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aseline="0"/>
                  <a:t>Imagens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44450</xdr:rowOff>
    </xdr:from>
    <xdr:to>
      <xdr:col>19</xdr:col>
      <xdr:colOff>12700</xdr:colOff>
      <xdr:row>25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297BF-64A1-473F-9229-3C79858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9F608-9F8F-4067-ACBF-968268D4C68B}" name="Tabela1" displayName="Tabela1" ref="B2:I20" totalsRowCount="1">
  <autoFilter ref="B2:I19" xr:uid="{DCB1C659-1010-4CBB-9978-4388CEB38DCF}"/>
  <tableColumns count="8">
    <tableColumn id="1" xr3:uid="{D9059A50-A879-4ED2-BDFA-C4D712E5AB80}" name="iteration" totalsRowLabel="Total"/>
    <tableColumn id="2" xr3:uid="{09CF3096-A106-40F0-B021-80D4AC1A5F9A}" name="imagens manuais" totalsRowFunction="custom" dataDxfId="8" totalsRowDxfId="3">
      <totalsRowFormula>SUM(Tabela1[imagens manuais])</totalsRowFormula>
    </tableColumn>
    <tableColumn id="3" xr3:uid="{3DAF7199-B8A4-4231-9748-CE1C9811C247}" name="imagens não anotadas" dataDxfId="7" totalsRowDxfId="2"/>
    <tableColumn id="7" xr3:uid="{0BA25DC8-8FB2-41A2-AF72-A852D43C9218}" name="imagens automaticas" totalsRowFunction="custom" dataDxfId="6" totalsRowDxfId="1">
      <totalsRowFormula>SUM(Tabela1[imagens automaticas])</totalsRowFormula>
    </tableColumn>
    <tableColumn id="4" xr3:uid="{DEA33ADC-B51C-4FDE-847F-F697D5667262}" name="tempo de anotação (m)" dataDxfId="5" totalsRowDxfId="0"/>
    <tableColumn id="5" xr3:uid="{AF75D8B3-C08D-44B7-B6CB-67270E61AD76}" name="diff"/>
    <tableColumn id="6" xr3:uid="{D42DDA13-A0BD-4D23-A233-83F8E7D5BCBB}" name="diff (%)" dataDxfId="4">
      <calculatedColumnFormula>Tabela1[[#This Row],[diff]]/D2</calculatedColumnFormula>
    </tableColumn>
    <tableColumn id="8" xr3:uid="{995504D8-4656-4EFC-BD9F-B3AFB8150951}" name="Tempo de anotação (Img/s)" totalsRowFunction="custom">
      <totalsRowFormula>MEDIAN(Tabela1[Tempo de anotação (Img/s)])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1"/>
  <sheetViews>
    <sheetView tabSelected="1" workbookViewId="0">
      <selection activeCell="I20" sqref="I20"/>
    </sheetView>
  </sheetViews>
  <sheetFormatPr defaultRowHeight="14.5" x14ac:dyDescent="0.35"/>
  <cols>
    <col min="2" max="2" width="10.36328125" bestFit="1" customWidth="1"/>
    <col min="3" max="3" width="17.6328125" bestFit="1" customWidth="1"/>
    <col min="4" max="4" width="22.08984375" bestFit="1" customWidth="1"/>
    <col min="5" max="5" width="22.08984375" customWidth="1"/>
    <col min="6" max="6" width="23" bestFit="1" customWidth="1"/>
    <col min="9" max="9" width="26.453125" bestFit="1" customWidth="1"/>
  </cols>
  <sheetData>
    <row r="1" spans="2:20" x14ac:dyDescent="0.35">
      <c r="B1" t="s">
        <v>4</v>
      </c>
      <c r="K1" t="s">
        <v>18</v>
      </c>
      <c r="L1" t="s">
        <v>18</v>
      </c>
      <c r="M1" t="s">
        <v>14</v>
      </c>
      <c r="N1" t="s">
        <v>18</v>
      </c>
      <c r="O1" t="s">
        <v>13</v>
      </c>
      <c r="P1" t="s">
        <v>18</v>
      </c>
      <c r="Q1" t="s">
        <v>12</v>
      </c>
      <c r="R1" t="s">
        <v>18</v>
      </c>
    </row>
    <row r="2" spans="2:20" x14ac:dyDescent="0.35">
      <c r="B2" t="s">
        <v>0</v>
      </c>
      <c r="C2" t="s">
        <v>1</v>
      </c>
      <c r="D2" t="s">
        <v>2</v>
      </c>
      <c r="E2" t="s">
        <v>8</v>
      </c>
      <c r="F2" t="s">
        <v>3</v>
      </c>
      <c r="G2" t="s">
        <v>5</v>
      </c>
      <c r="H2" t="s">
        <v>6</v>
      </c>
      <c r="I2" t="s">
        <v>21</v>
      </c>
      <c r="K2" t="s">
        <v>18</v>
      </c>
      <c r="L2" t="s">
        <v>18</v>
      </c>
      <c r="M2" t="s">
        <v>15</v>
      </c>
      <c r="N2" t="s">
        <v>16</v>
      </c>
      <c r="O2" t="s">
        <v>15</v>
      </c>
      <c r="P2" t="s">
        <v>16</v>
      </c>
      <c r="Q2" t="s">
        <v>15</v>
      </c>
      <c r="R2" t="s">
        <v>16</v>
      </c>
      <c r="T2" t="s">
        <v>19</v>
      </c>
    </row>
    <row r="3" spans="2:20" x14ac:dyDescent="0.35">
      <c r="B3">
        <v>0</v>
      </c>
      <c r="C3" s="2">
        <v>0</v>
      </c>
      <c r="D3" s="2">
        <v>396243</v>
      </c>
      <c r="E3" s="2">
        <v>0</v>
      </c>
      <c r="F3" s="4" t="s">
        <v>7</v>
      </c>
      <c r="G3" s="5" t="s">
        <v>7</v>
      </c>
      <c r="H3" s="6" t="s">
        <v>7</v>
      </c>
      <c r="K3" t="s">
        <v>17</v>
      </c>
      <c r="L3" t="s">
        <v>10</v>
      </c>
      <c r="M3">
        <v>388642</v>
      </c>
      <c r="N3" s="7">
        <f>M3/M$5</f>
        <v>0.86782021137154808</v>
      </c>
      <c r="O3">
        <v>7885</v>
      </c>
      <c r="P3" s="7">
        <f>O3/O$5</f>
        <v>0.78834233153369326</v>
      </c>
      <c r="Q3">
        <v>396243</v>
      </c>
      <c r="R3" s="7">
        <f>Q3/$T$3</f>
        <v>0.86637382531845952</v>
      </c>
      <c r="T3">
        <v>457358</v>
      </c>
    </row>
    <row r="4" spans="2:20" x14ac:dyDescent="0.35">
      <c r="B4">
        <v>1</v>
      </c>
      <c r="C4" s="2">
        <v>7755</v>
      </c>
      <c r="D4" s="2">
        <v>46204</v>
      </c>
      <c r="E4" s="2">
        <f>D3-Tabela1[[#This Row],[imagens manuais]]-Tabela1[[#This Row],[imagens não anotadas]]</f>
        <v>342284</v>
      </c>
      <c r="F4" s="4" t="s">
        <v>7</v>
      </c>
      <c r="G4" s="2">
        <f>D3-Tabela1[[#This Row],[imagens não anotadas]]</f>
        <v>350039</v>
      </c>
      <c r="H4" s="3">
        <f>Tabela1[[#This Row],[diff]]/D3</f>
        <v>0.88339478552302497</v>
      </c>
      <c r="K4" t="s">
        <v>18</v>
      </c>
      <c r="L4" t="s">
        <v>11</v>
      </c>
      <c r="M4">
        <v>59195</v>
      </c>
      <c r="N4" s="7">
        <f>M4/M$5</f>
        <v>0.13217978862845187</v>
      </c>
      <c r="O4">
        <v>2117</v>
      </c>
      <c r="P4" s="7">
        <f>O4/O$5</f>
        <v>0.21165766846630674</v>
      </c>
      <c r="Q4">
        <v>61115</v>
      </c>
      <c r="R4" s="7">
        <f t="shared" ref="R4:R5" si="0">Q4/$T$3</f>
        <v>0.1336261746815405</v>
      </c>
    </row>
    <row r="5" spans="2:20" x14ac:dyDescent="0.35">
      <c r="B5">
        <v>2</v>
      </c>
      <c r="C5" s="2">
        <v>462</v>
      </c>
      <c r="D5" s="2">
        <v>39770</v>
      </c>
      <c r="E5" s="2">
        <f>D4-Tabela1[[#This Row],[imagens manuais]]-Tabela1[[#This Row],[imagens não anotadas]]</f>
        <v>5972</v>
      </c>
      <c r="F5" s="1"/>
      <c r="G5" s="2">
        <f>D4-Tabela1[[#This Row],[imagens não anotadas]]</f>
        <v>6434</v>
      </c>
      <c r="H5" s="3">
        <f>Tabela1[[#This Row],[diff]]/D4</f>
        <v>0.13925201281274349</v>
      </c>
      <c r="K5" t="s">
        <v>18</v>
      </c>
      <c r="L5" t="s">
        <v>12</v>
      </c>
      <c r="M5">
        <v>447837</v>
      </c>
      <c r="N5" s="7">
        <f>M5/M$5</f>
        <v>1</v>
      </c>
      <c r="O5">
        <v>10002</v>
      </c>
      <c r="P5" s="7">
        <f>O5/O$5</f>
        <v>1</v>
      </c>
      <c r="Q5">
        <v>457358</v>
      </c>
      <c r="R5" s="7">
        <f t="shared" si="0"/>
        <v>1</v>
      </c>
    </row>
    <row r="6" spans="2:20" x14ac:dyDescent="0.35">
      <c r="B6">
        <v>3</v>
      </c>
      <c r="C6" s="2">
        <v>397</v>
      </c>
      <c r="D6" s="2">
        <v>33963</v>
      </c>
      <c r="E6" s="2">
        <f>D5-Tabela1[[#This Row],[imagens manuais]]-Tabela1[[#This Row],[imagens não anotadas]]</f>
        <v>5410</v>
      </c>
      <c r="F6" s="1">
        <v>13.6</v>
      </c>
      <c r="G6" s="2">
        <f>D5-Tabela1[[#This Row],[imagens não anotadas]]</f>
        <v>5807</v>
      </c>
      <c r="H6" s="3">
        <f>Tabela1[[#This Row],[diff]]/D5</f>
        <v>0.14601458385717878</v>
      </c>
      <c r="I6">
        <f>Tabela1[[#This Row],[imagens manuais]]/Tabela1[[#This Row],[tempo de anotação (m)]]/60</f>
        <v>0.48651960784313725</v>
      </c>
      <c r="K6" t="s">
        <v>9</v>
      </c>
      <c r="L6" t="s">
        <v>10</v>
      </c>
      <c r="M6">
        <v>123457</v>
      </c>
      <c r="N6" s="7">
        <f t="shared" ref="N6:N7" si="1">M6/M$8</f>
        <v>0.32344919554925605</v>
      </c>
      <c r="O6">
        <v>7119</v>
      </c>
      <c r="P6" s="7">
        <f t="shared" ref="P6:P7" si="2">O6/O$8</f>
        <v>0.49461543806016811</v>
      </c>
      <c r="Q6">
        <v>130576</v>
      </c>
      <c r="R6" s="7">
        <f>Q6/$T$6</f>
        <v>0.32953515898072649</v>
      </c>
      <c r="T6">
        <v>396243</v>
      </c>
    </row>
    <row r="7" spans="2:20" x14ac:dyDescent="0.35">
      <c r="B7">
        <v>4</v>
      </c>
      <c r="C7" s="2">
        <v>338</v>
      </c>
      <c r="D7" s="2">
        <v>24170</v>
      </c>
      <c r="E7" s="2">
        <f>D6-Tabela1[[#This Row],[imagens manuais]]-Tabela1[[#This Row],[imagens não anotadas]]</f>
        <v>9455</v>
      </c>
      <c r="F7" s="1">
        <v>8</v>
      </c>
      <c r="G7" s="2">
        <f>D6-Tabela1[[#This Row],[imagens não anotadas]]</f>
        <v>9793</v>
      </c>
      <c r="H7" s="3">
        <f>Tabela1[[#This Row],[diff]]/D6</f>
        <v>0.28834319700850924</v>
      </c>
      <c r="I7">
        <f>Tabela1[[#This Row],[imagens manuais]]/Tabela1[[#This Row],[tempo de anotação (m)]]/60</f>
        <v>0.70416666666666672</v>
      </c>
      <c r="K7" t="s">
        <v>18</v>
      </c>
      <c r="L7" t="s">
        <v>11</v>
      </c>
      <c r="M7">
        <v>258232</v>
      </c>
      <c r="N7" s="7">
        <f t="shared" si="1"/>
        <v>0.67655080445074389</v>
      </c>
      <c r="O7">
        <v>7274</v>
      </c>
      <c r="P7" s="7">
        <f t="shared" si="2"/>
        <v>0.50538456193983183</v>
      </c>
      <c r="Q7">
        <v>265506</v>
      </c>
      <c r="R7" s="7">
        <f t="shared" ref="R7:R8" si="3">Q7/$T$6</f>
        <v>0.67005852469318072</v>
      </c>
    </row>
    <row r="8" spans="2:20" x14ac:dyDescent="0.35">
      <c r="B8">
        <v>5</v>
      </c>
      <c r="C8" s="2">
        <v>241</v>
      </c>
      <c r="D8" s="2">
        <v>19393</v>
      </c>
      <c r="E8" s="2">
        <f>D7-Tabela1[[#This Row],[imagens manuais]]-Tabela1[[#This Row],[imagens não anotadas]]</f>
        <v>4536</v>
      </c>
      <c r="F8" s="1">
        <v>7</v>
      </c>
      <c r="G8" s="2">
        <f>D7-Tabela1[[#This Row],[imagens não anotadas]]</f>
        <v>4777</v>
      </c>
      <c r="H8" s="3">
        <f>Tabela1[[#This Row],[diff]]/D7</f>
        <v>0.19764170459246999</v>
      </c>
      <c r="I8">
        <f>Tabela1[[#This Row],[imagens manuais]]/Tabela1[[#This Row],[tempo de anotação (m)]]/60</f>
        <v>0.57380952380952388</v>
      </c>
      <c r="K8" t="s">
        <v>18</v>
      </c>
      <c r="L8" t="s">
        <v>12</v>
      </c>
      <c r="M8">
        <f>SUM(M6:M7)</f>
        <v>381689</v>
      </c>
      <c r="N8" s="7">
        <f>M8/M$8</f>
        <v>1</v>
      </c>
      <c r="O8">
        <f>SUM(O6:O7)</f>
        <v>14393</v>
      </c>
      <c r="P8" s="7">
        <f>O8/O$8</f>
        <v>1</v>
      </c>
      <c r="Q8">
        <f>SUM(Q6:Q7)</f>
        <v>396082</v>
      </c>
      <c r="R8" s="7">
        <f t="shared" si="3"/>
        <v>0.99959368367390722</v>
      </c>
    </row>
    <row r="9" spans="2:20" x14ac:dyDescent="0.35">
      <c r="B9">
        <v>6</v>
      </c>
      <c r="C9" s="2">
        <v>193</v>
      </c>
      <c r="D9" s="2">
        <v>15260</v>
      </c>
      <c r="E9" s="2">
        <f>D8-Tabela1[[#This Row],[imagens manuais]]-Tabela1[[#This Row],[imagens não anotadas]]</f>
        <v>3940</v>
      </c>
      <c r="F9" s="1"/>
      <c r="G9" s="2">
        <f>D8-Tabela1[[#This Row],[imagens não anotadas]]</f>
        <v>4133</v>
      </c>
      <c r="H9" s="3">
        <f>Tabela1[[#This Row],[diff]]/D8</f>
        <v>0.21311813540968391</v>
      </c>
    </row>
    <row r="10" spans="2:20" x14ac:dyDescent="0.35">
      <c r="B10">
        <v>7</v>
      </c>
      <c r="C10" s="2">
        <v>151</v>
      </c>
      <c r="D10" s="2">
        <v>13072</v>
      </c>
      <c r="E10" s="2">
        <f>D9-Tabela1[[#This Row],[imagens manuais]]-Tabela1[[#This Row],[imagens não anotadas]]</f>
        <v>2037</v>
      </c>
      <c r="F10" s="1">
        <v>3</v>
      </c>
      <c r="G10" s="2">
        <f>D9-Tabela1[[#This Row],[imagens não anotadas]]</f>
        <v>2188</v>
      </c>
      <c r="H10" s="3">
        <f>Tabela1[[#This Row],[diff]]/D9</f>
        <v>0.14338138925294888</v>
      </c>
      <c r="I10">
        <f>Tabela1[[#This Row],[imagens manuais]]/Tabela1[[#This Row],[tempo de anotação (m)]]/60</f>
        <v>0.83888888888888891</v>
      </c>
      <c r="N10" s="3"/>
      <c r="P10" s="3"/>
      <c r="R10" s="3"/>
    </row>
    <row r="11" spans="2:20" x14ac:dyDescent="0.35">
      <c r="B11">
        <v>8</v>
      </c>
      <c r="C11" s="2">
        <v>130</v>
      </c>
      <c r="D11" s="2">
        <v>11356</v>
      </c>
      <c r="E11" s="2">
        <f>D10-Tabela1[[#This Row],[imagens manuais]]-Tabela1[[#This Row],[imagens não anotadas]]</f>
        <v>1586</v>
      </c>
      <c r="F11" s="1"/>
      <c r="G11" s="2">
        <f>D10-Tabela1[[#This Row],[imagens não anotadas]]</f>
        <v>1716</v>
      </c>
      <c r="H11" s="3">
        <f>Tabela1[[#This Row],[diff]]/D10</f>
        <v>0.13127294981640147</v>
      </c>
      <c r="N11" s="3"/>
      <c r="P11" s="3"/>
      <c r="R11" s="3"/>
    </row>
    <row r="12" spans="2:20" x14ac:dyDescent="0.35">
      <c r="B12">
        <v>9</v>
      </c>
      <c r="C12" s="2">
        <v>112</v>
      </c>
      <c r="D12" s="2">
        <v>9483</v>
      </c>
      <c r="E12" s="2">
        <f>D11-Tabela1[[#This Row],[imagens manuais]]-Tabela1[[#This Row],[imagens não anotadas]]</f>
        <v>1761</v>
      </c>
      <c r="F12" s="1">
        <f>2+20/60</f>
        <v>2.3333333333333335</v>
      </c>
      <c r="G12" s="2">
        <f>D11-Tabela1[[#This Row],[imagens não anotadas]]</f>
        <v>1873</v>
      </c>
      <c r="H12" s="3">
        <f>Tabela1[[#This Row],[diff]]/D11</f>
        <v>0.16493483620993307</v>
      </c>
      <c r="I12">
        <f>Tabela1[[#This Row],[imagens manuais]]/Tabela1[[#This Row],[tempo de anotação (m)]]/60</f>
        <v>0.8</v>
      </c>
      <c r="N12" s="3"/>
      <c r="P12" s="3"/>
      <c r="R12" s="3"/>
    </row>
    <row r="13" spans="2:20" x14ac:dyDescent="0.35">
      <c r="B13">
        <v>10</v>
      </c>
      <c r="C13" s="2">
        <v>100</v>
      </c>
      <c r="D13" s="2">
        <v>8041</v>
      </c>
      <c r="E13" s="2">
        <f>D12-Tabela1[[#This Row],[imagens manuais]]-Tabela1[[#This Row],[imagens não anotadas]]</f>
        <v>1342</v>
      </c>
      <c r="F13" s="1">
        <f>3+11/60</f>
        <v>3.1833333333333331</v>
      </c>
      <c r="G13" s="2">
        <f>D12-Tabela1[[#This Row],[imagens não anotadas]]</f>
        <v>1442</v>
      </c>
      <c r="H13" s="3">
        <f>Tabela1[[#This Row],[diff]]/D12</f>
        <v>0.15206158388695559</v>
      </c>
      <c r="I13">
        <f>Tabela1[[#This Row],[imagens manuais]]/Tabela1[[#This Row],[tempo de anotação (m)]]/60</f>
        <v>0.52356020942408377</v>
      </c>
    </row>
    <row r="14" spans="2:20" x14ac:dyDescent="0.35">
      <c r="B14">
        <v>11</v>
      </c>
      <c r="C14" s="2">
        <v>100</v>
      </c>
      <c r="D14" s="2">
        <v>6594</v>
      </c>
      <c r="E14" s="2">
        <f>D13-Tabela1[[#This Row],[imagens manuais]]-Tabela1[[#This Row],[imagens não anotadas]]</f>
        <v>1347</v>
      </c>
      <c r="F14" s="1">
        <f>1+37/60</f>
        <v>1.6166666666666667</v>
      </c>
      <c r="G14" s="2">
        <f>D13-Tabela1[[#This Row],[imagens não anotadas]]</f>
        <v>1447</v>
      </c>
      <c r="H14" s="3">
        <f>Tabela1[[#This Row],[diff]]/D13</f>
        <v>0.17995274219624424</v>
      </c>
      <c r="I14">
        <f>Tabela1[[#This Row],[imagens manuais]]/Tabela1[[#This Row],[tempo de anotação (m)]]/60</f>
        <v>1.0309278350515465</v>
      </c>
    </row>
    <row r="15" spans="2:20" x14ac:dyDescent="0.35">
      <c r="B15">
        <v>12</v>
      </c>
      <c r="C15" s="2">
        <v>100</v>
      </c>
      <c r="D15" s="2">
        <v>6088</v>
      </c>
      <c r="E15" s="2">
        <f>D14-Tabela1[[#This Row],[imagens manuais]]-Tabela1[[#This Row],[imagens não anotadas]]</f>
        <v>406</v>
      </c>
      <c r="F15" s="1">
        <f>3+9/60</f>
        <v>3.15</v>
      </c>
      <c r="G15" s="2">
        <f>D14-Tabela1[[#This Row],[imagens não anotadas]]</f>
        <v>506</v>
      </c>
      <c r="H15" s="3">
        <f>Tabela1[[#This Row],[diff]]/D14</f>
        <v>7.6736427054898387E-2</v>
      </c>
      <c r="I15">
        <f>Tabela1[[#This Row],[imagens manuais]]/Tabela1[[#This Row],[tempo de anotação (m)]]/60</f>
        <v>0.52910052910052907</v>
      </c>
    </row>
    <row r="16" spans="2:20" x14ac:dyDescent="0.35">
      <c r="B16">
        <v>13</v>
      </c>
      <c r="C16" s="2">
        <v>100</v>
      </c>
      <c r="D16" s="2">
        <v>5510</v>
      </c>
      <c r="E16" s="2">
        <f>D15-Tabela1[[#This Row],[imagens manuais]]-Tabela1[[#This Row],[imagens não anotadas]]</f>
        <v>478</v>
      </c>
      <c r="F16" s="1">
        <f>1+47/60</f>
        <v>1.7833333333333332</v>
      </c>
      <c r="G16" s="2">
        <f>D15-Tabela1[[#This Row],[imagens não anotadas]]</f>
        <v>578</v>
      </c>
      <c r="H16" s="3">
        <f>Tabela1[[#This Row],[diff]]/D15</f>
        <v>9.4940867279894869E-2</v>
      </c>
      <c r="I16">
        <f>Tabela1[[#This Row],[imagens manuais]]/Tabela1[[#This Row],[tempo de anotação (m)]]/60</f>
        <v>0.93457943925233655</v>
      </c>
    </row>
    <row r="17" spans="2:9" x14ac:dyDescent="0.35">
      <c r="B17">
        <v>14</v>
      </c>
      <c r="C17" s="2">
        <v>100</v>
      </c>
      <c r="D17" s="2">
        <v>5029</v>
      </c>
      <c r="E17" s="2">
        <f>D16-Tabela1[[#This Row],[imagens manuais]]-Tabela1[[#This Row],[imagens não anotadas]]</f>
        <v>381</v>
      </c>
      <c r="F17" s="1">
        <f>2+21/60</f>
        <v>2.35</v>
      </c>
      <c r="G17" s="2">
        <f>D16-Tabela1[[#This Row],[imagens não anotadas]]</f>
        <v>481</v>
      </c>
      <c r="H17" s="3">
        <f>Tabela1[[#This Row],[diff]]/D16</f>
        <v>8.7295825771324859E-2</v>
      </c>
      <c r="I17">
        <f>Tabela1[[#This Row],[imagens manuais]]/Tabela1[[#This Row],[tempo de anotação (m)]]/60</f>
        <v>0.70921985815602839</v>
      </c>
    </row>
    <row r="18" spans="2:9" x14ac:dyDescent="0.35">
      <c r="B18">
        <v>15</v>
      </c>
      <c r="C18" s="2">
        <v>100</v>
      </c>
      <c r="D18" s="2">
        <v>4157</v>
      </c>
      <c r="E18" s="2">
        <f>D17-Tabela1[[#This Row],[imagens manuais]]-Tabela1[[#This Row],[imagens não anotadas]]</f>
        <v>772</v>
      </c>
      <c r="F18" s="1">
        <f>2+37/60</f>
        <v>2.6166666666666667</v>
      </c>
      <c r="G18" s="2">
        <f>D17-Tabela1[[#This Row],[imagens não anotadas]]</f>
        <v>872</v>
      </c>
      <c r="H18" s="3">
        <f>Tabela1[[#This Row],[diff]]/D17</f>
        <v>0.1733943129846888</v>
      </c>
      <c r="I18">
        <f>Tabela1[[#This Row],[imagens manuais]]/Tabela1[[#This Row],[tempo de anotação (m)]]/60</f>
        <v>0.63694267515923575</v>
      </c>
    </row>
    <row r="19" spans="2:9" x14ac:dyDescent="0.35">
      <c r="B19">
        <v>16</v>
      </c>
      <c r="C19" s="2">
        <v>4157</v>
      </c>
      <c r="D19" s="2">
        <v>0</v>
      </c>
      <c r="E19" s="2">
        <f>D18-Tabela1[[#This Row],[imagens manuais]]-Tabela1[[#This Row],[imagens não anotadas]]</f>
        <v>0</v>
      </c>
      <c r="F19" s="1">
        <f>68</f>
        <v>68</v>
      </c>
      <c r="G19" s="5" t="s">
        <v>7</v>
      </c>
      <c r="H19" s="6" t="s">
        <v>7</v>
      </c>
      <c r="I19">
        <f>Tabela1[[#This Row],[imagens manuais]]/Tabela1[[#This Row],[tempo de anotação (m)]]/60</f>
        <v>1.0188725490196078</v>
      </c>
    </row>
    <row r="20" spans="2:9" x14ac:dyDescent="0.35">
      <c r="B20" t="s">
        <v>12</v>
      </c>
      <c r="C20" s="2">
        <f>SUM(Tabela1[imagens manuais])</f>
        <v>14536</v>
      </c>
      <c r="D20" s="2"/>
      <c r="E20" s="2">
        <f>SUM(Tabela1[imagens automaticas])</f>
        <v>381707</v>
      </c>
      <c r="F20" s="1"/>
      <c r="I20">
        <f>MEDIAN(Tabela1[Tempo de anotação (Img/s)])</f>
        <v>0.70669326241134756</v>
      </c>
    </row>
    <row r="21" spans="2:9" x14ac:dyDescent="0.35">
      <c r="B21" t="s">
        <v>20</v>
      </c>
      <c r="C21" s="3">
        <f>Tabela1[[#Totals],[imagens manuais]]/$D$3</f>
        <v>3.6684559727238081E-2</v>
      </c>
      <c r="D21" s="3">
        <f>Tabela1[[#Totals],[imagens não anotadas]]/$D$3</f>
        <v>0</v>
      </c>
      <c r="E21" s="3">
        <f>Tabela1[[#Totals],[imagens automaticas]]/$D$3</f>
        <v>0.96331544027276195</v>
      </c>
      <c r="F21" s="3"/>
      <c r="G21" s="3"/>
      <c r="H21" s="3"/>
    </row>
  </sheetData>
  <pageMargins left="0.7" right="0.7" top="0.75" bottom="0.75" header="0.3" footer="0.3"/>
  <pageSetup paperSize="9" orientation="portrait" horizontalDpi="4294967295" verticalDpi="4294967295" r:id="rId1"/>
  <ignoredErrors>
    <ignoredError sqref="H3 H1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56B7-097B-4DA7-A973-892A2D58608D}">
  <dimension ref="A1"/>
  <sheetViews>
    <sheetView workbookViewId="0">
      <selection activeCell="B3" sqref="B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2015-06-05T18:19:34Z</dcterms:created>
  <dcterms:modified xsi:type="dcterms:W3CDTF">2020-01-28T18:33:51Z</dcterms:modified>
</cp:coreProperties>
</file>