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annotation_loop\"/>
    </mc:Choice>
  </mc:AlternateContent>
  <xr:revisionPtr revIDLastSave="0" documentId="13_ncr:1_{C3676E2F-822D-42A7-9EFB-AECA0C3CB13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F40" i="1"/>
  <c r="F41" i="1"/>
  <c r="F31" i="1"/>
  <c r="F32" i="1"/>
  <c r="E31" i="1" l="1"/>
  <c r="G32" i="1"/>
  <c r="E22" i="1"/>
  <c r="E41" i="1"/>
  <c r="E21" i="1"/>
  <c r="F20" i="1"/>
  <c r="F21" i="1"/>
  <c r="G21" i="1" s="1"/>
  <c r="F22" i="1"/>
  <c r="G22" i="1" s="1"/>
  <c r="E20" i="1"/>
  <c r="E40" i="1" l="1"/>
  <c r="E30" i="1"/>
  <c r="C42" i="1"/>
  <c r="G41" i="1"/>
  <c r="G40" i="1"/>
  <c r="F39" i="1"/>
  <c r="G39" i="1" s="1"/>
  <c r="C33" i="1"/>
  <c r="G31" i="1"/>
  <c r="F30" i="1"/>
  <c r="G30" i="1" s="1"/>
  <c r="F29" i="1"/>
  <c r="G29" i="1" s="1"/>
  <c r="G20" i="1"/>
  <c r="E19" i="1"/>
  <c r="C23" i="1"/>
  <c r="F19" i="1"/>
  <c r="G19" i="1" s="1"/>
  <c r="F18" i="1"/>
  <c r="G18" i="1" s="1"/>
  <c r="E12" i="1"/>
  <c r="C13" i="1"/>
  <c r="F12" i="1"/>
  <c r="G12" i="1" s="1"/>
  <c r="F11" i="1"/>
  <c r="G11" i="1" s="1"/>
  <c r="E5" i="1"/>
  <c r="F5" i="1" l="1"/>
  <c r="G5" i="1" s="1"/>
  <c r="F4" i="1"/>
  <c r="G4" i="1" s="1"/>
  <c r="C6" i="1" l="1"/>
</calcChain>
</file>

<file path=xl/sharedStrings.xml><?xml version="1.0" encoding="utf-8"?>
<sst xmlns="http://schemas.openxmlformats.org/spreadsheetml/2006/main" count="61" uniqueCount="16">
  <si>
    <t>iteration</t>
  </si>
  <si>
    <t>imagens manuais</t>
  </si>
  <si>
    <t>imagens não anotadas</t>
  </si>
  <si>
    <t>tempo de anotação (m)</t>
  </si>
  <si>
    <t>diff</t>
  </si>
  <si>
    <t>diff (%)</t>
  </si>
  <si>
    <t>-</t>
  </si>
  <si>
    <t>rede3_anodo</t>
  </si>
  <si>
    <t>rede3_cruzamento</t>
  </si>
  <si>
    <t>rede3_dano</t>
  </si>
  <si>
    <t>rede3_flange</t>
  </si>
  <si>
    <t>rede3_reparo</t>
  </si>
  <si>
    <t>*checar se as img para amostragem na it 2 são as mesmas já anotadas, acho que sim</t>
  </si>
  <si>
    <t>merge_annotations</t>
  </si>
  <si>
    <t>merge_annot</t>
  </si>
  <si>
    <t>merge annot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</si>
</sst>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35">
    <dxf>
      <numFmt numFmtId="2" formatCode="0.00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14" formatCode="0.00%"/>
    </dxf>
    <dxf>
      <numFmt numFmtId="2" formatCode="0.00"/>
    </dxf>
    <dxf>
      <numFmt numFmtId="3" formatCode="#,##0"/>
    </dxf>
    <dxf>
      <numFmt numFmtId="3" formatCode="#,##0"/>
    </dxf>
    <dxf>
      <numFmt numFmtId="14" formatCode="0.00%"/>
    </dxf>
    <dxf>
      <numFmt numFmtId="2" formatCode="0.00"/>
    </dxf>
    <dxf>
      <numFmt numFmtId="3" formatCode="#,##0"/>
    </dxf>
    <dxf>
      <numFmt numFmtId="3" formatCode="#,##0"/>
    </dxf>
    <dxf>
      <numFmt numFmtId="14" formatCode="0.00%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Imagens Não Anotadas ao Final de Cada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Plan1!$D$3:$D$5</c:f>
              <c:numCache>
                <c:formatCode>#,##0</c:formatCode>
                <c:ptCount val="3"/>
                <c:pt idx="0">
                  <c:v>123457</c:v>
                </c:pt>
                <c:pt idx="1">
                  <c:v>680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3-4F2B-939C-E86C432F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67712"/>
        <c:axId val="1171453392"/>
      </c:lineChart>
      <c:catAx>
        <c:axId val="12950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453392"/>
        <c:crossesAt val="0"/>
        <c:auto val="1"/>
        <c:lblAlgn val="ctr"/>
        <c:lblOffset val="100"/>
        <c:noMultiLvlLbl val="0"/>
      </c:catAx>
      <c:valAx>
        <c:axId val="11714533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Imagens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0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44450</xdr:rowOff>
    </xdr:from>
    <xdr:to>
      <xdr:col>19</xdr:col>
      <xdr:colOff>12700</xdr:colOff>
      <xdr:row>25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297BF-64A1-473F-9229-3C79858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9F608-9F8F-4067-ACBF-968268D4C68B}" name="Tabela1" displayName="Tabela1" ref="B2:G6" totalsRowCount="1">
  <autoFilter ref="B2:G5" xr:uid="{DCB1C659-1010-4CBB-9978-4388CEB38DCF}"/>
  <tableColumns count="6">
    <tableColumn id="1" xr3:uid="{D9059A50-A879-4ED2-BDFA-C4D712E5AB80}" name="iteration"/>
    <tableColumn id="2" xr3:uid="{09CF3096-A106-40F0-B021-80D4AC1A5F9A}" name="imagens manuais" totalsRowFunction="custom" dataDxfId="34" totalsRowDxfId="33">
      <totalsRowFormula>SUM(Tabela1[imagens manuais])</totalsRowFormula>
    </tableColumn>
    <tableColumn id="3" xr3:uid="{3DAF7199-B8A4-4231-9748-CE1C9811C247}" name="imagens não anotadas" dataDxfId="32" totalsRowDxfId="31"/>
    <tableColumn id="4" xr3:uid="{DEA33ADC-B51C-4FDE-847F-F697D5667262}" name="tempo de anotação (m)" dataDxfId="30" totalsRowDxfId="29"/>
    <tableColumn id="5" xr3:uid="{AF75D8B3-C08D-44B7-B6CB-67270E61AD76}" name="diff"/>
    <tableColumn id="6" xr3:uid="{D42DDA13-A0BD-4D23-A233-83F8E7D5BCBB}" name="diff (%)" dataDxfId="28">
      <calculatedColumnFormula>Tabela1[[#This Row],[diff]]/D2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034F8-4DAE-47AD-9719-0A9A1E890CE7}" name="Tabela13" displayName="Tabela13" ref="B9:G13" totalsRowCount="1">
  <autoFilter ref="B9:G12" xr:uid="{BF9D1C74-518D-4566-80FC-B71212D79C51}"/>
  <tableColumns count="6">
    <tableColumn id="1" xr3:uid="{212CCDC4-ABE0-4947-8E43-6F20C5BFB36F}" name="iteration"/>
    <tableColumn id="2" xr3:uid="{8A66F363-A111-41F8-98C0-FD8D008B3800}" name="imagens manuais" totalsRowFunction="custom" dataDxfId="27" totalsRowDxfId="26">
      <totalsRowFormula>SUM(Tabela13[imagens manuais])</totalsRowFormula>
    </tableColumn>
    <tableColumn id="3" xr3:uid="{0E04CACF-0FE7-48B6-B3B6-210DEA1707B2}" name="imagens não anotadas" dataDxfId="25" totalsRowDxfId="24"/>
    <tableColumn id="4" xr3:uid="{C3A9FB81-3B4A-4F9F-97BA-A9CF67041BED}" name="tempo de anotação (m)" dataDxfId="23" totalsRowDxfId="22"/>
    <tableColumn id="5" xr3:uid="{8CD024EC-88EC-462D-AAC7-11F8A5D5E151}" name="diff"/>
    <tableColumn id="6" xr3:uid="{F69E1B0D-23CC-40D5-A208-947F9A9D2A1E}" name="diff (%)" dataDxfId="21">
      <calculatedColumnFormula>Tabela13[[#This Row],[diff]]/D9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0356FB-105B-49D3-AC67-10C8220F21B7}" name="Tabela134" displayName="Tabela134" ref="B16:G23" totalsRowCount="1">
  <autoFilter ref="B16:G22" xr:uid="{F3BC94FB-E889-44C7-9B34-442C4BBF2BD2}"/>
  <tableColumns count="6">
    <tableColumn id="1" xr3:uid="{3A4B4258-C0D9-4E2D-8088-B50EC53975CA}" name="iteration"/>
    <tableColumn id="2" xr3:uid="{3DF94AAF-FCF1-41A4-85C6-E9A05FA2924C}" name="imagens manuais" totalsRowFunction="custom" dataDxfId="20" totalsRowDxfId="19">
      <totalsRowFormula>SUM(Tabela134[imagens manuais])</totalsRowFormula>
    </tableColumn>
    <tableColumn id="3" xr3:uid="{B27858BA-509A-4CA5-9646-89EAC4F0105C}" name="imagens não anotadas" dataDxfId="18" totalsRowDxfId="17"/>
    <tableColumn id="4" xr3:uid="{235F28F6-B454-4222-A14D-4D9FB8DB972A}" name="tempo de anotação (m)" dataDxfId="16" totalsRowDxfId="15"/>
    <tableColumn id="5" xr3:uid="{A8AE80C7-468B-4A75-9C3C-B306FC70DE64}" name="diff"/>
    <tableColumn id="6" xr3:uid="{6F65807D-AE00-4A66-A6A5-C9FAA125C499}" name="diff (%)" dataDxfId="14">
      <calculatedColumnFormula>Tabela134[[#This Row],[diff]]/D16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4D1C61-8D95-4DA8-BA4A-E0607ACCAEC3}" name="Tabela1346" displayName="Tabela1346" ref="B27:G33" totalsRowCount="1">
  <autoFilter ref="B27:G32" xr:uid="{A6C34C1F-1143-445C-8434-74723C01176E}"/>
  <tableColumns count="6">
    <tableColumn id="1" xr3:uid="{5559F87A-28D2-48AD-B6CE-75F9F8B8E5E7}" name="iteration"/>
    <tableColumn id="2" xr3:uid="{3BCCC8DF-A7C3-4203-9E0A-536D07DEE6FD}" name="imagens manuais" totalsRowFunction="custom" dataDxfId="9" totalsRowDxfId="2">
      <totalsRowFormula>SUM(Tabela1346[imagens manuais])</totalsRowFormula>
    </tableColumn>
    <tableColumn id="3" xr3:uid="{148CE426-ACDE-45A0-814C-F86B94B7D4C9}" name="imagens não anotadas" dataDxfId="8" totalsRowDxfId="1"/>
    <tableColumn id="4" xr3:uid="{21554B67-6E36-4007-804F-A342F397A9EB}" name="tempo de anotação (m)" dataDxfId="7" totalsRowDxfId="0"/>
    <tableColumn id="5" xr3:uid="{B9C99DED-9B07-4E4A-8B02-95A8E2CADF02}" name="diff"/>
    <tableColumn id="6" xr3:uid="{416D7E7E-C12A-4361-A707-FB6A9EE7F564}" name="diff (%)" dataDxfId="6">
      <calculatedColumnFormula>Tabela1346[[#This Row],[diff]]/D27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6E975D-00EF-49F7-9C1D-0F7D8D6A48EC}" name="Tabela1347" displayName="Tabela1347" ref="B37:G42" totalsRowCount="1">
  <autoFilter ref="B37:G41" xr:uid="{5060DFAE-922D-4409-88FA-9A6AF9996CC5}"/>
  <tableColumns count="6">
    <tableColumn id="1" xr3:uid="{BD7122C7-EC06-4D48-A1FD-36F88DBCB289}" name="iteration"/>
    <tableColumn id="2" xr3:uid="{9A38B6C9-1857-4BBA-BB04-B306AE5DDFEE}" name="imagens manuais" totalsRowFunction="custom" dataDxfId="13" totalsRowDxfId="5">
      <totalsRowFormula>SUM(Tabela1347[imagens manuais])</totalsRowFormula>
    </tableColumn>
    <tableColumn id="3" xr3:uid="{660CC83C-EE5F-4272-9EDB-733E2285553F}" name="imagens não anotadas" dataDxfId="12" totalsRowDxfId="4"/>
    <tableColumn id="4" xr3:uid="{3DB1E6D0-A901-407A-A2A1-AF2B6750139E}" name="tempo de anotação (m)" dataDxfId="11" totalsRowDxfId="3"/>
    <tableColumn id="5" xr3:uid="{A96C8646-0E67-4EB2-8851-34114A20059A}" name="diff"/>
    <tableColumn id="6" xr3:uid="{38FECE0E-A028-4D17-82EB-9C9D94B0D585}" name="diff (%)" dataDxfId="10">
      <calculatedColumnFormula>Tabela1347[[#This Row],[diff]]/D37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H32" sqref="H32"/>
    </sheetView>
  </sheetViews>
  <sheetFormatPr defaultRowHeight="14.5" x14ac:dyDescent="0.35"/>
  <cols>
    <col min="2" max="2" width="10.36328125" bestFit="1" customWidth="1"/>
    <col min="3" max="3" width="17.6328125" bestFit="1" customWidth="1"/>
    <col min="4" max="4" width="22.08984375" bestFit="1" customWidth="1"/>
    <col min="5" max="5" width="23" bestFit="1" customWidth="1"/>
  </cols>
  <sheetData>
    <row r="1" spans="1:9" x14ac:dyDescent="0.35">
      <c r="B1" t="s">
        <v>7</v>
      </c>
    </row>
    <row r="2" spans="1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12</v>
      </c>
    </row>
    <row r="3" spans="1:9" x14ac:dyDescent="0.35">
      <c r="B3">
        <v>0</v>
      </c>
      <c r="C3" s="2">
        <v>0</v>
      </c>
      <c r="D3" s="2">
        <v>123457</v>
      </c>
      <c r="E3" s="4" t="s">
        <v>6</v>
      </c>
      <c r="F3" s="5" t="s">
        <v>6</v>
      </c>
      <c r="G3" s="6" t="s">
        <v>6</v>
      </c>
    </row>
    <row r="4" spans="1:9" x14ac:dyDescent="0.35">
      <c r="B4">
        <v>1</v>
      </c>
      <c r="C4" s="2">
        <v>7119</v>
      </c>
      <c r="D4" s="2">
        <v>680</v>
      </c>
      <c r="E4" s="4" t="s">
        <v>6</v>
      </c>
      <c r="F4" s="2">
        <f>D3-Tabela1[[#This Row],[imagens não anotadas]]</f>
        <v>122777</v>
      </c>
      <c r="G4" s="3">
        <f>Tabela1[[#This Row],[diff]]/D3</f>
        <v>0.99449200936358406</v>
      </c>
    </row>
    <row r="5" spans="1:9" x14ac:dyDescent="0.35">
      <c r="B5">
        <v>2</v>
      </c>
      <c r="C5" s="2">
        <v>680</v>
      </c>
      <c r="D5" s="2">
        <v>0</v>
      </c>
      <c r="E5" s="1">
        <f>9+51/60</f>
        <v>9.85</v>
      </c>
      <c r="F5" s="2">
        <f>D4-Tabela1[[#This Row],[imagens não anotadas]]</f>
        <v>680</v>
      </c>
      <c r="G5" s="3">
        <f>Tabela1[[#This Row],[diff]]/D4</f>
        <v>1</v>
      </c>
    </row>
    <row r="6" spans="1:9" x14ac:dyDescent="0.35">
      <c r="A6" t="s">
        <v>13</v>
      </c>
      <c r="C6" s="2">
        <f>SUM(Tabela1[imagens manuais])</f>
        <v>7799</v>
      </c>
      <c r="D6" s="2"/>
      <c r="E6" s="1"/>
    </row>
    <row r="8" spans="1:9" x14ac:dyDescent="0.35">
      <c r="B8" t="s">
        <v>8</v>
      </c>
    </row>
    <row r="9" spans="1:9" x14ac:dyDescent="0.3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9" x14ac:dyDescent="0.35">
      <c r="B10">
        <v>0</v>
      </c>
      <c r="C10" s="2">
        <v>0</v>
      </c>
      <c r="D10" s="2">
        <v>123457</v>
      </c>
      <c r="E10" s="4" t="s">
        <v>6</v>
      </c>
      <c r="F10" s="5" t="s">
        <v>6</v>
      </c>
      <c r="G10" s="6" t="s">
        <v>6</v>
      </c>
    </row>
    <row r="11" spans="1:9" x14ac:dyDescent="0.35">
      <c r="B11">
        <v>1</v>
      </c>
      <c r="C11" s="2">
        <v>7119</v>
      </c>
      <c r="D11" s="2">
        <v>873</v>
      </c>
      <c r="E11" s="4" t="s">
        <v>6</v>
      </c>
      <c r="F11" s="2">
        <f>D10-Tabela13[[#This Row],[imagens não anotadas]]</f>
        <v>122584</v>
      </c>
      <c r="G11" s="3">
        <f>Tabela13[[#This Row],[diff]]/D10</f>
        <v>0.9929287120211896</v>
      </c>
    </row>
    <row r="12" spans="1:9" x14ac:dyDescent="0.35">
      <c r="B12">
        <v>2</v>
      </c>
      <c r="C12" s="2">
        <v>873</v>
      </c>
      <c r="D12" s="2">
        <v>0</v>
      </c>
      <c r="E12" s="1">
        <f>9+5/60</f>
        <v>9.0833333333333339</v>
      </c>
      <c r="F12" s="2">
        <f>D11-Tabela13[[#This Row],[imagens não anotadas]]</f>
        <v>873</v>
      </c>
      <c r="G12" s="3">
        <f>Tabela13[[#This Row],[diff]]/D11</f>
        <v>1</v>
      </c>
    </row>
    <row r="13" spans="1:9" x14ac:dyDescent="0.35">
      <c r="A13" t="s">
        <v>13</v>
      </c>
      <c r="C13" s="2">
        <f>SUM(Tabela13[imagens manuais])</f>
        <v>7992</v>
      </c>
      <c r="D13" s="2"/>
      <c r="E13" s="1"/>
    </row>
    <row r="15" spans="1:9" x14ac:dyDescent="0.35">
      <c r="B15" t="s">
        <v>9</v>
      </c>
    </row>
    <row r="16" spans="1:9" x14ac:dyDescent="0.3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35">
      <c r="B17">
        <v>0</v>
      </c>
      <c r="C17" s="2">
        <v>0</v>
      </c>
      <c r="D17" s="2">
        <v>123457</v>
      </c>
      <c r="E17" s="4" t="s">
        <v>6</v>
      </c>
      <c r="F17" s="5" t="s">
        <v>6</v>
      </c>
      <c r="G17" s="6" t="s">
        <v>6</v>
      </c>
    </row>
    <row r="18" spans="1:7" x14ac:dyDescent="0.35">
      <c r="B18">
        <v>1</v>
      </c>
      <c r="C18" s="2">
        <v>7119</v>
      </c>
      <c r="D18" s="2">
        <v>10957</v>
      </c>
      <c r="E18" s="4" t="s">
        <v>6</v>
      </c>
      <c r="F18" s="2">
        <f>D17-Tabela134[[#This Row],[imagens não anotadas]]</f>
        <v>112500</v>
      </c>
      <c r="G18" s="3">
        <f>Tabela134[[#This Row],[diff]]/D17</f>
        <v>0.91124845087763351</v>
      </c>
    </row>
    <row r="19" spans="1:7" x14ac:dyDescent="0.35">
      <c r="B19">
        <v>2</v>
      </c>
      <c r="C19" s="2">
        <v>108</v>
      </c>
      <c r="D19" s="2">
        <v>9860</v>
      </c>
      <c r="E19" s="1">
        <f>2+9/60</f>
        <v>2.15</v>
      </c>
      <c r="F19" s="2">
        <f>D18-Tabela134[[#This Row],[imagens não anotadas]]</f>
        <v>1097</v>
      </c>
      <c r="G19" s="3">
        <f>Tabela134[[#This Row],[diff]]/D18</f>
        <v>0.10011864561467555</v>
      </c>
    </row>
    <row r="20" spans="1:7" x14ac:dyDescent="0.35">
      <c r="B20">
        <v>3</v>
      </c>
      <c r="C20" s="2">
        <v>100</v>
      </c>
      <c r="D20" s="2">
        <v>4533</v>
      </c>
      <c r="E20" s="1">
        <f>1+45/60</f>
        <v>1.75</v>
      </c>
      <c r="F20" s="2">
        <f>D19-Tabela134[[#This Row],[imagens não anotadas]]</f>
        <v>5327</v>
      </c>
      <c r="G20" s="3">
        <f>Tabela134[[#This Row],[diff]]/D19</f>
        <v>0.54026369168357002</v>
      </c>
    </row>
    <row r="21" spans="1:7" x14ac:dyDescent="0.35">
      <c r="B21">
        <v>4</v>
      </c>
      <c r="C21" s="2">
        <v>100</v>
      </c>
      <c r="D21" s="2">
        <v>3209</v>
      </c>
      <c r="E21" s="1">
        <f>3+15/60</f>
        <v>3.25</v>
      </c>
      <c r="F21" s="2">
        <f>D20-Tabela134[[#This Row],[imagens não anotadas]]</f>
        <v>1324</v>
      </c>
      <c r="G21" s="3">
        <f>Tabela134[[#This Row],[diff]]/D20</f>
        <v>0.29208030002206042</v>
      </c>
    </row>
    <row r="22" spans="1:7" x14ac:dyDescent="0.35">
      <c r="B22">
        <v>5</v>
      </c>
      <c r="C22" s="2">
        <v>3209</v>
      </c>
      <c r="D22" s="2">
        <v>0</v>
      </c>
      <c r="E22" s="1">
        <f>10+51/60+9+56/60</f>
        <v>20.783333333333335</v>
      </c>
      <c r="F22" s="2">
        <f>D21-Tabela134[[#This Row],[imagens não anotadas]]</f>
        <v>3209</v>
      </c>
      <c r="G22" s="3">
        <f>Tabela134[[#This Row],[diff]]/D21</f>
        <v>1</v>
      </c>
    </row>
    <row r="23" spans="1:7" x14ac:dyDescent="0.35">
      <c r="A23" t="s">
        <v>14</v>
      </c>
      <c r="C23" s="2">
        <f>SUM(Tabela134[imagens manuais])</f>
        <v>10636</v>
      </c>
      <c r="D23" s="2"/>
      <c r="E23" s="1"/>
    </row>
    <row r="26" spans="1:7" x14ac:dyDescent="0.35">
      <c r="B26" t="s">
        <v>10</v>
      </c>
    </row>
    <row r="27" spans="1:7" x14ac:dyDescent="0.3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7" x14ac:dyDescent="0.35">
      <c r="B28">
        <v>0</v>
      </c>
      <c r="C28" s="2">
        <v>0</v>
      </c>
      <c r="D28" s="2">
        <v>123457</v>
      </c>
      <c r="E28" s="4" t="s">
        <v>6</v>
      </c>
      <c r="F28" s="5" t="s">
        <v>6</v>
      </c>
      <c r="G28" s="6" t="s">
        <v>6</v>
      </c>
    </row>
    <row r="29" spans="1:7" x14ac:dyDescent="0.35">
      <c r="B29">
        <v>1</v>
      </c>
      <c r="C29" s="2">
        <v>7119</v>
      </c>
      <c r="D29" s="2">
        <v>5490</v>
      </c>
      <c r="E29" s="4" t="s">
        <v>6</v>
      </c>
      <c r="F29" s="2">
        <f>D28-Tabela1346[[#This Row],[imagens não anotadas]]</f>
        <v>117967</v>
      </c>
      <c r="G29" s="3">
        <f>Tabela1346[[#This Row],[diff]]/D28</f>
        <v>0.95553107559717143</v>
      </c>
    </row>
    <row r="30" spans="1:7" x14ac:dyDescent="0.35">
      <c r="B30">
        <v>2</v>
      </c>
      <c r="C30" s="2">
        <v>100</v>
      </c>
      <c r="D30" s="2">
        <v>4727</v>
      </c>
      <c r="E30" s="1">
        <f>1+42/60</f>
        <v>1.7</v>
      </c>
      <c r="F30" s="2">
        <f>D29-Tabela1346[[#This Row],[imagens não anotadas]]</f>
        <v>763</v>
      </c>
      <c r="G30" s="3">
        <f>Tabela1346[[#This Row],[diff]]/D29</f>
        <v>0.13897996357012751</v>
      </c>
    </row>
    <row r="31" spans="1:7" x14ac:dyDescent="0.35">
      <c r="B31">
        <v>3</v>
      </c>
      <c r="C31" s="2">
        <v>100</v>
      </c>
      <c r="D31" s="2">
        <v>2533</v>
      </c>
      <c r="E31" s="1">
        <f>1+23/60</f>
        <v>1.3833333333333333</v>
      </c>
      <c r="F31" s="2">
        <f>D30-Tabela1346[[#This Row],[imagens não anotadas]]</f>
        <v>2194</v>
      </c>
      <c r="G31" s="3">
        <f>Tabela1346[[#This Row],[diff]]/D30</f>
        <v>0.46414216204781045</v>
      </c>
    </row>
    <row r="32" spans="1:7" x14ac:dyDescent="0.35">
      <c r="A32" t="s">
        <v>15</v>
      </c>
      <c r="B32">
        <v>4</v>
      </c>
      <c r="C32" s="2">
        <v>2533</v>
      </c>
      <c r="D32" s="2">
        <v>0</v>
      </c>
      <c r="E32" s="1">
        <f>19+18/60</f>
        <v>19.3</v>
      </c>
      <c r="F32" s="2">
        <f>D31-Tabela1346[[#This Row],[imagens não anotadas]]</f>
        <v>2533</v>
      </c>
      <c r="G32" s="3">
        <f>Tabela1346[[#This Row],[diff]]/D31</f>
        <v>1</v>
      </c>
    </row>
    <row r="33" spans="1:9" x14ac:dyDescent="0.35">
      <c r="C33" s="2">
        <f>SUM(Tabela1346[imagens manuais])</f>
        <v>9852</v>
      </c>
      <c r="D33" s="2"/>
      <c r="E33" s="1"/>
    </row>
    <row r="36" spans="1:9" x14ac:dyDescent="0.35">
      <c r="B36" t="s">
        <v>11</v>
      </c>
    </row>
    <row r="37" spans="1:9" x14ac:dyDescent="0.3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I37">
        <v>5594937</v>
      </c>
    </row>
    <row r="38" spans="1:9" x14ac:dyDescent="0.35">
      <c r="B38">
        <v>0</v>
      </c>
      <c r="C38" s="2">
        <v>0</v>
      </c>
      <c r="D38" s="2">
        <v>123457</v>
      </c>
      <c r="E38" s="4" t="s">
        <v>6</v>
      </c>
      <c r="F38" s="5" t="s">
        <v>6</v>
      </c>
      <c r="G38" s="6" t="s">
        <v>6</v>
      </c>
    </row>
    <row r="39" spans="1:9" x14ac:dyDescent="0.35">
      <c r="B39">
        <v>1</v>
      </c>
      <c r="C39" s="2">
        <v>7119</v>
      </c>
      <c r="D39" s="2">
        <v>10051</v>
      </c>
      <c r="E39" s="4" t="s">
        <v>6</v>
      </c>
      <c r="F39" s="2">
        <f>D38-Tabela1347[[#This Row],[imagens não anotadas]]</f>
        <v>113406</v>
      </c>
      <c r="G39" s="3">
        <f>Tabela1347[[#This Row],[diff]]/D38</f>
        <v>0.91858703840203471</v>
      </c>
    </row>
    <row r="40" spans="1:9" x14ac:dyDescent="0.35">
      <c r="B40">
        <v>2</v>
      </c>
      <c r="C40" s="2">
        <v>100</v>
      </c>
      <c r="D40" s="2">
        <v>2606</v>
      </c>
      <c r="E40" s="1">
        <f>3+30/60</f>
        <v>3.5</v>
      </c>
      <c r="F40" s="2">
        <f>D39-Tabela1347[[#This Row],[imagens não anotadas]]</f>
        <v>7445</v>
      </c>
      <c r="G40" s="3">
        <f>Tabela1347[[#This Row],[diff]]/D39</f>
        <v>0.740722316187444</v>
      </c>
    </row>
    <row r="41" spans="1:9" x14ac:dyDescent="0.35">
      <c r="B41">
        <v>3</v>
      </c>
      <c r="C41" s="2">
        <v>2606</v>
      </c>
      <c r="D41" s="2">
        <v>0</v>
      </c>
      <c r="E41" s="1">
        <f>33+23/60</f>
        <v>33.383333333333333</v>
      </c>
      <c r="F41" s="2">
        <f>D40-Tabela1347[[#This Row],[imagens não anotadas]]</f>
        <v>2606</v>
      </c>
      <c r="G41" s="3">
        <f>Tabela1347[[#This Row],[diff]]/D40</f>
        <v>1</v>
      </c>
    </row>
    <row r="42" spans="1:9" x14ac:dyDescent="0.35">
      <c r="A42" t="s">
        <v>14</v>
      </c>
      <c r="C42" s="2">
        <f>SUM(Tabela1347[imagens manuais])</f>
        <v>9825</v>
      </c>
      <c r="D42" s="2"/>
      <c r="E42" s="1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G3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56B7-097B-4DA7-A973-892A2D58608D}">
  <dimension ref="A1"/>
  <sheetViews>
    <sheetView workbookViewId="0">
      <selection activeCell="B3" sqref="B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2019-12-06T02:43:00Z</dcterms:modified>
</cp:coreProperties>
</file>