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2ba2d43b018f1b4/Desktop/"/>
    </mc:Choice>
  </mc:AlternateContent>
  <xr:revisionPtr revIDLastSave="158" documentId="8_{C37F472F-D822-44F9-B55C-65014CD9BDB2}" xr6:coauthVersionLast="45" xr6:coauthVersionMax="45" xr10:uidLastSave="{F801E98A-F858-4B19-9C87-314DEF11D925}"/>
  <bookViews>
    <workbookView xWindow="984" yWindow="-108" windowWidth="22164" windowHeight="13176" xr2:uid="{86EDD03A-92BA-4657-AE42-E75ADC69D8EE}"/>
  </bookViews>
  <sheets>
    <sheet name="Sheet1" sheetId="1" r:id="rId1"/>
  </sheets>
  <definedNames>
    <definedName name="_xlnm._FilterDatabase" localSheetId="0" hidden="1">Sheet1!$B$145:$J$236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46" i="1" l="1"/>
  <c r="C184" i="1"/>
  <c r="C189" i="1"/>
  <c r="C159" i="1"/>
  <c r="C172" i="1"/>
  <c r="C177" i="1"/>
  <c r="C150" i="1"/>
  <c r="C197" i="1"/>
  <c r="C209" i="1"/>
  <c r="C195" i="1"/>
  <c r="C157" i="1"/>
  <c r="C153" i="1"/>
  <c r="C167" i="1"/>
  <c r="C204" i="1"/>
  <c r="C220" i="1"/>
  <c r="C207" i="1"/>
  <c r="C162" i="1"/>
  <c r="C175" i="1"/>
  <c r="C178" i="1"/>
  <c r="C152" i="1"/>
  <c r="C161" i="1"/>
  <c r="C146" i="1"/>
  <c r="C192" i="1"/>
  <c r="C221" i="1"/>
  <c r="C217" i="1"/>
  <c r="C180" i="1"/>
  <c r="C174" i="1"/>
  <c r="C201" i="1"/>
  <c r="C188" i="1"/>
  <c r="C158" i="1"/>
  <c r="C151" i="1"/>
  <c r="C154" i="1"/>
  <c r="C173" i="1"/>
  <c r="C171" i="1"/>
  <c r="C168" i="1"/>
  <c r="C208" i="1"/>
  <c r="C214" i="1"/>
  <c r="C183" i="1"/>
  <c r="C182" i="1"/>
  <c r="C219" i="1"/>
  <c r="C212" i="1"/>
  <c r="C155" i="1"/>
  <c r="C203" i="1"/>
  <c r="C215" i="1"/>
  <c r="C187" i="1"/>
  <c r="C169" i="1"/>
  <c r="C202" i="1"/>
  <c r="C191" i="1"/>
  <c r="C148" i="1"/>
  <c r="C193" i="1"/>
  <c r="C200" i="1"/>
  <c r="C163" i="1"/>
  <c r="C181" i="1"/>
  <c r="C194" i="1"/>
  <c r="C165" i="1"/>
  <c r="C185" i="1"/>
  <c r="C206" i="1"/>
  <c r="C170" i="1"/>
  <c r="C196" i="1"/>
  <c r="C210" i="1"/>
  <c r="C149" i="1"/>
  <c r="C216" i="1"/>
  <c r="C211" i="1"/>
  <c r="C176" i="1"/>
  <c r="C213" i="1"/>
  <c r="C164" i="1"/>
  <c r="C186" i="1"/>
  <c r="C160" i="1"/>
  <c r="C166" i="1"/>
  <c r="C199" i="1"/>
  <c r="C190" i="1"/>
  <c r="C205" i="1"/>
  <c r="C179" i="1"/>
  <c r="C156" i="1"/>
  <c r="C218" i="1"/>
  <c r="C198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147" i="1"/>
  <c r="B5" i="1" l="1"/>
  <c r="C55" i="1" l="1"/>
  <c r="D125" i="1" s="1"/>
  <c r="E42" i="1"/>
  <c r="C54" i="1" s="1"/>
  <c r="D124" i="1" s="1"/>
  <c r="E37" i="1"/>
  <c r="E39" i="1" s="1"/>
  <c r="E40" i="1" s="1"/>
  <c r="C53" i="1" s="1"/>
  <c r="D123" i="1" s="1"/>
  <c r="D36" i="1"/>
  <c r="E33" i="1"/>
  <c r="E34" i="1" s="1"/>
  <c r="E29" i="1"/>
  <c r="E30" i="1" s="1"/>
  <c r="E31" i="1" s="1"/>
  <c r="D132" i="1" l="1"/>
  <c r="F132" i="1" s="1"/>
  <c r="D130" i="1"/>
  <c r="D71" i="1"/>
  <c r="E41" i="1"/>
  <c r="D69" i="1" s="1"/>
  <c r="E43" i="1"/>
  <c r="E44" i="1" s="1"/>
  <c r="D70" i="1" s="1"/>
  <c r="C142" i="1" l="1"/>
  <c r="D131" i="1"/>
  <c r="F131" i="1" s="1"/>
  <c r="C136" i="1" l="1"/>
  <c r="E156" i="1"/>
  <c r="E187" i="1"/>
  <c r="E194" i="1"/>
  <c r="E190" i="1"/>
  <c r="E197" i="1"/>
  <c r="E172" i="1"/>
  <c r="E161" i="1"/>
  <c r="E211" i="1"/>
  <c r="E154" i="1"/>
  <c r="E183" i="1"/>
  <c r="E147" i="1"/>
  <c r="E155" i="1"/>
  <c r="E202" i="1"/>
  <c r="E236" i="1"/>
  <c r="E193" i="1"/>
  <c r="E233" i="1"/>
  <c r="E200" i="1"/>
  <c r="E179" i="1"/>
  <c r="E160" i="1"/>
  <c r="E158" i="1"/>
  <c r="E192" i="1"/>
  <c r="E186" i="1"/>
  <c r="E184" i="1"/>
  <c r="E198" i="1"/>
  <c r="E182" i="1"/>
  <c r="E217" i="1"/>
  <c r="E215" i="1"/>
  <c r="E175" i="1"/>
  <c r="E199" i="1"/>
  <c r="E203" i="1"/>
  <c r="E230" i="1"/>
  <c r="E176" i="1"/>
  <c r="E174" i="1"/>
  <c r="E226" i="1"/>
  <c r="E229" i="1"/>
  <c r="E152" i="1"/>
  <c r="E177" i="1"/>
  <c r="E169" i="1"/>
  <c r="E178" i="1"/>
  <c r="E148" i="1"/>
  <c r="E163" i="1"/>
  <c r="E220" i="1"/>
  <c r="E191" i="1"/>
  <c r="E224" i="1"/>
  <c r="E216" i="1"/>
  <c r="E195" i="1"/>
  <c r="E234" i="1"/>
  <c r="E167" i="1"/>
  <c r="E219" i="1"/>
  <c r="E189" i="1"/>
  <c r="E228" i="1"/>
  <c r="E153" i="1"/>
  <c r="E165" i="1"/>
  <c r="E204" i="1"/>
  <c r="E206" i="1"/>
  <c r="E222" i="1"/>
  <c r="E205" i="1"/>
  <c r="E201" i="1"/>
  <c r="E231" i="1"/>
  <c r="E196" i="1"/>
  <c r="E151" i="1"/>
  <c r="E149" i="1"/>
  <c r="E173" i="1"/>
  <c r="E213" i="1"/>
  <c r="E208" i="1"/>
  <c r="E207" i="1"/>
  <c r="E164" i="1"/>
  <c r="E157" i="1"/>
  <c r="E150" i="1"/>
  <c r="E214" i="1"/>
  <c r="E209" i="1"/>
  <c r="E181" i="1"/>
  <c r="E168" i="1"/>
  <c r="E159" i="1"/>
  <c r="E218" i="1"/>
  <c r="E170" i="1"/>
  <c r="E235" i="1"/>
  <c r="E210" i="1"/>
  <c r="E225" i="1"/>
  <c r="E212" i="1"/>
  <c r="E227" i="1"/>
  <c r="E180" i="1"/>
  <c r="E166" i="1"/>
  <c r="E223" i="1"/>
  <c r="E221" i="1"/>
  <c r="E185" i="1"/>
  <c r="E188" i="1"/>
  <c r="E171" i="1"/>
  <c r="E232" i="1"/>
  <c r="E162" i="1"/>
  <c r="C135" i="1"/>
  <c r="C134" i="1"/>
  <c r="H180" i="1" l="1"/>
  <c r="I180" i="1" s="1"/>
  <c r="J180" i="1"/>
  <c r="F180" i="1"/>
  <c r="H214" i="1"/>
  <c r="I214" i="1" s="1"/>
  <c r="J214" i="1"/>
  <c r="F214" i="1"/>
  <c r="H201" i="1"/>
  <c r="I201" i="1" s="1"/>
  <c r="J201" i="1"/>
  <c r="F201" i="1"/>
  <c r="J195" i="1"/>
  <c r="F195" i="1"/>
  <c r="H195" i="1"/>
  <c r="I195" i="1" s="1"/>
  <c r="J226" i="1"/>
  <c r="F226" i="1"/>
  <c r="H226" i="1"/>
  <c r="I226" i="1" s="1"/>
  <c r="H186" i="1"/>
  <c r="I186" i="1" s="1"/>
  <c r="F186" i="1"/>
  <c r="J186" i="1"/>
  <c r="H183" i="1"/>
  <c r="I183" i="1" s="1"/>
  <c r="J183" i="1"/>
  <c r="F183" i="1"/>
  <c r="J227" i="1"/>
  <c r="F227" i="1"/>
  <c r="H227" i="1"/>
  <c r="I227" i="1" s="1"/>
  <c r="J150" i="1"/>
  <c r="F150" i="1"/>
  <c r="H150" i="1"/>
  <c r="I150" i="1" s="1"/>
  <c r="J205" i="1"/>
  <c r="F205" i="1"/>
  <c r="H205" i="1"/>
  <c r="I205" i="1" s="1"/>
  <c r="H216" i="1"/>
  <c r="I216" i="1" s="1"/>
  <c r="J216" i="1"/>
  <c r="F216" i="1"/>
  <c r="H174" i="1"/>
  <c r="I174" i="1" s="1"/>
  <c r="J174" i="1"/>
  <c r="F174" i="1"/>
  <c r="J192" i="1"/>
  <c r="F192" i="1"/>
  <c r="H192" i="1"/>
  <c r="I192" i="1" s="1"/>
  <c r="H154" i="1"/>
  <c r="I154" i="1" s="1"/>
  <c r="F154" i="1"/>
  <c r="J154" i="1"/>
  <c r="H234" i="1"/>
  <c r="I234" i="1" s="1"/>
  <c r="J234" i="1"/>
  <c r="F234" i="1"/>
  <c r="J157" i="1"/>
  <c r="F157" i="1"/>
  <c r="H157" i="1"/>
  <c r="I157" i="1" s="1"/>
  <c r="J222" i="1"/>
  <c r="H222" i="1"/>
  <c r="I222" i="1" s="1"/>
  <c r="F222" i="1"/>
  <c r="J224" i="1"/>
  <c r="F224" i="1"/>
  <c r="H224" i="1"/>
  <c r="I224" i="1" s="1"/>
  <c r="H176" i="1"/>
  <c r="I176" i="1" s="1"/>
  <c r="J176" i="1"/>
  <c r="F176" i="1"/>
  <c r="F158" i="1"/>
  <c r="J158" i="1"/>
  <c r="H158" i="1"/>
  <c r="I158" i="1" s="1"/>
  <c r="H211" i="1"/>
  <c r="I211" i="1" s="1"/>
  <c r="J211" i="1"/>
  <c r="F211" i="1"/>
  <c r="H166" i="1"/>
  <c r="I166" i="1" s="1"/>
  <c r="F166" i="1"/>
  <c r="J166" i="1"/>
  <c r="J164" i="1"/>
  <c r="H164" i="1"/>
  <c r="I164" i="1" s="1"/>
  <c r="F164" i="1"/>
  <c r="H230" i="1"/>
  <c r="I230" i="1" s="1"/>
  <c r="J230" i="1"/>
  <c r="F230" i="1"/>
  <c r="J160" i="1"/>
  <c r="F160" i="1"/>
  <c r="H160" i="1"/>
  <c r="I160" i="1" s="1"/>
  <c r="H161" i="1"/>
  <c r="I161" i="1" s="1"/>
  <c r="F161" i="1"/>
  <c r="J161" i="1"/>
  <c r="H184" i="1"/>
  <c r="I184" i="1" s="1"/>
  <c r="J184" i="1"/>
  <c r="F184" i="1"/>
  <c r="J206" i="1"/>
  <c r="F206" i="1"/>
  <c r="H206" i="1"/>
  <c r="I206" i="1" s="1"/>
  <c r="J210" i="1"/>
  <c r="F210" i="1"/>
  <c r="H210" i="1"/>
  <c r="I210" i="1" s="1"/>
  <c r="H207" i="1"/>
  <c r="I207" i="1" s="1"/>
  <c r="J207" i="1"/>
  <c r="F207" i="1"/>
  <c r="F204" i="1"/>
  <c r="J204" i="1"/>
  <c r="H204" i="1"/>
  <c r="I204" i="1" s="1"/>
  <c r="H220" i="1"/>
  <c r="I220" i="1" s="1"/>
  <c r="J220" i="1"/>
  <c r="F220" i="1"/>
  <c r="J203" i="1"/>
  <c r="F203" i="1"/>
  <c r="H203" i="1"/>
  <c r="I203" i="1" s="1"/>
  <c r="H179" i="1"/>
  <c r="I179" i="1" s="1"/>
  <c r="J179" i="1"/>
  <c r="F179" i="1"/>
  <c r="H172" i="1"/>
  <c r="I172" i="1" s="1"/>
  <c r="J172" i="1"/>
  <c r="F172" i="1"/>
  <c r="H212" i="1"/>
  <c r="I212" i="1" s="1"/>
  <c r="J212" i="1"/>
  <c r="F212" i="1"/>
  <c r="H232" i="1"/>
  <c r="I232" i="1" s="1"/>
  <c r="F232" i="1"/>
  <c r="J232" i="1"/>
  <c r="H171" i="1"/>
  <c r="I171" i="1" s="1"/>
  <c r="F171" i="1"/>
  <c r="J171" i="1"/>
  <c r="J235" i="1"/>
  <c r="H235" i="1"/>
  <c r="I235" i="1" s="1"/>
  <c r="F235" i="1"/>
  <c r="J208" i="1"/>
  <c r="F208" i="1"/>
  <c r="H208" i="1"/>
  <c r="I208" i="1" s="1"/>
  <c r="J165" i="1"/>
  <c r="F165" i="1"/>
  <c r="H165" i="1"/>
  <c r="I165" i="1" s="1"/>
  <c r="H163" i="1"/>
  <c r="I163" i="1" s="1"/>
  <c r="J163" i="1"/>
  <c r="F163" i="1"/>
  <c r="J199" i="1"/>
  <c r="F199" i="1"/>
  <c r="H199" i="1"/>
  <c r="I199" i="1" s="1"/>
  <c r="H200" i="1"/>
  <c r="I200" i="1" s="1"/>
  <c r="J200" i="1"/>
  <c r="F200" i="1"/>
  <c r="J197" i="1"/>
  <c r="F197" i="1"/>
  <c r="H197" i="1"/>
  <c r="I197" i="1" s="1"/>
  <c r="H229" i="1"/>
  <c r="I229" i="1" s="1"/>
  <c r="F229" i="1"/>
  <c r="J229" i="1"/>
  <c r="H225" i="1"/>
  <c r="I225" i="1" s="1"/>
  <c r="J225" i="1"/>
  <c r="F225" i="1"/>
  <c r="J170" i="1"/>
  <c r="F170" i="1"/>
  <c r="H170" i="1"/>
  <c r="I170" i="1" s="1"/>
  <c r="J213" i="1"/>
  <c r="H213" i="1"/>
  <c r="I213" i="1" s="1"/>
  <c r="F213" i="1"/>
  <c r="H153" i="1"/>
  <c r="I153" i="1" s="1"/>
  <c r="F153" i="1"/>
  <c r="J153" i="1"/>
  <c r="H148" i="1"/>
  <c r="I148" i="1" s="1"/>
  <c r="J148" i="1"/>
  <c r="F148" i="1"/>
  <c r="F175" i="1"/>
  <c r="H175" i="1"/>
  <c r="I175" i="1" s="1"/>
  <c r="J175" i="1"/>
  <c r="F233" i="1"/>
  <c r="H233" i="1"/>
  <c r="I233" i="1" s="1"/>
  <c r="J233" i="1"/>
  <c r="J190" i="1"/>
  <c r="H190" i="1"/>
  <c r="I190" i="1" s="1"/>
  <c r="F190" i="1"/>
  <c r="H231" i="1"/>
  <c r="I231" i="1" s="1"/>
  <c r="J231" i="1"/>
  <c r="F231" i="1"/>
  <c r="H218" i="1"/>
  <c r="I218" i="1" s="1"/>
  <c r="J218" i="1"/>
  <c r="F218" i="1"/>
  <c r="J173" i="1"/>
  <c r="F173" i="1"/>
  <c r="H173" i="1"/>
  <c r="I173" i="1" s="1"/>
  <c r="J228" i="1"/>
  <c r="H228" i="1"/>
  <c r="I228" i="1" s="1"/>
  <c r="F228" i="1"/>
  <c r="H178" i="1"/>
  <c r="I178" i="1" s="1"/>
  <c r="F178" i="1"/>
  <c r="J178" i="1"/>
  <c r="J215" i="1"/>
  <c r="F215" i="1"/>
  <c r="H215" i="1"/>
  <c r="I215" i="1" s="1"/>
  <c r="H193" i="1"/>
  <c r="I193" i="1" s="1"/>
  <c r="J193" i="1"/>
  <c r="F193" i="1"/>
  <c r="J194" i="1"/>
  <c r="H194" i="1"/>
  <c r="I194" i="1" s="1"/>
  <c r="F194" i="1"/>
  <c r="J209" i="1"/>
  <c r="F209" i="1"/>
  <c r="H209" i="1"/>
  <c r="I209" i="1" s="1"/>
  <c r="J191" i="1"/>
  <c r="H191" i="1"/>
  <c r="I191" i="1" s="1"/>
  <c r="F191" i="1"/>
  <c r="J221" i="1"/>
  <c r="F221" i="1"/>
  <c r="H221" i="1"/>
  <c r="I221" i="1" s="1"/>
  <c r="H159" i="1"/>
  <c r="I159" i="1" s="1"/>
  <c r="J159" i="1"/>
  <c r="F159" i="1"/>
  <c r="H149" i="1"/>
  <c r="I149" i="1" s="1"/>
  <c r="J149" i="1"/>
  <c r="F149" i="1"/>
  <c r="H189" i="1"/>
  <c r="I189" i="1" s="1"/>
  <c r="J189" i="1"/>
  <c r="F189" i="1"/>
  <c r="J169" i="1"/>
  <c r="F169" i="1"/>
  <c r="H169" i="1"/>
  <c r="I169" i="1" s="1"/>
  <c r="F217" i="1"/>
  <c r="J217" i="1"/>
  <c r="H217" i="1"/>
  <c r="I217" i="1" s="1"/>
  <c r="H236" i="1"/>
  <c r="I236" i="1" s="1"/>
  <c r="F236" i="1"/>
  <c r="J236" i="1"/>
  <c r="J187" i="1"/>
  <c r="F187" i="1"/>
  <c r="H187" i="1"/>
  <c r="I187" i="1" s="1"/>
  <c r="H188" i="1"/>
  <c r="I188" i="1" s="1"/>
  <c r="F188" i="1"/>
  <c r="J188" i="1"/>
  <c r="J223" i="1"/>
  <c r="H223" i="1"/>
  <c r="I223" i="1" s="1"/>
  <c r="F223" i="1"/>
  <c r="J151" i="1"/>
  <c r="F151" i="1"/>
  <c r="H151" i="1"/>
  <c r="I151" i="1" s="1"/>
  <c r="F219" i="1"/>
  <c r="J219" i="1"/>
  <c r="H219" i="1"/>
  <c r="I219" i="1" s="1"/>
  <c r="F177" i="1"/>
  <c r="J177" i="1"/>
  <c r="H177" i="1"/>
  <c r="I177" i="1" s="1"/>
  <c r="H182" i="1"/>
  <c r="I182" i="1" s="1"/>
  <c r="J182" i="1"/>
  <c r="F182" i="1"/>
  <c r="J202" i="1"/>
  <c r="F202" i="1"/>
  <c r="H202" i="1"/>
  <c r="I202" i="1" s="1"/>
  <c r="H156" i="1"/>
  <c r="I156" i="1" s="1"/>
  <c r="J156" i="1"/>
  <c r="F156" i="1"/>
  <c r="F147" i="1"/>
  <c r="J147" i="1"/>
  <c r="H147" i="1"/>
  <c r="I147" i="1" s="1"/>
  <c r="H162" i="1"/>
  <c r="I162" i="1" s="1"/>
  <c r="F162" i="1"/>
  <c r="J162" i="1"/>
  <c r="J185" i="1"/>
  <c r="F185" i="1"/>
  <c r="H185" i="1"/>
  <c r="I185" i="1" s="1"/>
  <c r="H168" i="1"/>
  <c r="I168" i="1" s="1"/>
  <c r="F168" i="1"/>
  <c r="J168" i="1"/>
  <c r="J146" i="1"/>
  <c r="F146" i="1"/>
  <c r="H146" i="1"/>
  <c r="I146" i="1" s="1"/>
  <c r="H181" i="1"/>
  <c r="I181" i="1" s="1"/>
  <c r="J181" i="1"/>
  <c r="F181" i="1"/>
  <c r="J196" i="1"/>
  <c r="F196" i="1"/>
  <c r="H196" i="1"/>
  <c r="I196" i="1" s="1"/>
  <c r="F167" i="1"/>
  <c r="J167" i="1"/>
  <c r="H167" i="1"/>
  <c r="I167" i="1" s="1"/>
  <c r="J152" i="1"/>
  <c r="F152" i="1"/>
  <c r="H152" i="1"/>
  <c r="I152" i="1" s="1"/>
  <c r="H198" i="1"/>
  <c r="I198" i="1" s="1"/>
  <c r="J198" i="1"/>
  <c r="F198" i="1"/>
  <c r="H155" i="1"/>
  <c r="I155" i="1" s="1"/>
  <c r="F155" i="1"/>
  <c r="J155" i="1"/>
</calcChain>
</file>

<file path=xl/sharedStrings.xml><?xml version="1.0" encoding="utf-8"?>
<sst xmlns="http://schemas.openxmlformats.org/spreadsheetml/2006/main" count="173" uniqueCount="121">
  <si>
    <t>X</t>
  </si>
  <si>
    <t>Y</t>
  </si>
  <si>
    <t>Z</t>
  </si>
  <si>
    <t>r</t>
  </si>
  <si>
    <t>Servo 1</t>
  </si>
  <si>
    <t>Servo 2</t>
  </si>
  <si>
    <t>Servo 3</t>
  </si>
  <si>
    <t>Servo 4</t>
  </si>
  <si>
    <t>Tool</t>
  </si>
  <si>
    <t>mm</t>
  </si>
  <si>
    <r>
      <t>Ꝋ</t>
    </r>
    <r>
      <rPr>
        <vertAlign val="subscript"/>
        <sz val="11"/>
        <color theme="1"/>
        <rFont val="Calibri"/>
        <family val="2"/>
      </rPr>
      <t>32</t>
    </r>
  </si>
  <si>
    <r>
      <t>Ꝋ</t>
    </r>
    <r>
      <rPr>
        <vertAlign val="subscript"/>
        <sz val="11"/>
        <color theme="1"/>
        <rFont val="Calibri"/>
        <family val="2"/>
      </rPr>
      <t>2</t>
    </r>
  </si>
  <si>
    <r>
      <t>Ꝋ</t>
    </r>
    <r>
      <rPr>
        <vertAlign val="subscript"/>
        <sz val="11"/>
        <color theme="1"/>
        <rFont val="Calibri"/>
        <family val="2"/>
      </rPr>
      <t>43</t>
    </r>
  </si>
  <si>
    <t>(always vertical 2-1)</t>
  </si>
  <si>
    <t>(always horizontal T-4)</t>
  </si>
  <si>
    <t>z=</t>
  </si>
  <si>
    <t>Y=</t>
  </si>
  <si>
    <t>X=</t>
  </si>
  <si>
    <t>Side View</t>
  </si>
  <si>
    <t>Top View</t>
  </si>
  <si>
    <t>0,0</t>
  </si>
  <si>
    <t>-X,Y</t>
  </si>
  <si>
    <t>X,Y</t>
  </si>
  <si>
    <r>
      <t>Ꝋ</t>
    </r>
    <r>
      <rPr>
        <vertAlign val="subscript"/>
        <sz val="11"/>
        <color theme="1"/>
        <rFont val="Calibri"/>
        <family val="2"/>
        <scheme val="minor"/>
      </rPr>
      <t>1</t>
    </r>
  </si>
  <si>
    <t>Cartesian Coordinates:</t>
  </si>
  <si>
    <t>Quadrant -X, Y</t>
  </si>
  <si>
    <t>Quadrant X,Y</t>
  </si>
  <si>
    <t>Create offset Origin</t>
  </si>
  <si>
    <t>Cartesian Coordinates with Offset Origin:</t>
  </si>
  <si>
    <t>(tool is always on centerline of origin)</t>
  </si>
  <si>
    <r>
      <t>@ - X</t>
    </r>
    <r>
      <rPr>
        <vertAlign val="subscript"/>
        <sz val="11"/>
        <color theme="1"/>
        <rFont val="Calibri"/>
        <family val="2"/>
        <scheme val="minor"/>
      </rPr>
      <t>offset</t>
    </r>
    <r>
      <rPr>
        <sz val="11"/>
        <color theme="1"/>
        <rFont val="Calibri"/>
        <family val="2"/>
        <scheme val="minor"/>
      </rPr>
      <t>,Y</t>
    </r>
    <r>
      <rPr>
        <vertAlign val="subscript"/>
        <sz val="11"/>
        <color theme="1"/>
        <rFont val="Calibri"/>
        <family val="2"/>
        <scheme val="minor"/>
      </rPr>
      <t>offset</t>
    </r>
  </si>
  <si>
    <r>
      <t>-1*r*cos(Ꝋ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)</t>
    </r>
  </si>
  <si>
    <r>
      <t>r*sin(Ꝋ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)</t>
    </r>
  </si>
  <si>
    <r>
      <t>r*cos(Ꝋ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)</t>
    </r>
  </si>
  <si>
    <r>
      <t>-1*r*cos(Ꝋ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)-X</t>
    </r>
    <r>
      <rPr>
        <vertAlign val="subscript"/>
        <sz val="11"/>
        <color theme="1"/>
        <rFont val="Calibri"/>
        <family val="2"/>
        <scheme val="minor"/>
      </rPr>
      <t>offset</t>
    </r>
  </si>
  <si>
    <r>
      <t>r*sin(Ꝋ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)+Y</t>
    </r>
    <r>
      <rPr>
        <vertAlign val="subscript"/>
        <sz val="11"/>
        <color theme="1"/>
        <rFont val="Calibri"/>
        <family val="2"/>
        <scheme val="minor"/>
      </rPr>
      <t>offset</t>
    </r>
  </si>
  <si>
    <r>
      <t>r*cos(Ꝋ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)-X</t>
    </r>
    <r>
      <rPr>
        <vertAlign val="subscript"/>
        <sz val="11"/>
        <color theme="1"/>
        <rFont val="Calibri"/>
        <family val="2"/>
        <scheme val="minor"/>
      </rPr>
      <t>offset</t>
    </r>
  </si>
  <si>
    <t>Z=z</t>
  </si>
  <si>
    <t>Constants</t>
  </si>
  <si>
    <t>LT4=</t>
  </si>
  <si>
    <t>L43=L32=</t>
  </si>
  <si>
    <t>Ground</t>
  </si>
  <si>
    <t>L2G=</t>
  </si>
  <si>
    <t>1)</t>
  </si>
  <si>
    <t>Xoffset</t>
  </si>
  <si>
    <t>Yoffset</t>
  </si>
  <si>
    <t>Zoffset</t>
  </si>
  <si>
    <t>Setting the furthest distance away to the left quadrant</t>
  </si>
  <si>
    <t>Setting the clearance for the base of the robot are from the pivot point @ Servo 1</t>
  </si>
  <si>
    <t>Z defaults to 0mm from the ground level</t>
  </si>
  <si>
    <t>2)</t>
  </si>
  <si>
    <t>Select a point relative to the new offset origin</t>
  </si>
  <si>
    <t>Motion Calculations:</t>
  </si>
  <si>
    <t>acot(Y/X)</t>
  </si>
  <si>
    <t>a)</t>
  </si>
  <si>
    <t>Calculate maximized limits for X,Y,Z</t>
  </si>
  <si>
    <t>X_left_limit=</t>
  </si>
  <si>
    <t>Z_low_limit=</t>
  </si>
  <si>
    <t>X_right_limit=</t>
  </si>
  <si>
    <t>X_range_travel=</t>
  </si>
  <si>
    <t>Y_low_limit=</t>
  </si>
  <si>
    <t>Y_high_limit=</t>
  </si>
  <si>
    <t>Y_range_travel=</t>
  </si>
  <si>
    <t>Z_high_limit=</t>
  </si>
  <si>
    <t>Constraints:</t>
  </si>
  <si>
    <t>Limit motion to quadrants at -X,Y ; X,Y; -X,Z;  X,Z ; Y,Z</t>
  </si>
  <si>
    <t>Link T-4 is always horizontal</t>
  </si>
  <si>
    <t>Link 2-1-G is always vertical</t>
  </si>
  <si>
    <t>Input the Y direction clearance from the base of robot arm.</t>
  </si>
  <si>
    <t>This represents the range in X direction at Z=0</t>
  </si>
  <si>
    <t>This represents the range in Y direction at Z=0</t>
  </si>
  <si>
    <t>z=0:</t>
  </si>
  <si>
    <t>0&lt;z&lt;</t>
  </si>
  <si>
    <t>:</t>
  </si>
  <si>
    <t>Select a limit in between the valid range for z. Used equation to maximize X,Y, and Z</t>
  </si>
  <si>
    <t>These measurements are for X,Y maximized and Z minimized</t>
  </si>
  <si>
    <t>The work area for the robot is a cube inside of a sphere centered on the origin.</t>
  </si>
  <si>
    <t>Values must be inside ranges below:</t>
  </si>
  <si>
    <t>cube work area as the new origin.</t>
  </si>
  <si>
    <t xml:space="preserve">To make the coordinate system human readable, we have established the lower left corner of the </t>
  </si>
  <si>
    <t>&lt;     Y    &lt;</t>
  </si>
  <si>
    <t>&lt;    Z    &lt;</t>
  </si>
  <si>
    <t>&lt;      X    &lt;</t>
  </si>
  <si>
    <t>Drawings showing the links are further down.</t>
  </si>
  <si>
    <t>Tool is on center line with Servo 1</t>
  </si>
  <si>
    <t>Start by selecting an X,Y, Z origin offset from the centerline of the arm</t>
  </si>
  <si>
    <t>b)</t>
  </si>
  <si>
    <t>3)</t>
  </si>
  <si>
    <t>Convert to polar coordinates</t>
  </si>
  <si>
    <t>calculate offset</t>
  </si>
  <si>
    <t>rad</t>
  </si>
  <si>
    <t>atan(Y/X)</t>
  </si>
  <si>
    <t>LT2=</t>
  </si>
  <si>
    <t>(maximum r value possible)</t>
  </si>
  <si>
    <t>Theory of Operation:</t>
  </si>
  <si>
    <t>Pick and Place Mode</t>
  </si>
  <si>
    <t>φ</t>
  </si>
  <si>
    <t>C</t>
  </si>
  <si>
    <t>theta=</t>
  </si>
  <si>
    <t>deg</t>
  </si>
  <si>
    <t>phi=</t>
  </si>
  <si>
    <t>Spherical</t>
  </si>
  <si>
    <t>rho=</t>
  </si>
  <si>
    <t>xy angle</t>
  </si>
  <si>
    <t>z and rho angle</t>
  </si>
  <si>
    <t>x=</t>
  </si>
  <si>
    <t>double check</t>
  </si>
  <si>
    <t>y=</t>
  </si>
  <si>
    <t>theta2</t>
  </si>
  <si>
    <t>theta32</t>
  </si>
  <si>
    <t>LT2X=</t>
  </si>
  <si>
    <t>z</t>
  </si>
  <si>
    <t>theta servo 3</t>
  </si>
  <si>
    <t>dz</t>
  </si>
  <si>
    <t>The solution with the smallest dz has least error.</t>
  </si>
  <si>
    <t>Drawing Mode</t>
  </si>
  <si>
    <t>Use polar coordinates to trace at Z=0</t>
  </si>
  <si>
    <t>Calculate motion for a point in X,Y,Z space.</t>
  </si>
  <si>
    <t>Numerical Method for Pick and Place mode</t>
  </si>
  <si>
    <t>phi is the angle of servo 1</t>
  </si>
  <si>
    <t>check for quadrant (if X is negative or positive), still need to implement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</si>
</sst>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vertAlign val="subscript"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0" fillId="0" borderId="0" xfId="0" quotePrefix="1"/>
    <xf numFmtId="0" fontId="0" fillId="0" borderId="0" xfId="0" applyAlignment="1">
      <alignment horizontal="left"/>
    </xf>
    <xf numFmtId="0" fontId="0" fillId="2" borderId="0" xfId="0" applyFill="1"/>
    <xf numFmtId="0" fontId="0" fillId="0" borderId="0" xfId="0" applyFill="1"/>
    <xf numFmtId="3" fontId="0" fillId="2" borderId="0" xfId="0" applyNumberFormat="1" applyFill="1"/>
    <xf numFmtId="2" fontId="0" fillId="0" borderId="0" xfId="0" applyNumberFormat="1"/>
    <xf numFmtId="2" fontId="0" fillId="0" borderId="0" xfId="0" applyNumberFormat="1" applyFill="1"/>
    <xf numFmtId="2" fontId="0" fillId="2" borderId="0" xfId="0" applyNumberFormat="1" applyFill="1"/>
    <xf numFmtId="0" fontId="0" fillId="0" borderId="0" xfId="0" applyAlignment="1">
      <alignment horizontal="right"/>
    </xf>
    <xf numFmtId="2" fontId="0" fillId="0" borderId="0" xfId="0" quotePrefix="1" applyNumberFormat="1"/>
    <xf numFmtId="0" fontId="0" fillId="3" borderId="0" xfId="0" applyFill="1"/>
    <xf numFmtId="0" fontId="0" fillId="3" borderId="1" xfId="0" applyFill="1" applyBorder="1" applyAlignment="1">
      <alignment horizontal="right"/>
    </xf>
    <xf numFmtId="0" fontId="0" fillId="3" borderId="2" xfId="0" applyFill="1" applyBorder="1" applyAlignment="1">
      <alignment horizontal="left"/>
    </xf>
    <xf numFmtId="0" fontId="0" fillId="3" borderId="3" xfId="0" applyFill="1" applyBorder="1"/>
    <xf numFmtId="0" fontId="0" fillId="3" borderId="4" xfId="0" applyNumberFormat="1" applyFill="1" applyBorder="1"/>
    <xf numFmtId="0" fontId="0" fillId="3" borderId="0" xfId="0" applyFill="1" applyBorder="1" applyAlignment="1">
      <alignment horizontal="center"/>
    </xf>
    <xf numFmtId="2" fontId="0" fillId="3" borderId="5" xfId="0" applyNumberFormat="1" applyFill="1" applyBorder="1"/>
    <xf numFmtId="0" fontId="0" fillId="3" borderId="6" xfId="0" applyNumberFormat="1" applyFill="1" applyBorder="1"/>
    <xf numFmtId="0" fontId="0" fillId="3" borderId="7" xfId="0" applyFill="1" applyBorder="1" applyAlignment="1">
      <alignment horizontal="center"/>
    </xf>
    <xf numFmtId="2" fontId="0" fillId="3" borderId="8" xfId="0" applyNumberFormat="1" applyFill="1" applyBorder="1"/>
    <xf numFmtId="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463550</xdr:colOff>
      <xdr:row>45</xdr:row>
      <xdr:rowOff>44450</xdr:rowOff>
    </xdr:from>
    <xdr:to>
      <xdr:col>4</xdr:col>
      <xdr:colOff>342900</xdr:colOff>
      <xdr:row>51</xdr:row>
      <xdr:rowOff>63500</xdr:rowOff>
    </xdr:to>
    <xdr:sp macro="" textlink="">
      <xdr:nvSpPr>
        <xdr:cNvPr id="36" name="Oval 35">
          <a:extLst>
            <a:ext uri="{FF2B5EF4-FFF2-40B4-BE49-F238E27FC236}">
              <a16:creationId xmlns:a16="http://schemas.microsoft.com/office/drawing/2014/main" id="{53089FC0-2B76-49D2-97E3-DE873E1D0E26}"/>
            </a:ext>
          </a:extLst>
        </xdr:cNvPr>
        <xdr:cNvSpPr/>
      </xdr:nvSpPr>
      <xdr:spPr>
        <a:xfrm>
          <a:off x="1682750" y="5746750"/>
          <a:ext cx="1098550" cy="1092200"/>
        </a:xfrm>
        <a:prstGeom prst="ellipse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82550</xdr:colOff>
      <xdr:row>81</xdr:row>
      <xdr:rowOff>133349</xdr:rowOff>
    </xdr:from>
    <xdr:to>
      <xdr:col>6</xdr:col>
      <xdr:colOff>279400</xdr:colOff>
      <xdr:row>82</xdr:row>
      <xdr:rowOff>146049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E6576DDF-FEF1-47F6-A1FC-6C4DBD96CC13}"/>
            </a:ext>
          </a:extLst>
        </xdr:cNvPr>
        <xdr:cNvSpPr/>
      </xdr:nvSpPr>
      <xdr:spPr>
        <a:xfrm rot="19378951">
          <a:off x="1911350" y="1238249"/>
          <a:ext cx="2025650" cy="1968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393700</xdr:colOff>
      <xdr:row>81</xdr:row>
      <xdr:rowOff>139700</xdr:rowOff>
    </xdr:from>
    <xdr:to>
      <xdr:col>8</xdr:col>
      <xdr:colOff>590550</xdr:colOff>
      <xdr:row>82</xdr:row>
      <xdr:rowOff>152400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FB25CD8A-29E1-459D-85D6-292CD0E6A976}"/>
            </a:ext>
          </a:extLst>
        </xdr:cNvPr>
        <xdr:cNvSpPr/>
      </xdr:nvSpPr>
      <xdr:spPr>
        <a:xfrm rot="2127016">
          <a:off x="3441700" y="1244600"/>
          <a:ext cx="2025650" cy="1968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304798</xdr:colOff>
      <xdr:row>85</xdr:row>
      <xdr:rowOff>12701</xdr:rowOff>
    </xdr:from>
    <xdr:to>
      <xdr:col>8</xdr:col>
      <xdr:colOff>520699</xdr:colOff>
      <xdr:row>91</xdr:row>
      <xdr:rowOff>57151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CAC65B9E-2C22-4EE5-95F9-3A08F3ACB580}"/>
            </a:ext>
          </a:extLst>
        </xdr:cNvPr>
        <xdr:cNvSpPr/>
      </xdr:nvSpPr>
      <xdr:spPr>
        <a:xfrm rot="5400000">
          <a:off x="4714874" y="2320925"/>
          <a:ext cx="1149350" cy="21590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152400</xdr:colOff>
      <xdr:row>83</xdr:row>
      <xdr:rowOff>171450</xdr:rowOff>
    </xdr:from>
    <xdr:to>
      <xdr:col>9</xdr:col>
      <xdr:colOff>12700</xdr:colOff>
      <xdr:row>86</xdr:row>
      <xdr:rowOff>101600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E36950CE-304B-49FA-9111-3331DD22C05B}"/>
            </a:ext>
          </a:extLst>
        </xdr:cNvPr>
        <xdr:cNvSpPr/>
      </xdr:nvSpPr>
      <xdr:spPr>
        <a:xfrm>
          <a:off x="5029200" y="1644650"/>
          <a:ext cx="469900" cy="482600"/>
        </a:xfrm>
        <a:prstGeom prst="ellips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387350</xdr:colOff>
      <xdr:row>77</xdr:row>
      <xdr:rowOff>139700</xdr:rowOff>
    </xdr:from>
    <xdr:to>
      <xdr:col>6</xdr:col>
      <xdr:colOff>247650</xdr:colOff>
      <xdr:row>80</xdr:row>
      <xdr:rowOff>69850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B3944A8D-4864-4EF7-909C-C9E4D32F1480}"/>
            </a:ext>
          </a:extLst>
        </xdr:cNvPr>
        <xdr:cNvSpPr/>
      </xdr:nvSpPr>
      <xdr:spPr>
        <a:xfrm>
          <a:off x="3435350" y="508000"/>
          <a:ext cx="469900" cy="482600"/>
        </a:xfrm>
        <a:prstGeom prst="ellips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674190</xdr:colOff>
      <xdr:row>79</xdr:row>
      <xdr:rowOff>146050</xdr:rowOff>
    </xdr:from>
    <xdr:to>
      <xdr:col>5</xdr:col>
      <xdr:colOff>604520</xdr:colOff>
      <xdr:row>83</xdr:row>
      <xdr:rowOff>42520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08931865-59A9-4B60-8F32-374396FA5803}"/>
            </a:ext>
          </a:extLst>
        </xdr:cNvPr>
        <xdr:cNvCxnSpPr/>
      </xdr:nvCxnSpPr>
      <xdr:spPr>
        <a:xfrm flipH="1">
          <a:off x="3112590" y="14380210"/>
          <a:ext cx="783770" cy="64323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311150</xdr:colOff>
      <xdr:row>85</xdr:row>
      <xdr:rowOff>76200</xdr:rowOff>
    </xdr:from>
    <xdr:to>
      <xdr:col>8</xdr:col>
      <xdr:colOff>412750</xdr:colOff>
      <xdr:row>85</xdr:row>
      <xdr:rowOff>88900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ED145EA1-8EBE-49D9-BFDE-6E32A3BEADA9}"/>
            </a:ext>
          </a:extLst>
        </xdr:cNvPr>
        <xdr:cNvCxnSpPr/>
      </xdr:nvCxnSpPr>
      <xdr:spPr>
        <a:xfrm>
          <a:off x="4578350" y="1968500"/>
          <a:ext cx="711200" cy="127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419100</xdr:colOff>
      <xdr:row>84</xdr:row>
      <xdr:rowOff>165098</xdr:rowOff>
    </xdr:from>
    <xdr:to>
      <xdr:col>3</xdr:col>
      <xdr:colOff>279400</xdr:colOff>
      <xdr:row>85</xdr:row>
      <xdr:rowOff>177800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8C0F8456-1F31-4305-B818-39F99945CAFD}"/>
            </a:ext>
          </a:extLst>
        </xdr:cNvPr>
        <xdr:cNvSpPr/>
      </xdr:nvSpPr>
      <xdr:spPr>
        <a:xfrm>
          <a:off x="1028700" y="1822448"/>
          <a:ext cx="1079500" cy="19685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44450</xdr:colOff>
      <xdr:row>84</xdr:row>
      <xdr:rowOff>6350</xdr:rowOff>
    </xdr:from>
    <xdr:to>
      <xdr:col>3</xdr:col>
      <xdr:colOff>514350</xdr:colOff>
      <xdr:row>86</xdr:row>
      <xdr:rowOff>120650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21BCD139-0B36-41D6-B4B6-DA9DD91F38FB}"/>
            </a:ext>
          </a:extLst>
        </xdr:cNvPr>
        <xdr:cNvSpPr/>
      </xdr:nvSpPr>
      <xdr:spPr>
        <a:xfrm>
          <a:off x="1873250" y="1663700"/>
          <a:ext cx="469900" cy="482600"/>
        </a:xfrm>
        <a:prstGeom prst="ellips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288290</xdr:colOff>
      <xdr:row>85</xdr:row>
      <xdr:rowOff>83820</xdr:rowOff>
    </xdr:from>
    <xdr:to>
      <xdr:col>4</xdr:col>
      <xdr:colOff>434340</xdr:colOff>
      <xdr:row>85</xdr:row>
      <xdr:rowOff>83820</xdr:rowOff>
    </xdr:to>
    <xdr:cxnSp macro="">
      <xdr:nvCxnSpPr>
        <xdr:cNvPr id="14" name="Straight Connector 13">
          <a:extLst>
            <a:ext uri="{FF2B5EF4-FFF2-40B4-BE49-F238E27FC236}">
              <a16:creationId xmlns:a16="http://schemas.microsoft.com/office/drawing/2014/main" id="{FE71A7D6-BBAE-45D6-9202-1C1E952F07F8}"/>
            </a:ext>
          </a:extLst>
        </xdr:cNvPr>
        <xdr:cNvCxnSpPr/>
      </xdr:nvCxnSpPr>
      <xdr:spPr>
        <a:xfrm>
          <a:off x="2117090" y="15445740"/>
          <a:ext cx="755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425450</xdr:colOff>
      <xdr:row>84</xdr:row>
      <xdr:rowOff>165100</xdr:rowOff>
    </xdr:from>
    <xdr:to>
      <xdr:col>2</xdr:col>
      <xdr:colOff>298450</xdr:colOff>
      <xdr:row>87</xdr:row>
      <xdr:rowOff>120650</xdr:rowOff>
    </xdr:to>
    <xdr:sp macro="" textlink="">
      <xdr:nvSpPr>
        <xdr:cNvPr id="17" name="Isosceles Triangle 16">
          <a:extLst>
            <a:ext uri="{FF2B5EF4-FFF2-40B4-BE49-F238E27FC236}">
              <a16:creationId xmlns:a16="http://schemas.microsoft.com/office/drawing/2014/main" id="{C4CCAF8C-E2BE-4042-9245-631B80AFEF9E}"/>
            </a:ext>
          </a:extLst>
        </xdr:cNvPr>
        <xdr:cNvSpPr/>
      </xdr:nvSpPr>
      <xdr:spPr>
        <a:xfrm rot="10800000">
          <a:off x="1035050" y="1822450"/>
          <a:ext cx="482600" cy="508000"/>
        </a:xfrm>
        <a:prstGeom prst="triangle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177798</xdr:colOff>
      <xdr:row>101</xdr:row>
      <xdr:rowOff>12698</xdr:rowOff>
    </xdr:from>
    <xdr:to>
      <xdr:col>3</xdr:col>
      <xdr:colOff>412749</xdr:colOff>
      <xdr:row>117</xdr:row>
      <xdr:rowOff>177800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5C523D64-EEA6-4922-B34D-44DDE2EACB78}"/>
            </a:ext>
          </a:extLst>
        </xdr:cNvPr>
        <xdr:cNvSpPr/>
      </xdr:nvSpPr>
      <xdr:spPr>
        <a:xfrm rot="16200000">
          <a:off x="568323" y="6340473"/>
          <a:ext cx="3111502" cy="23495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69850</xdr:colOff>
      <xdr:row>116</xdr:row>
      <xdr:rowOff>31750</xdr:rowOff>
    </xdr:from>
    <xdr:to>
      <xdr:col>3</xdr:col>
      <xdr:colOff>539750</xdr:colOff>
      <xdr:row>118</xdr:row>
      <xdr:rowOff>146050</xdr:rowOff>
    </xdr:to>
    <xdr:sp macro="" textlink="">
      <xdr:nvSpPr>
        <xdr:cNvPr id="19" name="Oval 18">
          <a:extLst>
            <a:ext uri="{FF2B5EF4-FFF2-40B4-BE49-F238E27FC236}">
              <a16:creationId xmlns:a16="http://schemas.microsoft.com/office/drawing/2014/main" id="{ED6F52F6-CEE3-4C54-87CC-297F0140963B}"/>
            </a:ext>
          </a:extLst>
        </xdr:cNvPr>
        <xdr:cNvSpPr/>
      </xdr:nvSpPr>
      <xdr:spPr>
        <a:xfrm>
          <a:off x="1898650" y="7683500"/>
          <a:ext cx="469900" cy="482600"/>
        </a:xfrm>
        <a:prstGeom prst="ellips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63500</xdr:colOff>
      <xdr:row>100</xdr:row>
      <xdr:rowOff>25400</xdr:rowOff>
    </xdr:from>
    <xdr:to>
      <xdr:col>3</xdr:col>
      <xdr:colOff>533400</xdr:colOff>
      <xdr:row>102</xdr:row>
      <xdr:rowOff>139700</xdr:rowOff>
    </xdr:to>
    <xdr:sp macro="" textlink="">
      <xdr:nvSpPr>
        <xdr:cNvPr id="20" name="Oval 19">
          <a:extLst>
            <a:ext uri="{FF2B5EF4-FFF2-40B4-BE49-F238E27FC236}">
              <a16:creationId xmlns:a16="http://schemas.microsoft.com/office/drawing/2014/main" id="{54681138-9F33-4C4A-AD58-540910F700BE}"/>
            </a:ext>
          </a:extLst>
        </xdr:cNvPr>
        <xdr:cNvSpPr/>
      </xdr:nvSpPr>
      <xdr:spPr>
        <a:xfrm>
          <a:off x="1892300" y="4730750"/>
          <a:ext cx="469900" cy="482600"/>
        </a:xfrm>
        <a:prstGeom prst="ellips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44450</xdr:colOff>
      <xdr:row>108</xdr:row>
      <xdr:rowOff>31750</xdr:rowOff>
    </xdr:from>
    <xdr:to>
      <xdr:col>3</xdr:col>
      <xdr:colOff>514350</xdr:colOff>
      <xdr:row>110</xdr:row>
      <xdr:rowOff>146050</xdr:rowOff>
    </xdr:to>
    <xdr:sp macro="" textlink="">
      <xdr:nvSpPr>
        <xdr:cNvPr id="21" name="Oval 20">
          <a:extLst>
            <a:ext uri="{FF2B5EF4-FFF2-40B4-BE49-F238E27FC236}">
              <a16:creationId xmlns:a16="http://schemas.microsoft.com/office/drawing/2014/main" id="{581D9D0D-26B7-4ABF-8C5B-5E52D4D78E9D}"/>
            </a:ext>
          </a:extLst>
        </xdr:cNvPr>
        <xdr:cNvSpPr/>
      </xdr:nvSpPr>
      <xdr:spPr>
        <a:xfrm>
          <a:off x="1873250" y="6210300"/>
          <a:ext cx="469900" cy="482600"/>
        </a:xfrm>
        <a:prstGeom prst="ellips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273050</xdr:colOff>
      <xdr:row>117</xdr:row>
      <xdr:rowOff>114300</xdr:rowOff>
    </xdr:from>
    <xdr:to>
      <xdr:col>5</xdr:col>
      <xdr:colOff>584200</xdr:colOff>
      <xdr:row>117</xdr:row>
      <xdr:rowOff>120650</xdr:rowOff>
    </xdr:to>
    <xdr:cxnSp macro="">
      <xdr:nvCxnSpPr>
        <xdr:cNvPr id="23" name="Straight Connector 22">
          <a:extLst>
            <a:ext uri="{FF2B5EF4-FFF2-40B4-BE49-F238E27FC236}">
              <a16:creationId xmlns:a16="http://schemas.microsoft.com/office/drawing/2014/main" id="{E537BE5D-2792-445B-819E-A7A47919012C}"/>
            </a:ext>
          </a:extLst>
        </xdr:cNvPr>
        <xdr:cNvCxnSpPr/>
      </xdr:nvCxnSpPr>
      <xdr:spPr>
        <a:xfrm>
          <a:off x="273050" y="7950200"/>
          <a:ext cx="3359150" cy="635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285748</xdr:colOff>
      <xdr:row>90</xdr:row>
      <xdr:rowOff>152402</xdr:rowOff>
    </xdr:from>
    <xdr:to>
      <xdr:col>8</xdr:col>
      <xdr:colOff>501649</xdr:colOff>
      <xdr:row>97</xdr:row>
      <xdr:rowOff>63502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E5BA9D2A-AF73-46E0-89AC-609B50CA0874}"/>
            </a:ext>
          </a:extLst>
        </xdr:cNvPr>
        <xdr:cNvSpPr/>
      </xdr:nvSpPr>
      <xdr:spPr>
        <a:xfrm rot="5400000">
          <a:off x="4670424" y="4244976"/>
          <a:ext cx="1200150" cy="21590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139700</xdr:colOff>
      <xdr:row>89</xdr:row>
      <xdr:rowOff>114300</xdr:rowOff>
    </xdr:from>
    <xdr:to>
      <xdr:col>9</xdr:col>
      <xdr:colOff>0</xdr:colOff>
      <xdr:row>92</xdr:row>
      <xdr:rowOff>44450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DCBD6E71-3A0B-49CB-9C9D-3D0AB7CE4EA8}"/>
            </a:ext>
          </a:extLst>
        </xdr:cNvPr>
        <xdr:cNvSpPr/>
      </xdr:nvSpPr>
      <xdr:spPr>
        <a:xfrm>
          <a:off x="5016500" y="2794000"/>
          <a:ext cx="469900" cy="482600"/>
        </a:xfrm>
        <a:prstGeom prst="ellips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412750</xdr:colOff>
      <xdr:row>45</xdr:row>
      <xdr:rowOff>101600</xdr:rowOff>
    </xdr:from>
    <xdr:to>
      <xdr:col>4</xdr:col>
      <xdr:colOff>311150</xdr:colOff>
      <xdr:row>51</xdr:row>
      <xdr:rowOff>57150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CF748E73-54FB-4A42-8D8C-71E0E0F43381}"/>
            </a:ext>
          </a:extLst>
        </xdr:cNvPr>
        <xdr:cNvCxnSpPr/>
      </xdr:nvCxnSpPr>
      <xdr:spPr>
        <a:xfrm flipV="1">
          <a:off x="1631950" y="5803900"/>
          <a:ext cx="1117600" cy="10287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</xdr:colOff>
      <xdr:row>46</xdr:row>
      <xdr:rowOff>19050</xdr:rowOff>
    </xdr:from>
    <xdr:to>
      <xdr:col>4</xdr:col>
      <xdr:colOff>158750</xdr:colOff>
      <xdr:row>48</xdr:row>
      <xdr:rowOff>88900</xdr:rowOff>
    </xdr:to>
    <xdr:sp macro="" textlink="">
      <xdr:nvSpPr>
        <xdr:cNvPr id="39" name="Rectangle 38">
          <a:extLst>
            <a:ext uri="{FF2B5EF4-FFF2-40B4-BE49-F238E27FC236}">
              <a16:creationId xmlns:a16="http://schemas.microsoft.com/office/drawing/2014/main" id="{8421EB7B-4937-4B19-B886-9045FBE38A63}"/>
            </a:ext>
          </a:extLst>
        </xdr:cNvPr>
        <xdr:cNvSpPr/>
      </xdr:nvSpPr>
      <xdr:spPr>
        <a:xfrm>
          <a:off x="1847850" y="5899150"/>
          <a:ext cx="749300" cy="4254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368300</xdr:colOff>
      <xdr:row>44</xdr:row>
      <xdr:rowOff>31750</xdr:rowOff>
    </xdr:from>
    <xdr:to>
      <xdr:col>3</xdr:col>
      <xdr:colOff>387350</xdr:colOff>
      <xdr:row>52</xdr:row>
      <xdr:rowOff>82550</xdr:rowOff>
    </xdr:to>
    <xdr:cxnSp macro="">
      <xdr:nvCxnSpPr>
        <xdr:cNvPr id="31" name="Straight Connector 30">
          <a:extLst>
            <a:ext uri="{FF2B5EF4-FFF2-40B4-BE49-F238E27FC236}">
              <a16:creationId xmlns:a16="http://schemas.microsoft.com/office/drawing/2014/main" id="{995F0D27-FBF4-4A83-A066-760B7A05480A}"/>
            </a:ext>
          </a:extLst>
        </xdr:cNvPr>
        <xdr:cNvCxnSpPr/>
      </xdr:nvCxnSpPr>
      <xdr:spPr>
        <a:xfrm>
          <a:off x="2197100" y="5556250"/>
          <a:ext cx="19050" cy="14859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76200</xdr:colOff>
      <xdr:row>48</xdr:row>
      <xdr:rowOff>63500</xdr:rowOff>
    </xdr:from>
    <xdr:to>
      <xdr:col>4</xdr:col>
      <xdr:colOff>711200</xdr:colOff>
      <xdr:row>48</xdr:row>
      <xdr:rowOff>76200</xdr:rowOff>
    </xdr:to>
    <xdr:cxnSp macro="">
      <xdr:nvCxnSpPr>
        <xdr:cNvPr id="33" name="Straight Connector 32">
          <a:extLst>
            <a:ext uri="{FF2B5EF4-FFF2-40B4-BE49-F238E27FC236}">
              <a16:creationId xmlns:a16="http://schemas.microsoft.com/office/drawing/2014/main" id="{05BA134C-83BA-4805-B2BD-59CC4B7A8609}"/>
            </a:ext>
          </a:extLst>
        </xdr:cNvPr>
        <xdr:cNvCxnSpPr/>
      </xdr:nvCxnSpPr>
      <xdr:spPr>
        <a:xfrm flipH="1" flipV="1">
          <a:off x="1295400" y="6299200"/>
          <a:ext cx="1854200" cy="127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234950</xdr:colOff>
      <xdr:row>56</xdr:row>
      <xdr:rowOff>57150</xdr:rowOff>
    </xdr:from>
    <xdr:to>
      <xdr:col>4</xdr:col>
      <xdr:colOff>723900</xdr:colOff>
      <xdr:row>62</xdr:row>
      <xdr:rowOff>44450</xdr:rowOff>
    </xdr:to>
    <xdr:sp macro="" textlink="">
      <xdr:nvSpPr>
        <xdr:cNvPr id="44" name="Oval 43">
          <a:extLst>
            <a:ext uri="{FF2B5EF4-FFF2-40B4-BE49-F238E27FC236}">
              <a16:creationId xmlns:a16="http://schemas.microsoft.com/office/drawing/2014/main" id="{15F46D1C-3572-47CA-82C8-9D40B4DAF4B1}"/>
            </a:ext>
          </a:extLst>
        </xdr:cNvPr>
        <xdr:cNvSpPr/>
      </xdr:nvSpPr>
      <xdr:spPr>
        <a:xfrm>
          <a:off x="2063750" y="7753350"/>
          <a:ext cx="1098550" cy="1092200"/>
        </a:xfrm>
        <a:prstGeom prst="ellipse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425450</xdr:colOff>
      <xdr:row>56</xdr:row>
      <xdr:rowOff>177800</xdr:rowOff>
    </xdr:from>
    <xdr:to>
      <xdr:col>4</xdr:col>
      <xdr:colOff>323850</xdr:colOff>
      <xdr:row>62</xdr:row>
      <xdr:rowOff>101600</xdr:rowOff>
    </xdr:to>
    <xdr:cxnSp macro="">
      <xdr:nvCxnSpPr>
        <xdr:cNvPr id="45" name="Straight Connector 44">
          <a:extLst>
            <a:ext uri="{FF2B5EF4-FFF2-40B4-BE49-F238E27FC236}">
              <a16:creationId xmlns:a16="http://schemas.microsoft.com/office/drawing/2014/main" id="{FF85C861-A3B2-4115-81C8-A307F4DBF5C0}"/>
            </a:ext>
          </a:extLst>
        </xdr:cNvPr>
        <xdr:cNvCxnSpPr/>
      </xdr:nvCxnSpPr>
      <xdr:spPr>
        <a:xfrm flipV="1">
          <a:off x="1644650" y="7874000"/>
          <a:ext cx="1117600" cy="10287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406400</xdr:colOff>
      <xdr:row>57</xdr:row>
      <xdr:rowOff>69850</xdr:rowOff>
    </xdr:from>
    <xdr:to>
      <xdr:col>4</xdr:col>
      <xdr:colOff>546100</xdr:colOff>
      <xdr:row>59</xdr:row>
      <xdr:rowOff>127000</xdr:rowOff>
    </xdr:to>
    <xdr:sp macro="" textlink="">
      <xdr:nvSpPr>
        <xdr:cNvPr id="46" name="Rectangle 45">
          <a:extLst>
            <a:ext uri="{FF2B5EF4-FFF2-40B4-BE49-F238E27FC236}">
              <a16:creationId xmlns:a16="http://schemas.microsoft.com/office/drawing/2014/main" id="{AD6A33C5-DF59-46D0-A5AF-EC2310737985}"/>
            </a:ext>
          </a:extLst>
        </xdr:cNvPr>
        <xdr:cNvSpPr/>
      </xdr:nvSpPr>
      <xdr:spPr>
        <a:xfrm>
          <a:off x="2235200" y="7950200"/>
          <a:ext cx="749300" cy="4254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381000</xdr:colOff>
      <xdr:row>55</xdr:row>
      <xdr:rowOff>114300</xdr:rowOff>
    </xdr:from>
    <xdr:to>
      <xdr:col>3</xdr:col>
      <xdr:colOff>400050</xdr:colOff>
      <xdr:row>63</xdr:row>
      <xdr:rowOff>127000</xdr:rowOff>
    </xdr:to>
    <xdr:cxnSp macro="">
      <xdr:nvCxnSpPr>
        <xdr:cNvPr id="47" name="Straight Connector 46">
          <a:extLst>
            <a:ext uri="{FF2B5EF4-FFF2-40B4-BE49-F238E27FC236}">
              <a16:creationId xmlns:a16="http://schemas.microsoft.com/office/drawing/2014/main" id="{7641B526-3FD7-477C-993C-9641A84CF3D3}"/>
            </a:ext>
          </a:extLst>
        </xdr:cNvPr>
        <xdr:cNvCxnSpPr/>
      </xdr:nvCxnSpPr>
      <xdr:spPr>
        <a:xfrm>
          <a:off x="2209800" y="7626350"/>
          <a:ext cx="19050" cy="14859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88900</xdr:colOff>
      <xdr:row>59</xdr:row>
      <xdr:rowOff>120650</xdr:rowOff>
    </xdr:from>
    <xdr:to>
      <xdr:col>4</xdr:col>
      <xdr:colOff>723900</xdr:colOff>
      <xdr:row>59</xdr:row>
      <xdr:rowOff>133350</xdr:rowOff>
    </xdr:to>
    <xdr:cxnSp macro="">
      <xdr:nvCxnSpPr>
        <xdr:cNvPr id="48" name="Straight Connector 47">
          <a:extLst>
            <a:ext uri="{FF2B5EF4-FFF2-40B4-BE49-F238E27FC236}">
              <a16:creationId xmlns:a16="http://schemas.microsoft.com/office/drawing/2014/main" id="{FA4E0917-3369-48AF-B4D6-55A6C9A93308}"/>
            </a:ext>
          </a:extLst>
        </xdr:cNvPr>
        <xdr:cNvCxnSpPr/>
      </xdr:nvCxnSpPr>
      <xdr:spPr>
        <a:xfrm flipH="1" flipV="1">
          <a:off x="1308100" y="8369300"/>
          <a:ext cx="1854200" cy="127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311150</xdr:colOff>
      <xdr:row>10</xdr:row>
      <xdr:rowOff>88900</xdr:rowOff>
    </xdr:from>
    <xdr:to>
      <xdr:col>4</xdr:col>
      <xdr:colOff>457200</xdr:colOff>
      <xdr:row>10</xdr:row>
      <xdr:rowOff>88900</xdr:rowOff>
    </xdr:to>
    <xdr:cxnSp macro="">
      <xdr:nvCxnSpPr>
        <xdr:cNvPr id="30" name="Straight Connector 29">
          <a:extLst>
            <a:ext uri="{FF2B5EF4-FFF2-40B4-BE49-F238E27FC236}">
              <a16:creationId xmlns:a16="http://schemas.microsoft.com/office/drawing/2014/main" id="{0F947ADB-E31E-4883-8DF5-4D2ACEFE6EF8}"/>
            </a:ext>
          </a:extLst>
        </xdr:cNvPr>
        <xdr:cNvCxnSpPr/>
      </xdr:nvCxnSpPr>
      <xdr:spPr>
        <a:xfrm>
          <a:off x="2139950" y="1917700"/>
          <a:ext cx="755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463550</xdr:colOff>
      <xdr:row>11</xdr:row>
      <xdr:rowOff>58420</xdr:rowOff>
    </xdr:from>
    <xdr:to>
      <xdr:col>4</xdr:col>
      <xdr:colOff>609600</xdr:colOff>
      <xdr:row>11</xdr:row>
      <xdr:rowOff>58420</xdr:rowOff>
    </xdr:to>
    <xdr:cxnSp macro="">
      <xdr:nvCxnSpPr>
        <xdr:cNvPr id="32" name="Straight Connector 31">
          <a:extLst>
            <a:ext uri="{FF2B5EF4-FFF2-40B4-BE49-F238E27FC236}">
              <a16:creationId xmlns:a16="http://schemas.microsoft.com/office/drawing/2014/main" id="{F0944241-E5BB-4FCD-BC4D-64DBA15E51E3}"/>
            </a:ext>
          </a:extLst>
        </xdr:cNvPr>
        <xdr:cNvCxnSpPr/>
      </xdr:nvCxnSpPr>
      <xdr:spPr>
        <a:xfrm>
          <a:off x="2292350" y="2070100"/>
          <a:ext cx="755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113030</xdr:colOff>
      <xdr:row>97</xdr:row>
      <xdr:rowOff>45720</xdr:rowOff>
    </xdr:from>
    <xdr:to>
      <xdr:col>8</xdr:col>
      <xdr:colOff>259080</xdr:colOff>
      <xdr:row>97</xdr:row>
      <xdr:rowOff>45720</xdr:rowOff>
    </xdr:to>
    <xdr:cxnSp macro="">
      <xdr:nvCxnSpPr>
        <xdr:cNvPr id="34" name="Straight Connector 33">
          <a:extLst>
            <a:ext uri="{FF2B5EF4-FFF2-40B4-BE49-F238E27FC236}">
              <a16:creationId xmlns:a16="http://schemas.microsoft.com/office/drawing/2014/main" id="{D936162B-EFF3-4050-BBCB-3861B8ECF6C4}"/>
            </a:ext>
          </a:extLst>
        </xdr:cNvPr>
        <xdr:cNvCxnSpPr/>
      </xdr:nvCxnSpPr>
      <xdr:spPr>
        <a:xfrm>
          <a:off x="4624070" y="17632680"/>
          <a:ext cx="755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177800</xdr:colOff>
      <xdr:row>86</xdr:row>
      <xdr:rowOff>43815</xdr:rowOff>
    </xdr:from>
    <xdr:to>
      <xdr:col>8</xdr:col>
      <xdr:colOff>393699</xdr:colOff>
      <xdr:row>97</xdr:row>
      <xdr:rowOff>63502</xdr:rowOff>
    </xdr:to>
    <xdr:cxnSp macro="">
      <xdr:nvCxnSpPr>
        <xdr:cNvPr id="35" name="Straight Connector 34">
          <a:extLst>
            <a:ext uri="{FF2B5EF4-FFF2-40B4-BE49-F238E27FC236}">
              <a16:creationId xmlns:a16="http://schemas.microsoft.com/office/drawing/2014/main" id="{A111D571-4C5D-423A-856B-4B73DB929FC0}"/>
            </a:ext>
          </a:extLst>
        </xdr:cNvPr>
        <xdr:cNvCxnSpPr>
          <a:stCxn id="17" idx="1"/>
          <a:endCxn id="27" idx="3"/>
        </xdr:cNvCxnSpPr>
      </xdr:nvCxnSpPr>
      <xdr:spPr>
        <a:xfrm>
          <a:off x="1397000" y="15603855"/>
          <a:ext cx="4117339" cy="2046607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571500</xdr:colOff>
      <xdr:row>79</xdr:row>
      <xdr:rowOff>175260</xdr:rowOff>
    </xdr:from>
    <xdr:to>
      <xdr:col>5</xdr:col>
      <xdr:colOff>601980</xdr:colOff>
      <xdr:row>83</xdr:row>
      <xdr:rowOff>114300</xdr:rowOff>
    </xdr:to>
    <xdr:cxnSp macro="">
      <xdr:nvCxnSpPr>
        <xdr:cNvPr id="37" name="Straight Connector 36">
          <a:extLst>
            <a:ext uri="{FF2B5EF4-FFF2-40B4-BE49-F238E27FC236}">
              <a16:creationId xmlns:a16="http://schemas.microsoft.com/office/drawing/2014/main" id="{23A23016-8E04-4994-94BC-ECD1EBE46345}"/>
            </a:ext>
          </a:extLst>
        </xdr:cNvPr>
        <xdr:cNvCxnSpPr/>
      </xdr:nvCxnSpPr>
      <xdr:spPr>
        <a:xfrm flipH="1">
          <a:off x="3863340" y="14409420"/>
          <a:ext cx="30480" cy="6858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67310</xdr:colOff>
      <xdr:row>10</xdr:row>
      <xdr:rowOff>139700</xdr:rowOff>
    </xdr:from>
    <xdr:to>
      <xdr:col>8</xdr:col>
      <xdr:colOff>168910</xdr:colOff>
      <xdr:row>10</xdr:row>
      <xdr:rowOff>152400</xdr:rowOff>
    </xdr:to>
    <xdr:cxnSp macro="">
      <xdr:nvCxnSpPr>
        <xdr:cNvPr id="42" name="Straight Connector 41">
          <a:extLst>
            <a:ext uri="{FF2B5EF4-FFF2-40B4-BE49-F238E27FC236}">
              <a16:creationId xmlns:a16="http://schemas.microsoft.com/office/drawing/2014/main" id="{D0834387-532A-4BB8-BA52-DAE852363D7E}"/>
            </a:ext>
          </a:extLst>
        </xdr:cNvPr>
        <xdr:cNvCxnSpPr/>
      </xdr:nvCxnSpPr>
      <xdr:spPr>
        <a:xfrm>
          <a:off x="4578350" y="1968500"/>
          <a:ext cx="711200" cy="127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219710</xdr:colOff>
      <xdr:row>11</xdr:row>
      <xdr:rowOff>109220</xdr:rowOff>
    </xdr:from>
    <xdr:to>
      <xdr:col>8</xdr:col>
      <xdr:colOff>321310</xdr:colOff>
      <xdr:row>11</xdr:row>
      <xdr:rowOff>121920</xdr:rowOff>
    </xdr:to>
    <xdr:cxnSp macro="">
      <xdr:nvCxnSpPr>
        <xdr:cNvPr id="43" name="Straight Connector 42">
          <a:extLst>
            <a:ext uri="{FF2B5EF4-FFF2-40B4-BE49-F238E27FC236}">
              <a16:creationId xmlns:a16="http://schemas.microsoft.com/office/drawing/2014/main" id="{294CE21F-4387-470D-A683-9E8AF4FCB7B1}"/>
            </a:ext>
          </a:extLst>
        </xdr:cNvPr>
        <xdr:cNvCxnSpPr/>
      </xdr:nvCxnSpPr>
      <xdr:spPr>
        <a:xfrm>
          <a:off x="4730750" y="2120900"/>
          <a:ext cx="711200" cy="127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372110</xdr:colOff>
      <xdr:row>12</xdr:row>
      <xdr:rowOff>78740</xdr:rowOff>
    </xdr:from>
    <xdr:to>
      <xdr:col>8</xdr:col>
      <xdr:colOff>473710</xdr:colOff>
      <xdr:row>12</xdr:row>
      <xdr:rowOff>91440</xdr:rowOff>
    </xdr:to>
    <xdr:cxnSp macro="">
      <xdr:nvCxnSpPr>
        <xdr:cNvPr id="49" name="Straight Connector 48">
          <a:extLst>
            <a:ext uri="{FF2B5EF4-FFF2-40B4-BE49-F238E27FC236}">
              <a16:creationId xmlns:a16="http://schemas.microsoft.com/office/drawing/2014/main" id="{AB23B1ED-A9E7-478C-BF78-53DE128A6E33}"/>
            </a:ext>
          </a:extLst>
        </xdr:cNvPr>
        <xdr:cNvCxnSpPr/>
      </xdr:nvCxnSpPr>
      <xdr:spPr>
        <a:xfrm>
          <a:off x="4883150" y="2273300"/>
          <a:ext cx="711200" cy="127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152400</xdr:colOff>
      <xdr:row>83</xdr:row>
      <xdr:rowOff>15240</xdr:rowOff>
    </xdr:from>
    <xdr:to>
      <xdr:col>8</xdr:col>
      <xdr:colOff>137160</xdr:colOff>
      <xdr:row>85</xdr:row>
      <xdr:rowOff>38100</xdr:rowOff>
    </xdr:to>
    <xdr:cxnSp macro="">
      <xdr:nvCxnSpPr>
        <xdr:cNvPr id="50" name="Straight Connector 49">
          <a:extLst>
            <a:ext uri="{FF2B5EF4-FFF2-40B4-BE49-F238E27FC236}">
              <a16:creationId xmlns:a16="http://schemas.microsoft.com/office/drawing/2014/main" id="{542E4995-9D40-4FAF-B0BA-2F8BB967DD35}"/>
            </a:ext>
          </a:extLst>
        </xdr:cNvPr>
        <xdr:cNvCxnSpPr/>
      </xdr:nvCxnSpPr>
      <xdr:spPr>
        <a:xfrm>
          <a:off x="4663440" y="14996160"/>
          <a:ext cx="594360" cy="40386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4CD236-E25B-4B95-B9DA-DCFC654B9473}">
  <dimension ref="A1:T236"/>
  <sheetViews>
    <sheetView tabSelected="1" topLeftCell="A127" workbookViewId="0">
      <selection activeCell="H146" sqref="H146"/>
    </sheetView>
  </sheetViews>
  <sheetFormatPr defaultRowHeight="14.4" x14ac:dyDescent="0.3"/>
  <cols>
    <col min="5" max="5" width="12.44140625" bestFit="1" customWidth="1"/>
    <col min="10" max="10" width="14.21875" customWidth="1"/>
    <col min="20" max="20" width="12.33203125" customWidth="1"/>
  </cols>
  <sheetData>
    <row r="1" spans="1:4" x14ac:dyDescent="0.3">
      <c r="A1" t="s">
        <v>38</v>
      </c>
    </row>
    <row r="2" spans="1:4" x14ac:dyDescent="0.3">
      <c r="A2" t="s">
        <v>39</v>
      </c>
      <c r="B2" s="5">
        <v>30</v>
      </c>
      <c r="C2" t="s">
        <v>9</v>
      </c>
    </row>
    <row r="3" spans="1:4" x14ac:dyDescent="0.3">
      <c r="A3" t="s">
        <v>40</v>
      </c>
      <c r="B3" s="5">
        <v>112.88</v>
      </c>
      <c r="C3" t="s">
        <v>9</v>
      </c>
    </row>
    <row r="4" spans="1:4" x14ac:dyDescent="0.3">
      <c r="A4" t="s">
        <v>42</v>
      </c>
      <c r="B4" s="5">
        <v>93</v>
      </c>
      <c r="C4" t="s">
        <v>9</v>
      </c>
    </row>
    <row r="5" spans="1:4" x14ac:dyDescent="0.3">
      <c r="A5" t="s">
        <v>92</v>
      </c>
      <c r="B5" s="6">
        <f>B2+B3+B3</f>
        <v>255.76</v>
      </c>
      <c r="C5" t="s">
        <v>9</v>
      </c>
      <c r="D5" t="s">
        <v>93</v>
      </c>
    </row>
    <row r="6" spans="1:4" x14ac:dyDescent="0.3">
      <c r="B6" s="6"/>
    </row>
    <row r="7" spans="1:4" x14ac:dyDescent="0.3">
      <c r="A7" t="s">
        <v>83</v>
      </c>
      <c r="B7" s="6"/>
    </row>
    <row r="8" spans="1:4" x14ac:dyDescent="0.3">
      <c r="A8" t="s">
        <v>64</v>
      </c>
      <c r="B8" s="6"/>
    </row>
    <row r="9" spans="1:4" x14ac:dyDescent="0.3">
      <c r="A9" t="s">
        <v>65</v>
      </c>
      <c r="B9" s="6"/>
    </row>
    <row r="10" spans="1:4" x14ac:dyDescent="0.3">
      <c r="A10" t="s">
        <v>66</v>
      </c>
      <c r="B10" s="6"/>
    </row>
    <row r="11" spans="1:4" x14ac:dyDescent="0.3">
      <c r="A11" t="s">
        <v>67</v>
      </c>
      <c r="B11" s="6"/>
    </row>
    <row r="12" spans="1:4" x14ac:dyDescent="0.3">
      <c r="A12" t="s">
        <v>84</v>
      </c>
      <c r="B12" s="6"/>
    </row>
    <row r="13" spans="1:4" x14ac:dyDescent="0.3">
      <c r="B13" s="6"/>
    </row>
    <row r="14" spans="1:4" x14ac:dyDescent="0.3">
      <c r="A14" t="s">
        <v>94</v>
      </c>
      <c r="B14" s="6"/>
    </row>
    <row r="15" spans="1:4" x14ac:dyDescent="0.3">
      <c r="A15" t="s">
        <v>95</v>
      </c>
      <c r="B15" s="6"/>
    </row>
    <row r="16" spans="1:4" x14ac:dyDescent="0.3">
      <c r="A16" t="s">
        <v>117</v>
      </c>
      <c r="B16" s="6"/>
    </row>
    <row r="17" spans="1:7" x14ac:dyDescent="0.3">
      <c r="B17" s="6"/>
    </row>
    <row r="18" spans="1:7" x14ac:dyDescent="0.3">
      <c r="A18" t="s">
        <v>115</v>
      </c>
      <c r="B18" s="6"/>
    </row>
    <row r="19" spans="1:7" x14ac:dyDescent="0.3">
      <c r="A19" t="s">
        <v>116</v>
      </c>
      <c r="B19" s="6"/>
    </row>
    <row r="20" spans="1:7" x14ac:dyDescent="0.3">
      <c r="B20" s="6"/>
    </row>
    <row r="21" spans="1:7" x14ac:dyDescent="0.3">
      <c r="B21" s="6"/>
    </row>
    <row r="22" spans="1:7" x14ac:dyDescent="0.3">
      <c r="B22" s="6"/>
    </row>
    <row r="23" spans="1:7" x14ac:dyDescent="0.3">
      <c r="B23" s="6"/>
    </row>
    <row r="24" spans="1:7" x14ac:dyDescent="0.3">
      <c r="B24" s="6"/>
    </row>
    <row r="25" spans="1:7" x14ac:dyDescent="0.3">
      <c r="A25" t="s">
        <v>52</v>
      </c>
      <c r="B25" s="6"/>
    </row>
    <row r="26" spans="1:7" x14ac:dyDescent="0.3">
      <c r="A26" t="s">
        <v>43</v>
      </c>
      <c r="B26" s="6" t="s">
        <v>85</v>
      </c>
    </row>
    <row r="27" spans="1:7" x14ac:dyDescent="0.3">
      <c r="B27" s="6" t="s">
        <v>54</v>
      </c>
      <c r="C27" t="s">
        <v>55</v>
      </c>
    </row>
    <row r="28" spans="1:7" x14ac:dyDescent="0.3">
      <c r="B28" s="6"/>
      <c r="C28" t="s">
        <v>71</v>
      </c>
      <c r="G28" t="s">
        <v>75</v>
      </c>
    </row>
    <row r="29" spans="1:7" x14ac:dyDescent="0.3">
      <c r="B29" s="6"/>
      <c r="C29" t="s">
        <v>56</v>
      </c>
      <c r="E29" s="8">
        <f>(B2+B3+B3)*-1*COS(PI()/4)</f>
        <v>-180.8496303562714</v>
      </c>
      <c r="F29" t="s">
        <v>9</v>
      </c>
    </row>
    <row r="30" spans="1:7" x14ac:dyDescent="0.3">
      <c r="B30" s="6"/>
      <c r="C30" t="s">
        <v>58</v>
      </c>
      <c r="E30" s="8">
        <f>E29*-1</f>
        <v>180.8496303562714</v>
      </c>
      <c r="F30" t="s">
        <v>9</v>
      </c>
    </row>
    <row r="31" spans="1:7" x14ac:dyDescent="0.3">
      <c r="B31" s="6"/>
      <c r="C31" t="s">
        <v>59</v>
      </c>
      <c r="E31" s="8">
        <f>E30*2</f>
        <v>361.69926071254281</v>
      </c>
      <c r="F31" t="s">
        <v>9</v>
      </c>
      <c r="G31" t="s">
        <v>69</v>
      </c>
    </row>
    <row r="32" spans="1:7" x14ac:dyDescent="0.3">
      <c r="B32" s="6"/>
      <c r="C32" t="s">
        <v>60</v>
      </c>
      <c r="E32" s="10">
        <v>60</v>
      </c>
      <c r="F32" t="s">
        <v>9</v>
      </c>
      <c r="G32" t="s">
        <v>68</v>
      </c>
    </row>
    <row r="33" spans="2:7" x14ac:dyDescent="0.3">
      <c r="B33" s="6"/>
      <c r="C33" t="s">
        <v>61</v>
      </c>
      <c r="E33" s="8">
        <f>($B$2+$B$3+$B$3)*SIN(PI()/4)</f>
        <v>180.84963035627138</v>
      </c>
      <c r="F33" t="s">
        <v>9</v>
      </c>
    </row>
    <row r="34" spans="2:7" x14ac:dyDescent="0.3">
      <c r="B34" s="6"/>
      <c r="C34" s="6" t="s">
        <v>62</v>
      </c>
      <c r="D34" s="6"/>
      <c r="E34" s="8">
        <f>$E$33-$E$32</f>
        <v>120.84963035627138</v>
      </c>
      <c r="F34" t="s">
        <v>9</v>
      </c>
      <c r="G34" t="s">
        <v>70</v>
      </c>
    </row>
    <row r="35" spans="2:7" x14ac:dyDescent="0.3">
      <c r="B35" s="6"/>
      <c r="E35" s="8"/>
    </row>
    <row r="36" spans="2:7" x14ac:dyDescent="0.3">
      <c r="B36" s="6" t="s">
        <v>86</v>
      </c>
      <c r="C36" s="11" t="s">
        <v>72</v>
      </c>
      <c r="D36" s="4">
        <f>B3+B3+B4</f>
        <v>318.76</v>
      </c>
      <c r="E36" s="8" t="s">
        <v>73</v>
      </c>
    </row>
    <row r="37" spans="2:7" x14ac:dyDescent="0.3">
      <c r="B37" s="6"/>
      <c r="C37" t="s">
        <v>63</v>
      </c>
      <c r="E37" s="6">
        <f>(B3+B3+B4)*SIN(PI()/4)</f>
        <v>225.39735757102386</v>
      </c>
      <c r="F37" t="s">
        <v>9</v>
      </c>
      <c r="G37" t="s">
        <v>74</v>
      </c>
    </row>
    <row r="38" spans="2:7" x14ac:dyDescent="0.3">
      <c r="B38" s="6"/>
      <c r="C38" t="s">
        <v>57</v>
      </c>
      <c r="E38" s="6">
        <v>0</v>
      </c>
      <c r="F38" t="s">
        <v>9</v>
      </c>
    </row>
    <row r="39" spans="2:7" x14ac:dyDescent="0.3">
      <c r="B39" s="6"/>
      <c r="C39" t="s">
        <v>58</v>
      </c>
      <c r="E39" s="6">
        <f>(SQRT(((B3+B3+B4)^2)-E37^2))*COS(PI()/4)</f>
        <v>159.38000000000002</v>
      </c>
      <c r="F39" t="s">
        <v>9</v>
      </c>
    </row>
    <row r="40" spans="2:7" x14ac:dyDescent="0.3">
      <c r="B40" s="6"/>
      <c r="C40" t="s">
        <v>56</v>
      </c>
      <c r="E40" s="3">
        <f>-1*E39</f>
        <v>-159.38000000000002</v>
      </c>
      <c r="F40" t="s">
        <v>9</v>
      </c>
    </row>
    <row r="41" spans="2:7" x14ac:dyDescent="0.3">
      <c r="B41" s="6"/>
      <c r="C41" t="s">
        <v>59</v>
      </c>
      <c r="E41" s="3">
        <f>E39-E40</f>
        <v>318.76000000000005</v>
      </c>
      <c r="F41" t="s">
        <v>9</v>
      </c>
    </row>
    <row r="42" spans="2:7" x14ac:dyDescent="0.3">
      <c r="B42" s="6"/>
      <c r="C42" t="s">
        <v>60</v>
      </c>
      <c r="E42" s="12">
        <f>E32</f>
        <v>60</v>
      </c>
      <c r="F42" t="s">
        <v>9</v>
      </c>
    </row>
    <row r="43" spans="2:7" x14ac:dyDescent="0.3">
      <c r="B43" s="6"/>
      <c r="C43" t="s">
        <v>61</v>
      </c>
      <c r="E43">
        <f>SQRT(E37^2-E39^2)</f>
        <v>159.37999999999994</v>
      </c>
      <c r="F43" t="s">
        <v>9</v>
      </c>
    </row>
    <row r="44" spans="2:7" x14ac:dyDescent="0.3">
      <c r="B44" s="6"/>
      <c r="C44" t="s">
        <v>62</v>
      </c>
      <c r="E44" s="8">
        <f>E43-E42</f>
        <v>99.379999999999939</v>
      </c>
      <c r="F44" t="s">
        <v>9</v>
      </c>
    </row>
    <row r="45" spans="2:7" ht="13.95" customHeight="1" x14ac:dyDescent="0.3">
      <c r="B45" s="6"/>
    </row>
    <row r="46" spans="2:7" ht="13.95" customHeight="1" x14ac:dyDescent="0.3">
      <c r="B46" s="6"/>
    </row>
    <row r="47" spans="2:7" ht="13.95" customHeight="1" x14ac:dyDescent="0.3">
      <c r="B47" s="6"/>
      <c r="F47" t="s">
        <v>76</v>
      </c>
    </row>
    <row r="48" spans="2:7" ht="13.95" customHeight="1" x14ac:dyDescent="0.3">
      <c r="B48" s="6"/>
    </row>
    <row r="49" spans="2:6" ht="13.95" customHeight="1" x14ac:dyDescent="0.3">
      <c r="B49" s="6"/>
    </row>
    <row r="50" spans="2:6" ht="13.95" customHeight="1" x14ac:dyDescent="0.3">
      <c r="B50" s="6"/>
    </row>
    <row r="51" spans="2:6" x14ac:dyDescent="0.3">
      <c r="B51" s="6"/>
      <c r="E51" s="9"/>
    </row>
    <row r="52" spans="2:6" x14ac:dyDescent="0.3">
      <c r="B52" s="6"/>
    </row>
    <row r="53" spans="2:6" x14ac:dyDescent="0.3">
      <c r="B53" s="13" t="s">
        <v>44</v>
      </c>
      <c r="C53" s="9">
        <f>E40</f>
        <v>-159.38000000000002</v>
      </c>
      <c r="D53" t="s">
        <v>9</v>
      </c>
      <c r="E53" t="s">
        <v>47</v>
      </c>
    </row>
    <row r="54" spans="2:6" x14ac:dyDescent="0.3">
      <c r="B54" s="13" t="s">
        <v>45</v>
      </c>
      <c r="C54" s="9">
        <f>E42</f>
        <v>60</v>
      </c>
      <c r="D54" t="s">
        <v>9</v>
      </c>
      <c r="E54" t="s">
        <v>48</v>
      </c>
    </row>
    <row r="55" spans="2:6" x14ac:dyDescent="0.3">
      <c r="B55" s="13" t="s">
        <v>46</v>
      </c>
      <c r="C55" s="6">
        <f>0</f>
        <v>0</v>
      </c>
      <c r="D55" t="s">
        <v>9</v>
      </c>
      <c r="E55" t="s">
        <v>49</v>
      </c>
    </row>
    <row r="56" spans="2:6" x14ac:dyDescent="0.3">
      <c r="B56" s="6"/>
      <c r="C56" s="6"/>
    </row>
    <row r="57" spans="2:6" x14ac:dyDescent="0.3">
      <c r="B57" s="6"/>
      <c r="C57" s="6"/>
    </row>
    <row r="58" spans="2:6" x14ac:dyDescent="0.3">
      <c r="B58" s="6"/>
      <c r="C58" s="6"/>
      <c r="F58" t="s">
        <v>79</v>
      </c>
    </row>
    <row r="59" spans="2:6" x14ac:dyDescent="0.3">
      <c r="B59" s="6"/>
      <c r="C59" s="6"/>
      <c r="F59" t="s">
        <v>78</v>
      </c>
    </row>
    <row r="60" spans="2:6" x14ac:dyDescent="0.3">
      <c r="B60" s="6"/>
      <c r="C60" s="6"/>
    </row>
    <row r="61" spans="2:6" x14ac:dyDescent="0.3">
      <c r="B61" s="6"/>
      <c r="C61" s="6"/>
    </row>
    <row r="62" spans="2:6" x14ac:dyDescent="0.3">
      <c r="B62" s="6"/>
      <c r="C62" s="6"/>
    </row>
    <row r="63" spans="2:6" x14ac:dyDescent="0.3">
      <c r="B63" s="6"/>
      <c r="C63" s="6"/>
    </row>
    <row r="64" spans="2:6" x14ac:dyDescent="0.3">
      <c r="B64" s="6"/>
      <c r="C64" s="6"/>
    </row>
    <row r="65" spans="1:20" x14ac:dyDescent="0.3">
      <c r="B65" s="6"/>
      <c r="C65" s="6"/>
    </row>
    <row r="66" spans="1:20" x14ac:dyDescent="0.3">
      <c r="B66" s="6"/>
      <c r="C66" s="6"/>
    </row>
    <row r="67" spans="1:20" x14ac:dyDescent="0.3">
      <c r="A67" t="s">
        <v>50</v>
      </c>
      <c r="B67" s="6" t="s">
        <v>51</v>
      </c>
    </row>
    <row r="68" spans="1:20" ht="15" thickBot="1" x14ac:dyDescent="0.35">
      <c r="B68" s="6" t="s">
        <v>77</v>
      </c>
    </row>
    <row r="69" spans="1:20" x14ac:dyDescent="0.3">
      <c r="B69" s="14">
        <v>0</v>
      </c>
      <c r="C69" s="15" t="s">
        <v>82</v>
      </c>
      <c r="D69" s="16">
        <f>E41</f>
        <v>318.76000000000005</v>
      </c>
    </row>
    <row r="70" spans="1:20" x14ac:dyDescent="0.3">
      <c r="B70" s="17">
        <v>0</v>
      </c>
      <c r="C70" s="18" t="s">
        <v>80</v>
      </c>
      <c r="D70" s="19">
        <f>E44</f>
        <v>99.379999999999939</v>
      </c>
    </row>
    <row r="71" spans="1:20" ht="15" thickBot="1" x14ac:dyDescent="0.35">
      <c r="B71" s="20">
        <v>0</v>
      </c>
      <c r="C71" s="21" t="s">
        <v>81</v>
      </c>
      <c r="D71" s="22">
        <f>E37</f>
        <v>225.39735757102386</v>
      </c>
    </row>
    <row r="72" spans="1:20" x14ac:dyDescent="0.3">
      <c r="B72" s="6"/>
    </row>
    <row r="73" spans="1:20" x14ac:dyDescent="0.3">
      <c r="B73" s="6" t="s">
        <v>0</v>
      </c>
      <c r="C73" s="7">
        <v>100</v>
      </c>
      <c r="D73" t="s">
        <v>9</v>
      </c>
    </row>
    <row r="74" spans="1:20" x14ac:dyDescent="0.3">
      <c r="B74" s="6" t="s">
        <v>1</v>
      </c>
      <c r="C74" s="5">
        <v>100</v>
      </c>
      <c r="D74" t="s">
        <v>9</v>
      </c>
    </row>
    <row r="75" spans="1:20" x14ac:dyDescent="0.3">
      <c r="B75" s="6" t="s">
        <v>2</v>
      </c>
      <c r="C75" s="5">
        <v>100</v>
      </c>
      <c r="D75" t="s">
        <v>9</v>
      </c>
    </row>
    <row r="76" spans="1:20" x14ac:dyDescent="0.3">
      <c r="B76" s="6"/>
      <c r="T76" s="24"/>
    </row>
    <row r="77" spans="1:20" x14ac:dyDescent="0.3">
      <c r="E77" t="s">
        <v>18</v>
      </c>
      <c r="T77" s="24"/>
    </row>
    <row r="78" spans="1:20" x14ac:dyDescent="0.3">
      <c r="G78" t="s">
        <v>6</v>
      </c>
      <c r="T78" s="24"/>
    </row>
    <row r="79" spans="1:20" x14ac:dyDescent="0.3">
      <c r="K79" s="3"/>
      <c r="T79" s="24"/>
    </row>
    <row r="80" spans="1:20" x14ac:dyDescent="0.3">
      <c r="T80" s="24"/>
    </row>
    <row r="81" spans="2:20" x14ac:dyDescent="0.3">
      <c r="T81" s="24"/>
    </row>
    <row r="82" spans="2:20" x14ac:dyDescent="0.3">
      <c r="T82" s="24"/>
    </row>
    <row r="83" spans="2:20" ht="15.6" x14ac:dyDescent="0.35">
      <c r="G83" s="1" t="s">
        <v>10</v>
      </c>
      <c r="T83" s="24"/>
    </row>
    <row r="84" spans="2:20" x14ac:dyDescent="0.3">
      <c r="T84" s="24"/>
    </row>
    <row r="85" spans="2:20" x14ac:dyDescent="0.3">
      <c r="E85" s="1"/>
      <c r="J85" t="s">
        <v>5</v>
      </c>
      <c r="M85" s="2"/>
      <c r="T85" s="24"/>
    </row>
    <row r="86" spans="2:20" ht="15.6" x14ac:dyDescent="0.35">
      <c r="H86" s="1" t="s">
        <v>11</v>
      </c>
      <c r="M86" s="2"/>
      <c r="T86" s="24"/>
    </row>
    <row r="87" spans="2:20" ht="15.6" x14ac:dyDescent="0.35">
      <c r="E87" s="1" t="s">
        <v>12</v>
      </c>
      <c r="M87" s="2"/>
      <c r="T87" s="24"/>
    </row>
    <row r="88" spans="2:20" x14ac:dyDescent="0.3">
      <c r="B88" t="s">
        <v>8</v>
      </c>
      <c r="D88" t="s">
        <v>7</v>
      </c>
      <c r="T88" s="24"/>
    </row>
    <row r="89" spans="2:20" x14ac:dyDescent="0.3">
      <c r="B89" t="s">
        <v>14</v>
      </c>
      <c r="T89" s="24"/>
    </row>
    <row r="90" spans="2:20" x14ac:dyDescent="0.3">
      <c r="T90" s="24"/>
    </row>
    <row r="91" spans="2:20" x14ac:dyDescent="0.3">
      <c r="F91" t="s">
        <v>97</v>
      </c>
      <c r="J91" t="s">
        <v>13</v>
      </c>
      <c r="T91" s="24"/>
    </row>
    <row r="92" spans="2:20" x14ac:dyDescent="0.3">
      <c r="H92" s="1"/>
      <c r="J92" t="s">
        <v>4</v>
      </c>
      <c r="T92" s="24"/>
    </row>
    <row r="93" spans="2:20" x14ac:dyDescent="0.3">
      <c r="T93" s="24"/>
    </row>
    <row r="96" spans="2:20" x14ac:dyDescent="0.3">
      <c r="D96" t="s">
        <v>19</v>
      </c>
      <c r="M96" s="1"/>
    </row>
    <row r="97" spans="2:10" x14ac:dyDescent="0.3">
      <c r="H97" s="1" t="s">
        <v>96</v>
      </c>
      <c r="J97" t="s">
        <v>41</v>
      </c>
    </row>
    <row r="99" spans="2:10" x14ac:dyDescent="0.3">
      <c r="D99" t="s">
        <v>29</v>
      </c>
    </row>
    <row r="100" spans="2:10" x14ac:dyDescent="0.3">
      <c r="D100" t="s">
        <v>3</v>
      </c>
      <c r="H100" t="s">
        <v>24</v>
      </c>
    </row>
    <row r="101" spans="2:10" x14ac:dyDescent="0.3">
      <c r="H101" t="s">
        <v>25</v>
      </c>
    </row>
    <row r="102" spans="2:10" ht="15.6" x14ac:dyDescent="0.35">
      <c r="I102" t="s">
        <v>17</v>
      </c>
      <c r="J102" s="3" t="s">
        <v>31</v>
      </c>
    </row>
    <row r="103" spans="2:10" ht="15.6" x14ac:dyDescent="0.35">
      <c r="I103" t="s">
        <v>16</v>
      </c>
      <c r="J103" t="s">
        <v>32</v>
      </c>
    </row>
    <row r="104" spans="2:10" x14ac:dyDescent="0.3">
      <c r="H104" t="s">
        <v>26</v>
      </c>
    </row>
    <row r="105" spans="2:10" ht="15.6" x14ac:dyDescent="0.35">
      <c r="I105" t="s">
        <v>17</v>
      </c>
      <c r="J105" t="s">
        <v>33</v>
      </c>
    </row>
    <row r="106" spans="2:10" ht="15.6" x14ac:dyDescent="0.35">
      <c r="I106" t="s">
        <v>16</v>
      </c>
      <c r="J106" t="s">
        <v>32</v>
      </c>
    </row>
    <row r="107" spans="2:10" ht="15.6" x14ac:dyDescent="0.35">
      <c r="I107" t="s">
        <v>23</v>
      </c>
      <c r="J107" t="s">
        <v>53</v>
      </c>
    </row>
    <row r="108" spans="2:10" x14ac:dyDescent="0.3">
      <c r="H108" t="s">
        <v>37</v>
      </c>
    </row>
    <row r="109" spans="2:10" x14ac:dyDescent="0.3">
      <c r="B109" s="3" t="s">
        <v>21</v>
      </c>
      <c r="F109" t="s">
        <v>22</v>
      </c>
    </row>
    <row r="110" spans="2:10" x14ac:dyDescent="0.3">
      <c r="H110" t="s">
        <v>28</v>
      </c>
    </row>
    <row r="111" spans="2:10" x14ac:dyDescent="0.3">
      <c r="H111" t="s">
        <v>25</v>
      </c>
    </row>
    <row r="112" spans="2:10" ht="15.6" x14ac:dyDescent="0.35">
      <c r="I112" t="s">
        <v>17</v>
      </c>
      <c r="J112" s="3" t="s">
        <v>34</v>
      </c>
    </row>
    <row r="113" spans="1:10" ht="15.6" x14ac:dyDescent="0.35">
      <c r="I113" t="s">
        <v>16</v>
      </c>
      <c r="J113" t="s">
        <v>35</v>
      </c>
    </row>
    <row r="114" spans="1:10" x14ac:dyDescent="0.3">
      <c r="H114" t="s">
        <v>26</v>
      </c>
    </row>
    <row r="115" spans="1:10" ht="15.6" x14ac:dyDescent="0.35">
      <c r="B115" t="s">
        <v>27</v>
      </c>
      <c r="I115" t="s">
        <v>17</v>
      </c>
      <c r="J115" t="s">
        <v>36</v>
      </c>
    </row>
    <row r="116" spans="1:10" ht="15.6" x14ac:dyDescent="0.35">
      <c r="B116" s="3" t="s">
        <v>30</v>
      </c>
      <c r="I116" t="s">
        <v>16</v>
      </c>
      <c r="J116" t="s">
        <v>35</v>
      </c>
    </row>
    <row r="117" spans="1:10" ht="15.6" x14ac:dyDescent="0.35">
      <c r="E117" s="4" t="s">
        <v>20</v>
      </c>
      <c r="I117" t="s">
        <v>23</v>
      </c>
      <c r="J117" t="s">
        <v>91</v>
      </c>
    </row>
    <row r="118" spans="1:10" x14ac:dyDescent="0.3">
      <c r="H118" t="s">
        <v>37</v>
      </c>
    </row>
    <row r="119" spans="1:10" ht="15.6" x14ac:dyDescent="0.35">
      <c r="E119" t="s">
        <v>23</v>
      </c>
    </row>
    <row r="121" spans="1:10" x14ac:dyDescent="0.3">
      <c r="A121" t="s">
        <v>87</v>
      </c>
      <c r="B121" t="s">
        <v>88</v>
      </c>
    </row>
    <row r="122" spans="1:10" x14ac:dyDescent="0.3">
      <c r="B122" t="s">
        <v>54</v>
      </c>
      <c r="C122" t="s">
        <v>89</v>
      </c>
    </row>
    <row r="123" spans="1:10" x14ac:dyDescent="0.3">
      <c r="C123" t="s">
        <v>0</v>
      </c>
      <c r="D123" s="23">
        <f>C73+C53</f>
        <v>-59.380000000000024</v>
      </c>
    </row>
    <row r="124" spans="1:10" x14ac:dyDescent="0.3">
      <c r="C124" t="s">
        <v>1</v>
      </c>
      <c r="D124" s="8">
        <f>C74+C54</f>
        <v>160</v>
      </c>
    </row>
    <row r="125" spans="1:10" x14ac:dyDescent="0.3">
      <c r="C125" t="s">
        <v>2</v>
      </c>
      <c r="D125">
        <f>C75+C55</f>
        <v>100</v>
      </c>
    </row>
    <row r="126" spans="1:10" x14ac:dyDescent="0.3">
      <c r="B126" t="s">
        <v>86</v>
      </c>
      <c r="C126" t="s">
        <v>120</v>
      </c>
    </row>
    <row r="129" spans="1:7" x14ac:dyDescent="0.3">
      <c r="B129" t="s">
        <v>101</v>
      </c>
    </row>
    <row r="130" spans="1:7" x14ac:dyDescent="0.3">
      <c r="C130" t="s">
        <v>102</v>
      </c>
      <c r="D130">
        <f>SQRT(D123^2+D124^2+D125^2)</f>
        <v>197.80289279987792</v>
      </c>
    </row>
    <row r="131" spans="1:7" x14ac:dyDescent="0.3">
      <c r="A131" t="s">
        <v>104</v>
      </c>
      <c r="C131" t="s">
        <v>98</v>
      </c>
      <c r="D131">
        <f>ACOS(D125/D130)</f>
        <v>1.0407726387888578</v>
      </c>
      <c r="E131" t="s">
        <v>90</v>
      </c>
      <c r="F131">
        <f>D131*180/PI()</f>
        <v>59.631879635295263</v>
      </c>
      <c r="G131" t="s">
        <v>99</v>
      </c>
    </row>
    <row r="132" spans="1:7" x14ac:dyDescent="0.3">
      <c r="B132" t="s">
        <v>103</v>
      </c>
      <c r="C132" t="s">
        <v>100</v>
      </c>
      <c r="D132">
        <f>ATAN(D124/D123)</f>
        <v>-1.2154272372159427</v>
      </c>
      <c r="E132" t="s">
        <v>90</v>
      </c>
      <c r="F132">
        <f>D132*180/PI()</f>
        <v>-69.638850997719459</v>
      </c>
      <c r="G132" t="s">
        <v>99</v>
      </c>
    </row>
    <row r="133" spans="1:7" x14ac:dyDescent="0.3">
      <c r="B133" t="s">
        <v>106</v>
      </c>
      <c r="C133" s="2"/>
    </row>
    <row r="134" spans="1:7" x14ac:dyDescent="0.3">
      <c r="B134" t="s">
        <v>105</v>
      </c>
      <c r="C134" s="2">
        <f>D130*SIN(D131)*COS(D132)</f>
        <v>59.380000000000024</v>
      </c>
    </row>
    <row r="135" spans="1:7" x14ac:dyDescent="0.3">
      <c r="B135" t="s">
        <v>107</v>
      </c>
      <c r="C135">
        <f>D130*SIN(D131)*SIN(D132)</f>
        <v>-159.99999999999997</v>
      </c>
    </row>
    <row r="136" spans="1:7" x14ac:dyDescent="0.3">
      <c r="B136" t="s">
        <v>15</v>
      </c>
      <c r="C136" s="1">
        <f>D130*COS(D131)</f>
        <v>100.00000000000001</v>
      </c>
    </row>
    <row r="138" spans="1:7" x14ac:dyDescent="0.3">
      <c r="B138" t="s">
        <v>119</v>
      </c>
    </row>
    <row r="142" spans="1:7" x14ac:dyDescent="0.3">
      <c r="B142" t="s">
        <v>110</v>
      </c>
      <c r="C142">
        <f>SQRT(D130^2-D125^2)</f>
        <v>170.66336572328581</v>
      </c>
      <c r="D142" t="s">
        <v>9</v>
      </c>
    </row>
    <row r="144" spans="1:7" x14ac:dyDescent="0.3">
      <c r="B144" t="s">
        <v>118</v>
      </c>
    </row>
    <row r="145" spans="2:12" x14ac:dyDescent="0.3">
      <c r="B145" t="s">
        <v>108</v>
      </c>
      <c r="C145" t="s">
        <v>90</v>
      </c>
      <c r="E145" t="s">
        <v>109</v>
      </c>
      <c r="F145" t="s">
        <v>90</v>
      </c>
      <c r="H145" t="s">
        <v>111</v>
      </c>
      <c r="I145" t="s">
        <v>113</v>
      </c>
      <c r="J145" t="s">
        <v>112</v>
      </c>
    </row>
    <row r="146" spans="2:12" x14ac:dyDescent="0.3">
      <c r="B146">
        <v>21</v>
      </c>
      <c r="C146">
        <f>B146*PI()/180</f>
        <v>0.36651914291880922</v>
      </c>
      <c r="E146">
        <f>DEGREES(ASIN(($C$142-($B$3*COS($C146))-$B$2)/$B$3))</f>
        <v>18.213059914488209</v>
      </c>
      <c r="F146">
        <f>E146*PI()/180</f>
        <v>0.31787786237081611</v>
      </c>
      <c r="H146">
        <f>$B$4+$B$3*SIN(B146)-$B$3*COS(E146)</f>
        <v>96.66546649243341</v>
      </c>
      <c r="I146">
        <f>ABS($C$136-H146)</f>
        <v>3.3345335075666043</v>
      </c>
      <c r="J146">
        <f>(90-B146)+E146</f>
        <v>87.213059914488213</v>
      </c>
      <c r="L146" t="s">
        <v>114</v>
      </c>
    </row>
    <row r="147" spans="2:12" x14ac:dyDescent="0.3">
      <c r="B147">
        <v>0</v>
      </c>
      <c r="C147">
        <f>B147*PI()/180</f>
        <v>0</v>
      </c>
      <c r="E147">
        <f>DEGREES(ASIN(($C$142-($B$3*COS($C147))-$B$2)/$B$3))</f>
        <v>14.248733712426848</v>
      </c>
      <c r="F147">
        <f>E147*PI()/180</f>
        <v>0.24868731752176337</v>
      </c>
      <c r="H147">
        <f>$B$4+$B$3*SIN(B147)-$B$3*COS(E147)</f>
        <v>105.56754755112507</v>
      </c>
      <c r="I147">
        <f>ABS($C$136-H147)</f>
        <v>5.5675475511250596</v>
      </c>
      <c r="J147">
        <f>(90-B147)+E147</f>
        <v>104.24873371242685</v>
      </c>
    </row>
    <row r="148" spans="2:12" x14ac:dyDescent="0.3">
      <c r="B148">
        <v>48</v>
      </c>
      <c r="C148">
        <f>B148*PI()/180</f>
        <v>0.83775804095727813</v>
      </c>
      <c r="E148">
        <f>DEGREES(ASIN(($C$142-($B$3*COS($C148))-$B$2)/$B$3))</f>
        <v>35.239902863850169</v>
      </c>
      <c r="F148">
        <f>E148*PI()/180</f>
        <v>0.61505233305716445</v>
      </c>
      <c r="H148">
        <f>$B$4+$B$3*SIN(B148)-$B$3*COS(E148)</f>
        <v>93.882384313485716</v>
      </c>
      <c r="I148">
        <f>ABS($C$136-H148)</f>
        <v>6.1176156865142985</v>
      </c>
      <c r="J148">
        <f>(90-B148)+E148</f>
        <v>77.239902863850176</v>
      </c>
    </row>
    <row r="149" spans="2:12" x14ac:dyDescent="0.3">
      <c r="B149">
        <v>60</v>
      </c>
      <c r="C149">
        <f>B149*PI()/180</f>
        <v>1.0471975511965976</v>
      </c>
      <c r="E149">
        <f>DEGREES(ASIN(($C$142-($B$3*COS($C149))-$B$2)/$B$3))</f>
        <v>48.256410499012667</v>
      </c>
      <c r="F149">
        <f>E149*PI()/180</f>
        <v>0.84223324840173086</v>
      </c>
      <c r="H149">
        <f>$B$4+$B$3*SIN(B149)-$B$3*COS(E149)</f>
        <v>106.49684558509853</v>
      </c>
      <c r="I149">
        <f>ABS($C$136-H149)</f>
        <v>6.4968455850985123</v>
      </c>
      <c r="J149">
        <f>(90-B149)+E149</f>
        <v>78.256410499012674</v>
      </c>
    </row>
    <row r="150" spans="2:12" x14ac:dyDescent="0.3">
      <c r="B150">
        <v>6</v>
      </c>
      <c r="C150">
        <f>B150*PI()/180</f>
        <v>0.10471975511965977</v>
      </c>
      <c r="E150">
        <f>DEGREES(ASIN(($C$142-($B$3*COS($C150))-$B$2)/$B$3))</f>
        <v>14.572802783988747</v>
      </c>
      <c r="F150">
        <f>E150*PI()/180</f>
        <v>0.25434338982439963</v>
      </c>
      <c r="H150">
        <f>$B$4+$B$3*SIN(B150)-$B$3*COS(E150)</f>
        <v>109.09346468450394</v>
      </c>
      <c r="I150">
        <f>ABS($C$136-H150)</f>
        <v>9.0934646845039282</v>
      </c>
      <c r="J150">
        <f>(90-B150)+E150</f>
        <v>98.572802783988749</v>
      </c>
    </row>
    <row r="151" spans="2:12" x14ac:dyDescent="0.3">
      <c r="B151">
        <v>30</v>
      </c>
      <c r="C151">
        <f>B151*PI()/180</f>
        <v>0.52359877559829882</v>
      </c>
      <c r="E151">
        <f>DEGREES(ASIN(($C$142-($B$3*COS($C151))-$B$2)/$B$3))</f>
        <v>22.340277705186246</v>
      </c>
      <c r="F151">
        <f>E151*PI()/180</f>
        <v>0.38991140176538303</v>
      </c>
      <c r="H151">
        <f>$B$4+$B$3*SIN(B151)-$B$3*COS(E151)</f>
        <v>87.541050041757074</v>
      </c>
      <c r="I151">
        <f>ABS($C$136-H151)</f>
        <v>12.45894995824294</v>
      </c>
      <c r="J151">
        <f>(90-B151)+E151</f>
        <v>82.340277705186253</v>
      </c>
    </row>
    <row r="152" spans="2:12" x14ac:dyDescent="0.3">
      <c r="B152">
        <v>19</v>
      </c>
      <c r="C152">
        <f>B152*PI()/180</f>
        <v>0.33161255787892258</v>
      </c>
      <c r="E152">
        <f>DEGREES(ASIN(($C$142-($B$3*COS($C152))-$B$2)/$B$3))</f>
        <v>17.494442847702921</v>
      </c>
      <c r="F152">
        <f>E152*PI()/180</f>
        <v>0.30533562849438889</v>
      </c>
      <c r="H152">
        <f>$B$4+$B$3*SIN(B152)-$B$3*COS(E152)</f>
        <v>85.76013746258802</v>
      </c>
      <c r="I152">
        <f>ABS($C$136-H152)</f>
        <v>14.239862537411994</v>
      </c>
      <c r="J152">
        <f>(90-B152)+E152</f>
        <v>88.494442847702913</v>
      </c>
    </row>
    <row r="153" spans="2:12" x14ac:dyDescent="0.3">
      <c r="B153">
        <v>11</v>
      </c>
      <c r="C153">
        <f>B153*PI()/180</f>
        <v>0.19198621771937624</v>
      </c>
      <c r="E153">
        <f>DEGREES(ASIN(($C$142-($B$3*COS($C153))-$B$2)/$B$3))</f>
        <v>15.337523402351078</v>
      </c>
      <c r="F153">
        <f>E153*PI()/180</f>
        <v>0.26769028247270932</v>
      </c>
      <c r="H153">
        <f>$B$4+$B$3*SIN(B153)-$B$3*COS(E153)</f>
        <v>85.344251136225537</v>
      </c>
      <c r="I153">
        <f>ABS($C$136-H153)</f>
        <v>14.655748863774477</v>
      </c>
      <c r="J153">
        <f>(90-B153)+E153</f>
        <v>94.337523402351081</v>
      </c>
    </row>
    <row r="154" spans="2:12" x14ac:dyDescent="0.3">
      <c r="B154">
        <v>31</v>
      </c>
      <c r="C154">
        <f>B154*PI()/180</f>
        <v>0.54105206811824214</v>
      </c>
      <c r="E154">
        <f>DEGREES(ASIN(($C$142-($B$3*COS($C154))-$B$2)/$B$3))</f>
        <v>22.890087342594821</v>
      </c>
      <c r="F154">
        <f>E154*PI()/180</f>
        <v>0.39950739019735892</v>
      </c>
      <c r="H154">
        <f>$B$4+$B$3*SIN(B154)-$B$3*COS(E154)</f>
        <v>117.65336052605957</v>
      </c>
      <c r="I154">
        <f>ABS($C$136-H154)</f>
        <v>17.653360526059558</v>
      </c>
      <c r="J154">
        <f>(90-B154)+E154</f>
        <v>81.890087342594825</v>
      </c>
    </row>
    <row r="155" spans="2:12" x14ac:dyDescent="0.3">
      <c r="B155">
        <v>41</v>
      </c>
      <c r="C155">
        <f>B155*PI()/180</f>
        <v>0.715584993317675</v>
      </c>
      <c r="E155">
        <f>DEGREES(ASIN(($C$142-($B$3*COS($C155))-$B$2)/$B$3))</f>
        <v>29.434107631530996</v>
      </c>
      <c r="F155">
        <f>E155*PI()/180</f>
        <v>0.51372209055660578</v>
      </c>
      <c r="H155">
        <f>$B$4+$B$3*SIN(B155)-$B$3*COS(E155)</f>
        <v>120.19553247746163</v>
      </c>
      <c r="I155">
        <f>ABS($C$136-H155)</f>
        <v>20.195532477461612</v>
      </c>
      <c r="J155">
        <f>(90-B155)+E155</f>
        <v>78.434107631530992</v>
      </c>
    </row>
    <row r="156" spans="2:12" x14ac:dyDescent="0.3">
      <c r="B156">
        <v>73</v>
      </c>
      <c r="C156">
        <f>B156*PI()/180</f>
        <v>1.2740903539558606</v>
      </c>
      <c r="E156">
        <f>DEGREES(ASIN(($C$142-($B$3*COS($C156))-$B$2)/$B$3))</f>
        <v>72.508236274021883</v>
      </c>
      <c r="F156">
        <f>E156*PI()/180</f>
        <v>1.2655074577956673</v>
      </c>
      <c r="H156">
        <f>$B$4+$B$3*SIN(B156)-$B$3*COS(E156)</f>
        <v>125.93184526293402</v>
      </c>
      <c r="I156">
        <f>ABS($C$136-H156)</f>
        <v>25.931845262934004</v>
      </c>
      <c r="J156">
        <f>(90-B156)+E156</f>
        <v>89.508236274021883</v>
      </c>
    </row>
    <row r="157" spans="2:12" x14ac:dyDescent="0.3">
      <c r="B157">
        <v>10</v>
      </c>
      <c r="C157">
        <f>B157*PI()/180</f>
        <v>0.17453292519943295</v>
      </c>
      <c r="E157">
        <f>DEGREES(ASIN(($C$142-($B$3*COS($C157))-$B$2)/$B$3))</f>
        <v>15.148645195443979</v>
      </c>
      <c r="F157">
        <f>E157*PI()/180</f>
        <v>0.26439373587691734</v>
      </c>
      <c r="H157">
        <f>$B$4+$B$3*SIN(B157)-$B$3*COS(E157)</f>
        <v>127.26992026959195</v>
      </c>
      <c r="I157">
        <f>ABS($C$136-H157)</f>
        <v>27.269920269591935</v>
      </c>
      <c r="J157">
        <f>(90-B157)+E157</f>
        <v>95.148645195443976</v>
      </c>
    </row>
    <row r="158" spans="2:12" x14ac:dyDescent="0.3">
      <c r="B158">
        <v>29</v>
      </c>
      <c r="C158">
        <f>B158*PI()/180</f>
        <v>0.50614548307835561</v>
      </c>
      <c r="E158">
        <f>DEGREES(ASIN(($C$142-($B$3*COS($C158))-$B$2)/$B$3))</f>
        <v>21.808906677172839</v>
      </c>
      <c r="F158">
        <f>E158*PI()/180</f>
        <v>0.38063722777684206</v>
      </c>
      <c r="H158">
        <f>$B$4+$B$3*SIN(B158)-$B$3*COS(E158)</f>
        <v>129.09969794170604</v>
      </c>
      <c r="I158">
        <f>ABS($C$136-H158)</f>
        <v>29.099697941706026</v>
      </c>
      <c r="J158">
        <f>(90-B158)+E158</f>
        <v>82.808906677172843</v>
      </c>
    </row>
    <row r="159" spans="2:12" x14ac:dyDescent="0.3">
      <c r="B159">
        <v>3</v>
      </c>
      <c r="C159">
        <f>B159*PI()/180</f>
        <v>5.2359877559829883E-2</v>
      </c>
      <c r="E159">
        <f>DEGREES(ASIN(($C$142-($B$3*COS($C159))-$B$2)/$B$3))</f>
        <v>14.329762455465691</v>
      </c>
      <c r="F159">
        <f>E159*PI()/180</f>
        <v>0.2501015358765436</v>
      </c>
      <c r="H159">
        <f>$B$4+$B$3*SIN(B159)-$B$3*COS(E159)</f>
        <v>130.53565567051155</v>
      </c>
      <c r="I159">
        <f>ABS($C$136-H159)</f>
        <v>30.535655670511531</v>
      </c>
      <c r="J159">
        <f>(90-B159)+E159</f>
        <v>101.3297624554657</v>
      </c>
    </row>
    <row r="160" spans="2:12" x14ac:dyDescent="0.3">
      <c r="B160">
        <v>67</v>
      </c>
      <c r="C160">
        <f>B160*PI()/180</f>
        <v>1.1693705988362006</v>
      </c>
      <c r="E160">
        <f>DEGREES(ASIN(($C$142-($B$3*COS($C160))-$B$2)/$B$3))</f>
        <v>58.804035445188546</v>
      </c>
      <c r="F160">
        <f>E160*PI()/180</f>
        <v>1.0263240319779896</v>
      </c>
      <c r="H160">
        <f>$B$4+$B$3*SIN(B160)-$B$3*COS(E160)</f>
        <v>67.807557034367989</v>
      </c>
      <c r="I160">
        <f>ABS($C$136-H160)</f>
        <v>32.192442965632026</v>
      </c>
      <c r="J160">
        <f>(90-B160)+E160</f>
        <v>81.804035445188546</v>
      </c>
    </row>
    <row r="161" spans="2:10" x14ac:dyDescent="0.3">
      <c r="B161">
        <v>20</v>
      </c>
      <c r="C161">
        <f>B161*PI()/180</f>
        <v>0.3490658503988659</v>
      </c>
      <c r="E161">
        <f>DEGREES(ASIN(($C$142-($B$3*COS($C161))-$B$2)/$B$3))</f>
        <v>17.844773681985021</v>
      </c>
      <c r="F161">
        <f>E161*PI()/180</f>
        <v>0.31145005502387013</v>
      </c>
      <c r="H161">
        <f>$B$4+$B$3*SIN(B161)-$B$3*COS(E161)</f>
        <v>135.5188734848295</v>
      </c>
      <c r="I161">
        <f>ABS($C$136-H161)</f>
        <v>35.518873484829484</v>
      </c>
      <c r="J161">
        <f>(90-B161)+E161</f>
        <v>87.844773681985018</v>
      </c>
    </row>
    <row r="162" spans="2:10" x14ac:dyDescent="0.3">
      <c r="B162">
        <v>16</v>
      </c>
      <c r="C162">
        <f>B162*PI()/180</f>
        <v>0.27925268031909273</v>
      </c>
      <c r="E162">
        <f>DEGREES(ASIN(($C$142-($B$3*COS($C162))-$B$2)/$B$3))</f>
        <v>16.551088550585096</v>
      </c>
      <c r="F162">
        <f>E162*PI()/180</f>
        <v>0.28887098999684596</v>
      </c>
      <c r="H162">
        <f>$B$4+$B$3*SIN(B162)-$B$3*COS(E162)</f>
        <v>135.58161325283208</v>
      </c>
      <c r="I162">
        <f>ABS($C$136-H162)</f>
        <v>35.581613252832071</v>
      </c>
      <c r="J162">
        <f>(90-B162)+E162</f>
        <v>90.551088550585092</v>
      </c>
    </row>
    <row r="163" spans="2:10" x14ac:dyDescent="0.3">
      <c r="B163">
        <v>51</v>
      </c>
      <c r="C163">
        <f>B163*PI()/180</f>
        <v>0.89011791851710798</v>
      </c>
      <c r="E163">
        <f>DEGREES(ASIN(($C$142-($B$3*COS($C163))-$B$2)/$B$3))</f>
        <v>38.083663966085005</v>
      </c>
      <c r="F163">
        <f>E163*PI()/180</f>
        <v>0.66468532743130537</v>
      </c>
      <c r="H163">
        <f>$B$4+$B$3*SIN(B163)-$B$3*COS(E163)</f>
        <v>64.019485881438243</v>
      </c>
      <c r="I163">
        <f>ABS($C$136-H163)</f>
        <v>35.980514118561771</v>
      </c>
      <c r="J163">
        <f>(90-B163)+E163</f>
        <v>77.083663966084998</v>
      </c>
    </row>
    <row r="164" spans="2:10" x14ac:dyDescent="0.3">
      <c r="B164">
        <v>65</v>
      </c>
      <c r="C164">
        <f>B164*PI()/180</f>
        <v>1.1344640137963142</v>
      </c>
      <c r="E164">
        <f>DEGREES(ASIN(($C$142-($B$3*COS($C164))-$B$2)/$B$3))</f>
        <v>55.438082278902321</v>
      </c>
      <c r="F164">
        <f>E164*PI()/180</f>
        <v>0.96757706675836674</v>
      </c>
      <c r="H164">
        <f>$B$4+$B$3*SIN(B164)-$B$3*COS(E164)</f>
        <v>136.19823432303315</v>
      </c>
      <c r="I164">
        <f>ABS($C$136-H164)</f>
        <v>36.198234323033134</v>
      </c>
      <c r="J164">
        <f>(90-B164)+E164</f>
        <v>80.438082278902328</v>
      </c>
    </row>
    <row r="165" spans="2:10" x14ac:dyDescent="0.3">
      <c r="B165">
        <v>54</v>
      </c>
      <c r="C165">
        <f>B165*PI()/180</f>
        <v>0.94247779607693793</v>
      </c>
      <c r="E165">
        <f>DEGREES(ASIN(($C$142-($B$3*COS($C165))-$B$2)/$B$3))</f>
        <v>41.173898195316468</v>
      </c>
      <c r="F165">
        <f>E165*PI()/180</f>
        <v>0.71862008938922362</v>
      </c>
      <c r="H165">
        <f>$B$4+$B$3*SIN(B165)-$B$3*COS(E165)</f>
        <v>136.59578845648835</v>
      </c>
      <c r="I165">
        <f>ABS($C$136-H165)</f>
        <v>36.595788456488336</v>
      </c>
      <c r="J165">
        <f>(90-B165)+E165</f>
        <v>77.173898195316468</v>
      </c>
    </row>
    <row r="166" spans="2:10" x14ac:dyDescent="0.3">
      <c r="B166">
        <v>68</v>
      </c>
      <c r="C166">
        <f>B166*PI()/180</f>
        <v>1.1868238913561442</v>
      </c>
      <c r="E166">
        <f>DEGREES(ASIN(($C$142-($B$3*COS($C166))-$B$2)/$B$3))</f>
        <v>60.63637339684476</v>
      </c>
      <c r="F166">
        <f>E166*PI()/180</f>
        <v>1.0583043622436392</v>
      </c>
      <c r="H166">
        <f>$B$4+$B$3*SIN(B166)-$B$3*COS(E166)</f>
        <v>57.658713472525235</v>
      </c>
      <c r="I166">
        <f>ABS($C$136-H166)</f>
        <v>42.341286527474779</v>
      </c>
      <c r="J166">
        <f>(90-B166)+E166</f>
        <v>82.63637339684476</v>
      </c>
    </row>
    <row r="167" spans="2:10" x14ac:dyDescent="0.3">
      <c r="B167">
        <v>12</v>
      </c>
      <c r="C167">
        <f>B167*PI()/180</f>
        <v>0.20943951023931953</v>
      </c>
      <c r="E167">
        <f>DEGREES(ASIN(($C$142-($B$3*COS($C167))-$B$2)/$B$3))</f>
        <v>15.544354393705889</v>
      </c>
      <c r="F167">
        <f>E167*PI()/180</f>
        <v>0.2713001642670147</v>
      </c>
      <c r="H167">
        <f>$B$4+$B$3*SIN(B167)-$B$3*COS(E167)</f>
        <v>143.80423780709924</v>
      </c>
      <c r="I167">
        <f>ABS($C$136-H167)</f>
        <v>43.804237807099227</v>
      </c>
      <c r="J167">
        <f>(90-B167)+E167</f>
        <v>93.544354393705888</v>
      </c>
    </row>
    <row r="168" spans="2:10" x14ac:dyDescent="0.3">
      <c r="B168">
        <v>34</v>
      </c>
      <c r="C168">
        <f>B168*PI()/180</f>
        <v>0.59341194567807209</v>
      </c>
      <c r="E168">
        <f>DEGREES(ASIN(($C$142-($B$3*COS($C168))-$B$2)/$B$3))</f>
        <v>24.651273910705395</v>
      </c>
      <c r="F168">
        <f>E168*PI()/180</f>
        <v>0.43024589455278772</v>
      </c>
      <c r="H168">
        <f>$B$4+$B$3*SIN(B168)-$B$3*COS(E168)</f>
        <v>52.675459363747635</v>
      </c>
      <c r="I168">
        <f>ABS($C$136-H168)</f>
        <v>47.324540636252379</v>
      </c>
      <c r="J168">
        <f>(90-B168)+E168</f>
        <v>80.651273910705399</v>
      </c>
    </row>
    <row r="169" spans="2:10" x14ac:dyDescent="0.3">
      <c r="B169">
        <v>45</v>
      </c>
      <c r="C169">
        <f>B169*PI()/180</f>
        <v>0.78539816339744828</v>
      </c>
      <c r="E169">
        <f>DEGREES(ASIN(($C$142-($B$3*COS($C169))-$B$2)/$B$3))</f>
        <v>32.617297193827973</v>
      </c>
      <c r="F169">
        <f>E169*PI()/180</f>
        <v>0.56927922913380524</v>
      </c>
      <c r="H169">
        <f>$B$4+$B$3*SIN(B169)-$B$3*COS(E169)</f>
        <v>148.2912898647227</v>
      </c>
      <c r="I169">
        <f>ABS($C$136-H169)</f>
        <v>48.291289864722685</v>
      </c>
      <c r="J169">
        <f>(90-B169)+E169</f>
        <v>77.617297193827966</v>
      </c>
    </row>
    <row r="170" spans="2:10" x14ac:dyDescent="0.3">
      <c r="B170">
        <v>57</v>
      </c>
      <c r="C170">
        <f>B170*PI()/180</f>
        <v>0.99483767363676778</v>
      </c>
      <c r="E170">
        <f>DEGREES(ASIN(($C$142-($B$3*COS($C170))-$B$2)/$B$3))</f>
        <v>44.546897572146463</v>
      </c>
      <c r="F170">
        <f>E170*PI()/180</f>
        <v>0.77749003418262408</v>
      </c>
      <c r="H170">
        <f>$B$4+$B$3*SIN(B170)-$B$3*COS(E170)</f>
        <v>46.87297437123523</v>
      </c>
      <c r="I170">
        <f>ABS($C$136-H170)</f>
        <v>53.127025628764784</v>
      </c>
      <c r="J170">
        <f>(90-B170)+E170</f>
        <v>77.546897572146463</v>
      </c>
    </row>
    <row r="171" spans="2:10" x14ac:dyDescent="0.3">
      <c r="B171">
        <v>33</v>
      </c>
      <c r="C171">
        <f>B171*PI()/180</f>
        <v>0.57595865315812877</v>
      </c>
      <c r="E171">
        <f>DEGREES(ASIN(($C$142-($B$3*COS($C171))-$B$2)/$B$3))</f>
        <v>24.045457355403929</v>
      </c>
      <c r="F171">
        <f>E171*PI()/180</f>
        <v>0.41967240099968689</v>
      </c>
      <c r="H171">
        <f>$B$4+$B$3*SIN(B171)-$B$3*COS(E171)</f>
        <v>153.39305885593626</v>
      </c>
      <c r="I171">
        <f>ABS($C$136-H171)</f>
        <v>53.393058855936246</v>
      </c>
      <c r="J171">
        <f>(90-B171)+E171</f>
        <v>81.045457355403926</v>
      </c>
    </row>
    <row r="172" spans="2:10" x14ac:dyDescent="0.3">
      <c r="B172">
        <v>4</v>
      </c>
      <c r="C172">
        <f>B172*PI()/180</f>
        <v>6.9813170079773182E-2</v>
      </c>
      <c r="E172">
        <f>DEGREES(ASIN(($C$142-($B$3*COS($C172))-$B$2)/$B$3))</f>
        <v>14.392779438300918</v>
      </c>
      <c r="F172">
        <f>E172*PI()/180</f>
        <v>0.25120138971169109</v>
      </c>
      <c r="H172">
        <f>$B$4+$B$3*SIN(B172)-$B$3*COS(E172)</f>
        <v>36.11249367210926</v>
      </c>
      <c r="I172">
        <f>ABS($C$136-H172)</f>
        <v>63.887506327890755</v>
      </c>
      <c r="J172">
        <f>(90-B172)+E172</f>
        <v>100.39277943830092</v>
      </c>
    </row>
    <row r="173" spans="2:10" x14ac:dyDescent="0.3">
      <c r="B173">
        <v>32</v>
      </c>
      <c r="C173">
        <f>B173*PI()/180</f>
        <v>0.55850536063818546</v>
      </c>
      <c r="E173">
        <f>DEGREES(ASIN(($C$142-($B$3*COS($C173))-$B$2)/$B$3))</f>
        <v>23.458440593024743</v>
      </c>
      <c r="F173">
        <f>E173*PI()/180</f>
        <v>0.40942702573177292</v>
      </c>
      <c r="H173">
        <f>$B$4+$B$3*SIN(B173)-$B$3*COS(E173)</f>
        <v>166.90776005447202</v>
      </c>
      <c r="I173">
        <f>ABS($C$136-H173)</f>
        <v>66.907760054472007</v>
      </c>
      <c r="J173">
        <f>(90-B173)+E173</f>
        <v>81.458440593024747</v>
      </c>
    </row>
    <row r="174" spans="2:10" x14ac:dyDescent="0.3">
      <c r="B174">
        <v>26</v>
      </c>
      <c r="C174">
        <f>B174*PI()/180</f>
        <v>0.4537856055185257</v>
      </c>
      <c r="E174">
        <f>DEGREES(ASIN(($C$142-($B$3*COS($C174))-$B$2)/$B$3))</f>
        <v>20.324570835501081</v>
      </c>
      <c r="F174">
        <f>E174*PI()/180</f>
        <v>0.3547306801343087</v>
      </c>
      <c r="H174">
        <f>$B$4+$B$3*SIN(B174)-$B$3*COS(E174)</f>
        <v>168.28231582186351</v>
      </c>
      <c r="I174">
        <f>ABS($C$136-H174)</f>
        <v>68.282315821863492</v>
      </c>
      <c r="J174">
        <f>(90-B174)+E174</f>
        <v>84.324570835501078</v>
      </c>
    </row>
    <row r="175" spans="2:10" x14ac:dyDescent="0.3">
      <c r="B175">
        <v>17</v>
      </c>
      <c r="C175">
        <f>B175*PI()/180</f>
        <v>0.29670597283903605</v>
      </c>
      <c r="E175">
        <f>DEGREES(ASIN(($C$142-($B$3*COS($C175))-$B$2)/$B$3))</f>
        <v>16.847606003114972</v>
      </c>
      <c r="F175">
        <f>E175*PI()/180</f>
        <v>0.29404619583311831</v>
      </c>
      <c r="H175">
        <f>$B$4+$B$3*SIN(B175)-$B$3*COS(E175)</f>
        <v>31.652159135484141</v>
      </c>
      <c r="I175">
        <f>ABS($C$136-H175)</f>
        <v>68.347840864515874</v>
      </c>
      <c r="J175">
        <f>(90-B175)+E175</f>
        <v>89.847606003114976</v>
      </c>
    </row>
    <row r="176" spans="2:10" x14ac:dyDescent="0.3">
      <c r="B176">
        <v>63</v>
      </c>
      <c r="C176">
        <f>B176*PI()/180</f>
        <v>1.0995574287564276</v>
      </c>
      <c r="E176">
        <f>DEGREES(ASIN(($C$142-($B$3*COS($C176))-$B$2)/$B$3))</f>
        <v>52.386078784944687</v>
      </c>
      <c r="F176">
        <f>E176*PI()/180</f>
        <v>0.91430955700643524</v>
      </c>
      <c r="H176">
        <f>$B$4+$B$3*SIN(B176)-$B$3*COS(E176)</f>
        <v>170.87279814700523</v>
      </c>
      <c r="I176">
        <f>ABS($C$136-H176)</f>
        <v>70.872798147005213</v>
      </c>
      <c r="J176">
        <f>(90-B176)+E176</f>
        <v>79.386078784944687</v>
      </c>
    </row>
    <row r="177" spans="2:10" x14ac:dyDescent="0.3">
      <c r="B177">
        <v>5</v>
      </c>
      <c r="C177">
        <f>B177*PI()/180</f>
        <v>8.7266462599716474E-2</v>
      </c>
      <c r="E177">
        <f>DEGREES(ASIN(($C$142-($B$3*COS($C177))-$B$2)/$B$3))</f>
        <v>14.473794500234321</v>
      </c>
      <c r="F177">
        <f>E177*PI()/180</f>
        <v>0.25261536928613609</v>
      </c>
      <c r="H177">
        <f>$B$4+$B$3*SIN(B177)-$B$3*COS(E177)</f>
        <v>22.041548535558803</v>
      </c>
      <c r="I177">
        <f>ABS($C$136-H177)</f>
        <v>77.958451464441211</v>
      </c>
      <c r="J177">
        <f>(90-B177)+E177</f>
        <v>99.47379450023432</v>
      </c>
    </row>
    <row r="178" spans="2:10" x14ac:dyDescent="0.3">
      <c r="B178">
        <v>18</v>
      </c>
      <c r="C178">
        <f>B178*PI()/180</f>
        <v>0.31415926535897931</v>
      </c>
      <c r="E178">
        <f>DEGREES(ASIN(($C$142-($B$3*COS($C178))-$B$2)/$B$3))</f>
        <v>17.162056089528861</v>
      </c>
      <c r="F178">
        <f>E178*PI()/180</f>
        <v>0.29953438517422132</v>
      </c>
      <c r="H178">
        <f>$B$4+$B$3*SIN(B178)-$B$3*COS(E178)</f>
        <v>21.37216842485098</v>
      </c>
      <c r="I178">
        <f>ABS($C$136-H178)</f>
        <v>78.627831575149031</v>
      </c>
      <c r="J178">
        <f>(90-B178)+E178</f>
        <v>89.162056089528861</v>
      </c>
    </row>
    <row r="179" spans="2:10" x14ac:dyDescent="0.3">
      <c r="B179">
        <v>72</v>
      </c>
      <c r="C179">
        <f>B179*PI()/180</f>
        <v>1.2566370614359172</v>
      </c>
      <c r="E179">
        <f>DEGREES(ASIN(($C$142-($B$3*COS($C179))-$B$2)/$B$3))</f>
        <v>69.57254904548482</v>
      </c>
      <c r="F179">
        <f>E179*PI()/180</f>
        <v>1.2142700498489483</v>
      </c>
      <c r="H179">
        <f>$B$4+$B$3*SIN(B179)-$B$3*COS(E179)</f>
        <v>20.380741161178889</v>
      </c>
      <c r="I179">
        <f>ABS($C$136-H179)</f>
        <v>79.619258838821125</v>
      </c>
      <c r="J179">
        <f>(90-B179)+E179</f>
        <v>87.57254904548482</v>
      </c>
    </row>
    <row r="180" spans="2:10" x14ac:dyDescent="0.3">
      <c r="B180">
        <v>25</v>
      </c>
      <c r="C180">
        <f>B180*PI()/180</f>
        <v>0.43633231299858238</v>
      </c>
      <c r="E180">
        <f>DEGREES(ASIN(($C$142-($B$3*COS($C180))-$B$2)/$B$3))</f>
        <v>19.866156747921238</v>
      </c>
      <c r="F180">
        <f>E180*PI()/180</f>
        <v>0.34672984496851478</v>
      </c>
      <c r="H180">
        <f>$B$4+$B$3*SIN(B180)-$B$3*COS(E180)</f>
        <v>18.655975047658401</v>
      </c>
      <c r="I180">
        <f>ABS($C$136-H180)</f>
        <v>81.344024952341613</v>
      </c>
      <c r="J180">
        <f>(90-B180)+E180</f>
        <v>84.866156747921238</v>
      </c>
    </row>
    <row r="181" spans="2:10" x14ac:dyDescent="0.3">
      <c r="B181">
        <v>52</v>
      </c>
      <c r="C181">
        <f>B181*PI()/180</f>
        <v>0.90757121103705141</v>
      </c>
      <c r="E181">
        <f>DEGREES(ASIN(($C$142-($B$3*COS($C181))-$B$2)/$B$3))</f>
        <v>39.084836089857248</v>
      </c>
      <c r="F181">
        <f>E181*PI()/180</f>
        <v>0.68215907737031523</v>
      </c>
      <c r="H181">
        <f>$B$4+$B$3*SIN(B181)-$B$3*COS(E181)</f>
        <v>183.59864038407494</v>
      </c>
      <c r="I181">
        <f>ABS($C$136-H181)</f>
        <v>83.598640384074926</v>
      </c>
      <c r="J181">
        <f>(90-B181)+E181</f>
        <v>77.084836089857248</v>
      </c>
    </row>
    <row r="182" spans="2:10" x14ac:dyDescent="0.3">
      <c r="B182">
        <v>38</v>
      </c>
      <c r="C182">
        <f>B182*PI()/180</f>
        <v>0.66322511575784515</v>
      </c>
      <c r="E182">
        <f>DEGREES(ASIN(($C$142-($B$3*COS($C182))-$B$2)/$B$3))</f>
        <v>27.265933016747738</v>
      </c>
      <c r="F182">
        <f>E182*PI()/180</f>
        <v>0.47588030477047827</v>
      </c>
      <c r="H182">
        <f>$B$4+$B$3*SIN(B182)-$B$3*COS(E182)</f>
        <v>186.64330843134564</v>
      </c>
      <c r="I182">
        <f>ABS($C$136-H182)</f>
        <v>86.643308431345631</v>
      </c>
      <c r="J182">
        <f>(90-B182)+E182</f>
        <v>79.265933016747738</v>
      </c>
    </row>
    <row r="183" spans="2:10" x14ac:dyDescent="0.3">
      <c r="B183">
        <v>37</v>
      </c>
      <c r="C183">
        <f>B183*PI()/180</f>
        <v>0.64577182323790194</v>
      </c>
      <c r="E183">
        <f>DEGREES(ASIN(($C$142-($B$3*COS($C183))-$B$2)/$B$3))</f>
        <v>26.583166247261417</v>
      </c>
      <c r="F183">
        <f>E183*PI()/180</f>
        <v>0.46396377661973676</v>
      </c>
      <c r="H183">
        <f>$B$4+$B$3*SIN(B183)-$B$3*COS(E183)</f>
        <v>6.8026906185304821</v>
      </c>
      <c r="I183">
        <f>ABS($C$136-H183)</f>
        <v>93.197309381469537</v>
      </c>
      <c r="J183">
        <f>(90-B183)+E183</f>
        <v>79.583166247261417</v>
      </c>
    </row>
    <row r="184" spans="2:10" x14ac:dyDescent="0.3">
      <c r="B184">
        <v>1</v>
      </c>
      <c r="C184">
        <f>B184*PI()/180</f>
        <v>1.7453292519943295E-2</v>
      </c>
      <c r="E184">
        <f>DEGREES(ASIN(($C$142-($B$3*COS($C184))-$B$2)/$B$3))</f>
        <v>14.257737294366274</v>
      </c>
      <c r="F184">
        <f>E184*PI()/180</f>
        <v>0.24884445967107946</v>
      </c>
      <c r="H184">
        <f>$B$4+$B$3*SIN(B184)-$B$3*COS(E184)</f>
        <v>201.56227500249068</v>
      </c>
      <c r="I184">
        <f>ABS($C$136-H184)</f>
        <v>101.56227500249067</v>
      </c>
      <c r="J184">
        <f>(90-B184)+E184</f>
        <v>103.25773729436628</v>
      </c>
    </row>
    <row r="185" spans="2:10" x14ac:dyDescent="0.3">
      <c r="B185">
        <v>55</v>
      </c>
      <c r="C185">
        <f>B185*PI()/180</f>
        <v>0.95993108859688125</v>
      </c>
      <c r="E185">
        <f>DEGREES(ASIN(($C$142-($B$3*COS($C185))-$B$2)/$B$3))</f>
        <v>42.264602260401062</v>
      </c>
      <c r="F185">
        <f>E185*PI()/180</f>
        <v>0.73765646648983629</v>
      </c>
      <c r="H185">
        <f>$B$4+$B$3*SIN(B185)-$B$3*COS(E185)</f>
        <v>-3.3300272148270977</v>
      </c>
      <c r="I185">
        <f>ABS($C$136-H185)</f>
        <v>103.33002721482711</v>
      </c>
      <c r="J185">
        <f>(90-B185)+E185</f>
        <v>77.264602260401062</v>
      </c>
    </row>
    <row r="186" spans="2:10" x14ac:dyDescent="0.3">
      <c r="B186">
        <v>66</v>
      </c>
      <c r="C186">
        <f>B186*PI()/180</f>
        <v>1.1519173063162575</v>
      </c>
      <c r="E186">
        <f>DEGREES(ASIN(($C$142-($B$3*COS($C186))-$B$2)/$B$3))</f>
        <v>57.076312296283476</v>
      </c>
      <c r="F186">
        <f>E186*PI()/180</f>
        <v>0.99616957446667187</v>
      </c>
      <c r="H186">
        <f>$B$4+$B$3*SIN(B186)-$B$3*COS(E186)</f>
        <v>-7.524899947090617</v>
      </c>
      <c r="I186">
        <f>ABS($C$136-H186)</f>
        <v>107.52489994709063</v>
      </c>
      <c r="J186">
        <f>(90-B186)+E186</f>
        <v>81.076312296283476</v>
      </c>
    </row>
    <row r="187" spans="2:10" x14ac:dyDescent="0.3">
      <c r="B187">
        <v>44</v>
      </c>
      <c r="C187">
        <f>B187*PI()/180</f>
        <v>0.76794487087750496</v>
      </c>
      <c r="E187">
        <f>DEGREES(ASIN(($C$142-($B$3*COS($C187))-$B$2)/$B$3))</f>
        <v>31.788963173004316</v>
      </c>
      <c r="F187">
        <f>E187*PI()/180</f>
        <v>0.55482207316414911</v>
      </c>
      <c r="H187">
        <f>$B$4+$B$3*SIN(B187)-$B$3*COS(E187)</f>
        <v>-10.118479488741926</v>
      </c>
      <c r="I187">
        <f>ABS($C$136-H187)</f>
        <v>110.11847948874194</v>
      </c>
      <c r="J187">
        <f>(90-B187)+E187</f>
        <v>77.788963173004319</v>
      </c>
    </row>
    <row r="188" spans="2:10" x14ac:dyDescent="0.3">
      <c r="B188">
        <v>28</v>
      </c>
      <c r="C188">
        <f>B188*PI()/180</f>
        <v>0.48869219055841229</v>
      </c>
      <c r="E188">
        <f>DEGREES(ASIN(($C$142-($B$3*COS($C188))-$B$2)/$B$3))</f>
        <v>21.295882789435009</v>
      </c>
      <c r="F188">
        <f>E188*PI()/180</f>
        <v>0.37168327179443517</v>
      </c>
      <c r="H188">
        <f>$B$4+$B$3*SIN(B188)-$B$3*COS(E188)</f>
        <v>210.25853140751917</v>
      </c>
      <c r="I188">
        <f>ABS($C$136-H188)</f>
        <v>110.25853140751916</v>
      </c>
      <c r="J188">
        <f>(90-B188)+E188</f>
        <v>83.295882789435012</v>
      </c>
    </row>
    <row r="189" spans="2:10" x14ac:dyDescent="0.3">
      <c r="B189">
        <v>2</v>
      </c>
      <c r="C189">
        <f>B189*PI()/180</f>
        <v>3.4906585039886591E-2</v>
      </c>
      <c r="E189">
        <f>DEGREES(ASIN(($C$142-($B$3*COS($C189))-$B$2)/$B$3))</f>
        <v>14.284747455535957</v>
      </c>
      <c r="F189">
        <f>E189*PI()/180</f>
        <v>0.24931587591498475</v>
      </c>
      <c r="H189">
        <f>$B$4+$B$3*SIN(B189)-$B$3*COS(E189)</f>
        <v>212.23997603521332</v>
      </c>
      <c r="I189">
        <f>ABS($C$136-H189)</f>
        <v>112.2399760352133</v>
      </c>
      <c r="J189">
        <f>(90-B189)+E189</f>
        <v>102.28474745553595</v>
      </c>
    </row>
    <row r="190" spans="2:10" x14ac:dyDescent="0.3">
      <c r="B190">
        <v>70</v>
      </c>
      <c r="C190">
        <f>B190*PI()/180</f>
        <v>1.2217304763960306</v>
      </c>
      <c r="E190">
        <f>DEGREES(ASIN(($C$142-($B$3*COS($C190))-$B$2)/$B$3))</f>
        <v>64.703912320996395</v>
      </c>
      <c r="F190">
        <f>E190*PI()/180</f>
        <v>1.1292963089231132</v>
      </c>
      <c r="H190">
        <f>$B$4+$B$3*SIN(B190)-$B$3*COS(E190)</f>
        <v>213.85126593311799</v>
      </c>
      <c r="I190">
        <f>ABS($C$136-H190)</f>
        <v>113.85126593311797</v>
      </c>
      <c r="J190">
        <f>(90-B190)+E190</f>
        <v>84.703912320996395</v>
      </c>
    </row>
    <row r="191" spans="2:10" x14ac:dyDescent="0.3">
      <c r="B191">
        <v>47</v>
      </c>
      <c r="C191">
        <f>B191*PI()/180</f>
        <v>0.82030474843733492</v>
      </c>
      <c r="E191">
        <f>DEGREES(ASIN(($C$142-($B$3*COS($C191))-$B$2)/$B$3))</f>
        <v>34.342142453610201</v>
      </c>
      <c r="F191">
        <f>E191*PI()/180</f>
        <v>0.59938345800442194</v>
      </c>
      <c r="H191">
        <f>$B$4+$B$3*SIN(B191)-$B$3*COS(E191)</f>
        <v>217.2209488464884</v>
      </c>
      <c r="I191">
        <f>ABS($C$136-H191)</f>
        <v>117.22094884648838</v>
      </c>
      <c r="J191">
        <f>(90-B191)+E191</f>
        <v>77.342142453610194</v>
      </c>
    </row>
    <row r="192" spans="2:10" x14ac:dyDescent="0.3">
      <c r="B192">
        <v>22</v>
      </c>
      <c r="C192">
        <f>B192*PI()/180</f>
        <v>0.38397243543875248</v>
      </c>
      <c r="E192">
        <f>DEGREES(ASIN(($C$142-($B$3*COS($C192))-$B$2)/$B$3))</f>
        <v>18.599317376648123</v>
      </c>
      <c r="F192">
        <f>E192*PI()/180</f>
        <v>0.32461932684590405</v>
      </c>
      <c r="H192">
        <f>$B$4+$B$3*SIN(B192)-$B$3*COS(E192)</f>
        <v>-17.363305010299399</v>
      </c>
      <c r="I192">
        <f>ABS($C$136-H192)</f>
        <v>117.36330501029941</v>
      </c>
      <c r="J192">
        <f>(90-B192)+E192</f>
        <v>86.599317376648116</v>
      </c>
    </row>
    <row r="193" spans="2:10" x14ac:dyDescent="0.3">
      <c r="B193">
        <v>49</v>
      </c>
      <c r="C193">
        <f>B193*PI()/180</f>
        <v>0.85521133347722145</v>
      </c>
      <c r="E193">
        <f>DEGREES(ASIN(($C$142-($B$3*COS($C193))-$B$2)/$B$3))</f>
        <v>36.162177539468004</v>
      </c>
      <c r="F193">
        <f>E193*PI()/180</f>
        <v>0.63114906275445837</v>
      </c>
      <c r="H193">
        <f>$B$4+$B$3*SIN(B193)-$B$3*COS(E193)</f>
        <v>-18.481214189044636</v>
      </c>
      <c r="I193">
        <f>ABS($C$136-H193)</f>
        <v>118.48121418904465</v>
      </c>
      <c r="J193">
        <f>(90-B193)+E193</f>
        <v>77.162177539468004</v>
      </c>
    </row>
    <row r="194" spans="2:10" x14ac:dyDescent="0.3">
      <c r="B194">
        <v>53</v>
      </c>
      <c r="C194">
        <f>B194*PI()/180</f>
        <v>0.92502450355699462</v>
      </c>
      <c r="E194">
        <f>DEGREES(ASIN(($C$142-($B$3*COS($C194))-$B$2)/$B$3))</f>
        <v>40.114474457117716</v>
      </c>
      <c r="F194">
        <f>E194*PI()/180</f>
        <v>0.70012965698386909</v>
      </c>
      <c r="H194">
        <f>$B$4+$B$3*SIN(B194)-$B$3*COS(E194)</f>
        <v>222.09050753339775</v>
      </c>
      <c r="I194">
        <f>ABS($C$136-H194)</f>
        <v>122.09050753339774</v>
      </c>
      <c r="J194">
        <f>(90-B194)+E194</f>
        <v>77.114474457117723</v>
      </c>
    </row>
    <row r="195" spans="2:10" x14ac:dyDescent="0.3">
      <c r="B195">
        <v>9</v>
      </c>
      <c r="C195">
        <f>B195*PI()/180</f>
        <v>0.15707963267948966</v>
      </c>
      <c r="E195">
        <f>DEGREES(ASIN(($C$142-($B$3*COS($C195))-$B$2)/$B$3))</f>
        <v>14.977726836326697</v>
      </c>
      <c r="F195">
        <f>E195*PI()/180</f>
        <v>0.26141064775821471</v>
      </c>
      <c r="H195">
        <f>$B$4+$B$3*SIN(B195)-$B$3*COS(E195)</f>
        <v>223.61742111534411</v>
      </c>
      <c r="I195">
        <f>ABS($C$136-H195)</f>
        <v>123.6174211153441</v>
      </c>
      <c r="J195">
        <f>(90-B195)+E195</f>
        <v>95.977726836326696</v>
      </c>
    </row>
    <row r="196" spans="2:10" x14ac:dyDescent="0.3">
      <c r="B196">
        <v>58</v>
      </c>
      <c r="C196">
        <f>B196*PI()/180</f>
        <v>1.0122909661567112</v>
      </c>
      <c r="E196">
        <f>DEGREES(ASIN(($C$142-($B$3*COS($C196))-$B$2)/$B$3))</f>
        <v>45.742665113514853</v>
      </c>
      <c r="F196">
        <f>E196*PI()/180</f>
        <v>0.79836011486797986</v>
      </c>
      <c r="H196">
        <f>$B$4+$B$3*SIN(B196)-$B$3*COS(E196)</f>
        <v>226.34637111158202</v>
      </c>
      <c r="I196">
        <f>ABS($C$136-H196)</f>
        <v>126.346371111582</v>
      </c>
      <c r="J196">
        <f>(90-B196)+E196</f>
        <v>77.742665113514846</v>
      </c>
    </row>
    <row r="197" spans="2:10" x14ac:dyDescent="0.3">
      <c r="B197">
        <v>7</v>
      </c>
      <c r="C197">
        <f>B197*PI()/180</f>
        <v>0.12217304763960307</v>
      </c>
      <c r="E197">
        <f>DEGREES(ASIN(($C$142-($B$3*COS($C197))-$B$2)/$B$3))</f>
        <v>14.689798600436841</v>
      </c>
      <c r="F197">
        <f>E197*PI()/180</f>
        <v>0.25638535203247781</v>
      </c>
      <c r="H197">
        <f>$B$4+$B$3*SIN(B197)-$B$3*COS(E197)</f>
        <v>226.41462944720553</v>
      </c>
      <c r="I197">
        <f>ABS($C$136-H197)</f>
        <v>126.41462944720551</v>
      </c>
      <c r="J197">
        <f>(90-B197)+E197</f>
        <v>97.689798600436845</v>
      </c>
    </row>
    <row r="198" spans="2:10" x14ac:dyDescent="0.3">
      <c r="B198">
        <v>75</v>
      </c>
      <c r="C198">
        <f>B198*PI()/180</f>
        <v>1.3089969389957472</v>
      </c>
      <c r="E198">
        <f>DEGREES(ASIN(($C$142-($B$3*COS($C198))-$B$2)/$B$3))</f>
        <v>80.863490776622243</v>
      </c>
      <c r="F198">
        <f>E198*PI()/180</f>
        <v>1.4113341587081247</v>
      </c>
      <c r="H198">
        <f>$B$4+$B$3*SIN(B198)-$B$3*COS(E198)</f>
        <v>-27.953567087336133</v>
      </c>
      <c r="I198">
        <f>ABS($C$136-H198)</f>
        <v>127.95356708733615</v>
      </c>
      <c r="J198">
        <f>(90-B198)+E198</f>
        <v>95.863490776622243</v>
      </c>
    </row>
    <row r="199" spans="2:10" x14ac:dyDescent="0.3">
      <c r="B199">
        <v>69</v>
      </c>
      <c r="C199">
        <f>B199*PI()/180</f>
        <v>1.2042771838760873</v>
      </c>
      <c r="E199">
        <f>DEGREES(ASIN(($C$142-($B$3*COS($C199))-$B$2)/$B$3))</f>
        <v>62.593593498898926</v>
      </c>
      <c r="F199">
        <f>E199*PI()/180</f>
        <v>1.0924642972107039</v>
      </c>
      <c r="H199">
        <f>$B$4+$B$3*SIN(B199)-$B$3*COS(E199)</f>
        <v>-29.648073214148695</v>
      </c>
      <c r="I199">
        <f>ABS($C$136-H199)</f>
        <v>129.64807321414872</v>
      </c>
      <c r="J199">
        <f>(90-B199)+E199</f>
        <v>83.593593498898926</v>
      </c>
    </row>
    <row r="200" spans="2:10" x14ac:dyDescent="0.3">
      <c r="B200">
        <v>50</v>
      </c>
      <c r="C200">
        <f>B200*PI()/180</f>
        <v>0.87266462599716477</v>
      </c>
      <c r="E200">
        <f>DEGREES(ASIN(($C$142-($B$3*COS($C200))-$B$2)/$B$3))</f>
        <v>37.109790152431728</v>
      </c>
      <c r="F200">
        <f>E200*PI()/180</f>
        <v>0.64768802288410199</v>
      </c>
      <c r="H200">
        <f>$B$4+$B$3*SIN(B200)-$B$3*COS(E200)</f>
        <v>-30.456034967537704</v>
      </c>
      <c r="I200">
        <f>ABS($C$136-H200)</f>
        <v>130.45603496753773</v>
      </c>
      <c r="J200">
        <f>(90-B200)+E200</f>
        <v>77.109790152431728</v>
      </c>
    </row>
    <row r="201" spans="2:10" x14ac:dyDescent="0.3">
      <c r="B201">
        <v>27</v>
      </c>
      <c r="C201">
        <f>B201*PI()/180</f>
        <v>0.47123889803846897</v>
      </c>
      <c r="E201">
        <f>DEGREES(ASIN(($C$142-($B$3*COS($C201))-$B$2)/$B$3))</f>
        <v>20.801126858236675</v>
      </c>
      <c r="F201">
        <f>E201*PI()/180</f>
        <v>0.36304815180125372</v>
      </c>
      <c r="H201">
        <f>$B$4+$B$3*SIN(B201)-$B$3*COS(E201)</f>
        <v>242.90640536293228</v>
      </c>
      <c r="I201">
        <f>ABS($C$136-H201)</f>
        <v>142.90640536293228</v>
      </c>
      <c r="J201">
        <f>(90-B201)+E201</f>
        <v>83.801126858236671</v>
      </c>
    </row>
    <row r="202" spans="2:10" x14ac:dyDescent="0.3">
      <c r="B202">
        <v>46</v>
      </c>
      <c r="C202">
        <f>B202*PI()/180</f>
        <v>0.80285145591739149</v>
      </c>
      <c r="E202">
        <f>DEGREES(ASIN(($C$142-($B$3*COS($C202))-$B$2)/$B$3))</f>
        <v>33.46816017773471</v>
      </c>
      <c r="F202">
        <f>E202*PI()/180</f>
        <v>0.58412958968632134</v>
      </c>
      <c r="H202">
        <f>$B$4+$B$3*SIN(B202)-$B$3*COS(E202)</f>
        <v>247.06335783807089</v>
      </c>
      <c r="I202">
        <f>ABS($C$136-H202)</f>
        <v>147.06335783807089</v>
      </c>
      <c r="J202">
        <f>(90-B202)+E202</f>
        <v>77.468160177734717</v>
      </c>
    </row>
    <row r="203" spans="2:10" x14ac:dyDescent="0.3">
      <c r="B203">
        <v>42</v>
      </c>
      <c r="C203">
        <f>B203*PI()/180</f>
        <v>0.73303828583761843</v>
      </c>
      <c r="E203">
        <f>DEGREES(ASIN(($C$142-($B$3*COS($C203))-$B$2)/$B$3))</f>
        <v>30.197818968718849</v>
      </c>
      <c r="F203">
        <f>E203*PI()/180</f>
        <v>0.52705136792534246</v>
      </c>
      <c r="H203">
        <f>$B$4+$B$3*SIN(B203)-$B$3*COS(E203)</f>
        <v>-49.448222946769313</v>
      </c>
      <c r="I203">
        <f>ABS($C$136-H203)</f>
        <v>149.44822294676933</v>
      </c>
      <c r="J203">
        <f>(90-B203)+E203</f>
        <v>78.197818968718849</v>
      </c>
    </row>
    <row r="204" spans="2:10" x14ac:dyDescent="0.3">
      <c r="B204">
        <v>13</v>
      </c>
      <c r="C204">
        <f>B204*PI()/180</f>
        <v>0.22689280275926285</v>
      </c>
      <c r="E204">
        <f>DEGREES(ASIN(($C$142-($B$3*COS($C204))-$B$2)/$B$3))</f>
        <v>15.769131584057343</v>
      </c>
      <c r="F204">
        <f>E204*PI()/180</f>
        <v>0.27522326632202959</v>
      </c>
      <c r="H204">
        <f>$B$4+$B$3*SIN(B204)-$B$3*COS(E204)</f>
        <v>253.09734714229685</v>
      </c>
      <c r="I204">
        <f>ABS($C$136-H204)</f>
        <v>153.09734714229683</v>
      </c>
      <c r="J204">
        <f>(90-B204)+E204</f>
        <v>92.769131584057348</v>
      </c>
    </row>
    <row r="205" spans="2:10" x14ac:dyDescent="0.3">
      <c r="B205">
        <v>71</v>
      </c>
      <c r="C205">
        <f>B205*PI()/180</f>
        <v>1.2391837689159739</v>
      </c>
      <c r="E205">
        <f>DEGREES(ASIN(($C$142-($B$3*COS($C205))-$B$2)/$B$3))</f>
        <v>67.008633222384773</v>
      </c>
      <c r="F205">
        <f>E205*PI()/180</f>
        <v>1.1695212769918719</v>
      </c>
      <c r="H205">
        <f>$B$4+$B$3*SIN(B205)-$B$3*COS(E205)</f>
        <v>257.96501682990515</v>
      </c>
      <c r="I205">
        <f>ABS($C$136-H205)</f>
        <v>157.96501682990515</v>
      </c>
      <c r="J205">
        <f>(90-B205)+E205</f>
        <v>86.008633222384773</v>
      </c>
    </row>
    <row r="206" spans="2:10" x14ac:dyDescent="0.3">
      <c r="B206">
        <v>56</v>
      </c>
      <c r="C206">
        <f>B206*PI()/180</f>
        <v>0.97738438111682457</v>
      </c>
      <c r="E206">
        <f>DEGREES(ASIN(($C$142-($B$3*COS($C206))-$B$2)/$B$3))</f>
        <v>43.388287484759282</v>
      </c>
      <c r="F206">
        <f>E206*PI()/180</f>
        <v>0.75726847341089842</v>
      </c>
      <c r="H206">
        <f>$B$4+$B$3*SIN(B206)-$B$3*COS(E206)</f>
        <v>-59.416692502776243</v>
      </c>
      <c r="I206">
        <f>ABS($C$136-H206)</f>
        <v>159.41669250277624</v>
      </c>
      <c r="J206">
        <f>(90-B206)+E206</f>
        <v>77.388287484759275</v>
      </c>
    </row>
    <row r="207" spans="2:10" x14ac:dyDescent="0.3">
      <c r="B207">
        <v>15</v>
      </c>
      <c r="C207">
        <f>B207*PI()/180</f>
        <v>0.26179938779914941</v>
      </c>
      <c r="E207">
        <f>DEGREES(ASIN(($C$142-($B$3*COS($C207))-$B$2)/$B$3))</f>
        <v>16.272502547174916</v>
      </c>
      <c r="F207">
        <f>E207*PI()/180</f>
        <v>0.28400874698736617</v>
      </c>
      <c r="H207">
        <f>$B$4+$B$3*SIN(B207)-$B$3*COS(E207)</f>
        <v>261.76948741454839</v>
      </c>
      <c r="I207">
        <f>ABS($C$136-H207)</f>
        <v>161.76948741454839</v>
      </c>
      <c r="J207">
        <f>(90-B207)+E207</f>
        <v>91.272502547174923</v>
      </c>
    </row>
    <row r="208" spans="2:10" x14ac:dyDescent="0.3">
      <c r="B208">
        <v>35</v>
      </c>
      <c r="C208">
        <f>B208*PI()/180</f>
        <v>0.6108652381980153</v>
      </c>
      <c r="E208">
        <f>DEGREES(ASIN(($C$142-($B$3*COS($C208))-$B$2)/$B$3))</f>
        <v>25.276044551275302</v>
      </c>
      <c r="F208">
        <f>E208*PI()/180</f>
        <v>0.44115019930052668</v>
      </c>
      <c r="H208">
        <f>$B$4+$B$3*SIN(B208)-$B$3*COS(E208)</f>
        <v>-67.056198932122058</v>
      </c>
      <c r="I208">
        <f>ABS($C$136-H208)</f>
        <v>167.05619893212207</v>
      </c>
      <c r="J208">
        <f>(90-B208)+E208</f>
        <v>80.276044551275305</v>
      </c>
    </row>
    <row r="209" spans="2:10" x14ac:dyDescent="0.3">
      <c r="B209">
        <v>8</v>
      </c>
      <c r="C209">
        <f>B209*PI()/180</f>
        <v>0.13962634015954636</v>
      </c>
      <c r="E209">
        <f>DEGREES(ASIN(($C$142-($B$3*COS($C209))-$B$2)/$B$3))</f>
        <v>14.824775577477039</v>
      </c>
      <c r="F209">
        <f>E209*PI()/180</f>
        <v>0.25874114469621806</v>
      </c>
      <c r="H209">
        <f>$B$4+$B$3*SIN(B209)-$B$3*COS(E209)</f>
        <v>276.32268282127893</v>
      </c>
      <c r="I209">
        <f>ABS($C$136-H209)</f>
        <v>176.32268282127893</v>
      </c>
      <c r="J209">
        <f>(90-B209)+E209</f>
        <v>96.824775577477041</v>
      </c>
    </row>
    <row r="210" spans="2:10" x14ac:dyDescent="0.3">
      <c r="B210">
        <v>59</v>
      </c>
      <c r="C210">
        <f>B210*PI()/180</f>
        <v>1.0297442586766543</v>
      </c>
      <c r="E210">
        <f>DEGREES(ASIN(($C$142-($B$3*COS($C210))-$B$2)/$B$3))</f>
        <v>46.978169470528378</v>
      </c>
      <c r="F210">
        <f>E210*PI()/180</f>
        <v>0.81992373382060146</v>
      </c>
      <c r="H210">
        <f>$B$4+$B$3*SIN(B210)-$B$3*COS(E210)</f>
        <v>276.55863506703042</v>
      </c>
      <c r="I210">
        <f>ABS($C$136-H210)</f>
        <v>176.55863506703042</v>
      </c>
      <c r="J210">
        <f>(90-B210)+E210</f>
        <v>77.978169470528371</v>
      </c>
    </row>
    <row r="211" spans="2:10" x14ac:dyDescent="0.3">
      <c r="B211">
        <v>62</v>
      </c>
      <c r="C211">
        <f>B211*PI()/180</f>
        <v>1.0821041362364843</v>
      </c>
      <c r="E211">
        <f>DEGREES(ASIN(($C$142-($B$3*COS($C211))-$B$2)/$B$3))</f>
        <v>50.955805381795642</v>
      </c>
      <c r="F211">
        <f>E211*PI()/180</f>
        <v>0.88934657691778018</v>
      </c>
      <c r="H211">
        <f>$B$4+$B$3*SIN(B211)-$B$3*COS(E211)</f>
        <v>-77.473759808369593</v>
      </c>
      <c r="I211">
        <f>ABS($C$136-H211)</f>
        <v>177.47375980836961</v>
      </c>
      <c r="J211">
        <f>(90-B211)+E211</f>
        <v>78.955805381795642</v>
      </c>
    </row>
    <row r="212" spans="2:10" x14ac:dyDescent="0.3">
      <c r="B212">
        <v>40</v>
      </c>
      <c r="C212">
        <f>B212*PI()/180</f>
        <v>0.69813170079773179</v>
      </c>
      <c r="E212">
        <f>DEGREES(ASIN(($C$142-($B$3*COS($C212))-$B$2)/$B$3))</f>
        <v>28.691112293931194</v>
      </c>
      <c r="F212">
        <f>E212*PI()/180</f>
        <v>0.50075437558852243</v>
      </c>
      <c r="H212">
        <f>$B$4+$B$3*SIN(B212)-$B$3*COS(E212)</f>
        <v>280.3256012908713</v>
      </c>
      <c r="I212">
        <f>ABS($C$136-H212)</f>
        <v>180.3256012908713</v>
      </c>
      <c r="J212">
        <f>(90-B212)+E212</f>
        <v>78.691112293931198</v>
      </c>
    </row>
    <row r="213" spans="2:10" x14ac:dyDescent="0.3">
      <c r="B213">
        <v>64</v>
      </c>
      <c r="C213">
        <f>B213*PI()/180</f>
        <v>1.1170107212763709</v>
      </c>
      <c r="E213">
        <f>DEGREES(ASIN(($C$142-($B$3*COS($C213))-$B$2)/$B$3))</f>
        <v>53.877721654050532</v>
      </c>
      <c r="F213">
        <f>E213*PI()/180</f>
        <v>0.94034363633622697</v>
      </c>
      <c r="H213">
        <f>$B$4+$B$3*SIN(B213)-$B$3*COS(E213)</f>
        <v>297.45969408505425</v>
      </c>
      <c r="I213">
        <f>ABS($C$136-H213)</f>
        <v>197.45969408505425</v>
      </c>
      <c r="J213">
        <f>(90-B213)+E213</f>
        <v>79.877721654050532</v>
      </c>
    </row>
    <row r="214" spans="2:10" x14ac:dyDescent="0.3">
      <c r="B214">
        <v>36</v>
      </c>
      <c r="C214">
        <f>B214*PI()/180</f>
        <v>0.62831853071795862</v>
      </c>
      <c r="E214">
        <f>DEGREES(ASIN(($C$142-($B$3*COS($C214))-$B$2)/$B$3))</f>
        <v>25.919943372172682</v>
      </c>
      <c r="F214">
        <f>E214*PI()/180</f>
        <v>0.45238835377489522</v>
      </c>
      <c r="H214">
        <f>$B$4+$B$3*SIN(B214)-$B$3*COS(E214)</f>
        <v>-98.626090171907961</v>
      </c>
      <c r="I214">
        <f>ABS($C$136-H214)</f>
        <v>198.62609017190798</v>
      </c>
      <c r="J214">
        <f>(90-B214)+E214</f>
        <v>79.919943372172682</v>
      </c>
    </row>
    <row r="215" spans="2:10" x14ac:dyDescent="0.3">
      <c r="B215">
        <v>43</v>
      </c>
      <c r="C215">
        <f>B215*PI()/180</f>
        <v>0.75049157835756164</v>
      </c>
      <c r="E215">
        <f>DEGREES(ASIN(($C$142-($B$3*COS($C215))-$B$2)/$B$3))</f>
        <v>30.982628746471587</v>
      </c>
      <c r="F215">
        <f>E215*PI()/180</f>
        <v>0.54074888254897269</v>
      </c>
      <c r="H215">
        <f>$B$4+$B$3*SIN(B215)-$B$3*COS(E215)</f>
        <v>-103.33904710236004</v>
      </c>
      <c r="I215">
        <f>ABS($C$136-H215)</f>
        <v>203.33904710236004</v>
      </c>
      <c r="J215">
        <f>(90-B215)+E215</f>
        <v>77.98262874647159</v>
      </c>
    </row>
    <row r="216" spans="2:10" x14ac:dyDescent="0.3">
      <c r="B216">
        <v>61</v>
      </c>
      <c r="C216">
        <f>B216*PI()/180</f>
        <v>1.064650843716541</v>
      </c>
      <c r="E216">
        <f>DEGREES(ASIN(($C$142-($B$3*COS($C216))-$B$2)/$B$3))</f>
        <v>49.580903756835973</v>
      </c>
      <c r="F216">
        <f>E216*PI()/180</f>
        <v>0.8653500166712137</v>
      </c>
      <c r="H216">
        <f>$B$4+$B$3*SIN(B216)-$B$3*COS(E216)</f>
        <v>-103.50187572796011</v>
      </c>
      <c r="I216">
        <f>ABS($C$136-H216)</f>
        <v>203.50187572796011</v>
      </c>
      <c r="J216">
        <f>(90-B216)+E216</f>
        <v>78.580903756835966</v>
      </c>
    </row>
    <row r="217" spans="2:10" x14ac:dyDescent="0.3">
      <c r="B217">
        <v>24</v>
      </c>
      <c r="C217">
        <f>B217*PI()/180</f>
        <v>0.41887902047863906</v>
      </c>
      <c r="E217">
        <f>DEGREES(ASIN(($C$142-($B$3*COS($C217))-$B$2)/$B$3))</f>
        <v>19.425835715800854</v>
      </c>
      <c r="F217">
        <f>E217*PI()/180</f>
        <v>0.33904479319223435</v>
      </c>
      <c r="H217">
        <f>$B$4+$B$3*SIN(B217)-$B$3*COS(E217)</f>
        <v>-103.87107094450489</v>
      </c>
      <c r="I217">
        <f>ABS($C$136-H217)</f>
        <v>203.87107094450491</v>
      </c>
      <c r="J217">
        <f>(90-B217)+E217</f>
        <v>85.425835715800858</v>
      </c>
    </row>
    <row r="218" spans="2:10" x14ac:dyDescent="0.3">
      <c r="B218">
        <v>74</v>
      </c>
      <c r="C218">
        <f>B218*PI()/180</f>
        <v>1.2915436464758039</v>
      </c>
      <c r="E218">
        <f>DEGREES(ASIN(($C$142-($B$3*COS($C218))-$B$2)/$B$3))</f>
        <v>76.047158447015988</v>
      </c>
      <c r="F218">
        <f>E218*PI()/180</f>
        <v>1.3272733016862466</v>
      </c>
      <c r="H218">
        <f>$B$4+$B$3*SIN(B218)-$B$3*COS(E218)</f>
        <v>-108.13796821498477</v>
      </c>
      <c r="I218">
        <f>ABS($C$136-H218)</f>
        <v>208.13796821498477</v>
      </c>
      <c r="J218">
        <f>(90-B218)+E218</f>
        <v>92.047158447015988</v>
      </c>
    </row>
    <row r="219" spans="2:10" x14ac:dyDescent="0.3">
      <c r="B219">
        <v>39</v>
      </c>
      <c r="C219">
        <f>B219*PI()/180</f>
        <v>0.68067840827778847</v>
      </c>
      <c r="E219">
        <f>DEGREES(ASIN(($C$142-($B$3*COS($C219))-$B$2)/$B$3))</f>
        <v>27.968489917592663</v>
      </c>
      <c r="F219">
        <f>E219*PI()/180</f>
        <v>0.48814223587282946</v>
      </c>
      <c r="H219">
        <f>$B$4+$B$3*SIN(B219)-$B$3*COS(E219)</f>
        <v>309.43482091653169</v>
      </c>
      <c r="I219">
        <f>ABS($C$136-H219)</f>
        <v>209.43482091653169</v>
      </c>
      <c r="J219">
        <f>(90-B219)+E219</f>
        <v>78.968489917592663</v>
      </c>
    </row>
    <row r="220" spans="2:10" x14ac:dyDescent="0.3">
      <c r="B220">
        <v>14</v>
      </c>
      <c r="C220">
        <f>B220*PI()/180</f>
        <v>0.24434609527920614</v>
      </c>
      <c r="E220">
        <f>DEGREES(ASIN(($C$142-($B$3*COS($C220))-$B$2)/$B$3))</f>
        <v>16.011849183825898</v>
      </c>
      <c r="F220">
        <f>E220*PI()/180</f>
        <v>0.27945948759052869</v>
      </c>
      <c r="H220">
        <f>$B$4+$B$3*SIN(B220)-$B$3*COS(E220)</f>
        <v>312.52769970343286</v>
      </c>
      <c r="I220">
        <f>ABS($C$136-H220)</f>
        <v>212.52769970343286</v>
      </c>
      <c r="J220">
        <f>(90-B220)+E220</f>
        <v>92.011849183825902</v>
      </c>
    </row>
    <row r="221" spans="2:10" x14ac:dyDescent="0.3">
      <c r="B221">
        <v>23</v>
      </c>
      <c r="C221">
        <f>B221*PI()/180</f>
        <v>0.40142572795869574</v>
      </c>
      <c r="E221">
        <f>DEGREES(ASIN(($C$142-($B$3*COS($C221))-$B$2)/$B$3))</f>
        <v>19.003567043776108</v>
      </c>
      <c r="F221">
        <f>E221*PI()/180</f>
        <v>0.33167481453737846</v>
      </c>
      <c r="H221">
        <f>$B$4+$B$3*SIN(B221)-$B$3*COS(E221)</f>
        <v>-114.06527888920948</v>
      </c>
      <c r="I221">
        <f>ABS($C$136-H221)</f>
        <v>214.06527888920948</v>
      </c>
      <c r="J221">
        <f>(90-B221)+E221</f>
        <v>86.003567043776115</v>
      </c>
    </row>
    <row r="222" spans="2:10" x14ac:dyDescent="0.3">
      <c r="B222">
        <v>76</v>
      </c>
      <c r="C222">
        <f>B222*PI()/180</f>
        <v>1.3264502315156903</v>
      </c>
      <c r="E222" t="e">
        <f>DEGREES(ASIN(($C$142-($B$3*COS($C222))-$B$2)/$B$3))</f>
        <v>#NUM!</v>
      </c>
      <c r="F222" t="e">
        <f>E222*PI()/180</f>
        <v>#NUM!</v>
      </c>
      <c r="H222" t="e">
        <f>$B$4+$B$3*SIN(B222)-$B$3*COS(E222)</f>
        <v>#NUM!</v>
      </c>
      <c r="I222" t="e">
        <f>ABS($C$136-H222)</f>
        <v>#NUM!</v>
      </c>
      <c r="J222" t="e">
        <f>(90-B222)+E222</f>
        <v>#NUM!</v>
      </c>
    </row>
    <row r="223" spans="2:10" x14ac:dyDescent="0.3">
      <c r="B223">
        <v>77</v>
      </c>
      <c r="C223">
        <f>B223*PI()/180</f>
        <v>1.3439035240356338</v>
      </c>
      <c r="E223" t="e">
        <f>DEGREES(ASIN(($C$142-($B$3*COS($C223))-$B$2)/$B$3))</f>
        <v>#NUM!</v>
      </c>
      <c r="F223" t="e">
        <f>E223*PI()/180</f>
        <v>#NUM!</v>
      </c>
      <c r="H223" t="e">
        <f>$B$4+$B$3*SIN(B223)-$B$3*COS(E223)</f>
        <v>#NUM!</v>
      </c>
      <c r="I223" t="e">
        <f>ABS($C$136-H223)</f>
        <v>#NUM!</v>
      </c>
      <c r="J223" t="e">
        <f>(90-B223)+E223</f>
        <v>#NUM!</v>
      </c>
    </row>
    <row r="224" spans="2:10" x14ac:dyDescent="0.3">
      <c r="B224">
        <v>78</v>
      </c>
      <c r="C224">
        <f>B224*PI()/180</f>
        <v>1.3613568165555769</v>
      </c>
      <c r="E224" t="e">
        <f>DEGREES(ASIN(($C$142-($B$3*COS($C224))-$B$2)/$B$3))</f>
        <v>#NUM!</v>
      </c>
      <c r="F224" t="e">
        <f>E224*PI()/180</f>
        <v>#NUM!</v>
      </c>
      <c r="H224" t="e">
        <f>$B$4+$B$3*SIN(B224)-$B$3*COS(E224)</f>
        <v>#NUM!</v>
      </c>
      <c r="I224" t="e">
        <f>ABS($C$136-H224)</f>
        <v>#NUM!</v>
      </c>
      <c r="J224" t="e">
        <f>(90-B224)+E224</f>
        <v>#NUM!</v>
      </c>
    </row>
    <row r="225" spans="2:10" x14ac:dyDescent="0.3">
      <c r="B225">
        <v>79</v>
      </c>
      <c r="C225">
        <f>B225*PI()/180</f>
        <v>1.3788101090755203</v>
      </c>
      <c r="E225" t="e">
        <f>DEGREES(ASIN(($C$142-($B$3*COS($C225))-$B$2)/$B$3))</f>
        <v>#NUM!</v>
      </c>
      <c r="F225" t="e">
        <f>E225*PI()/180</f>
        <v>#NUM!</v>
      </c>
      <c r="H225" t="e">
        <f>$B$4+$B$3*SIN(B225)-$B$3*COS(E225)</f>
        <v>#NUM!</v>
      </c>
      <c r="I225" t="e">
        <f>ABS($C$136-H225)</f>
        <v>#NUM!</v>
      </c>
      <c r="J225" t="e">
        <f>(90-B225)+E225</f>
        <v>#NUM!</v>
      </c>
    </row>
    <row r="226" spans="2:10" x14ac:dyDescent="0.3">
      <c r="B226">
        <v>80</v>
      </c>
      <c r="C226">
        <f>B226*PI()/180</f>
        <v>1.3962634015954636</v>
      </c>
      <c r="E226" t="e">
        <f>DEGREES(ASIN(($C$142-($B$3*COS($C226))-$B$2)/$B$3))</f>
        <v>#NUM!</v>
      </c>
      <c r="F226" t="e">
        <f>E226*PI()/180</f>
        <v>#NUM!</v>
      </c>
      <c r="H226" t="e">
        <f>$B$4+$B$3*SIN(B226)-$B$3*COS(E226)</f>
        <v>#NUM!</v>
      </c>
      <c r="I226" t="e">
        <f>ABS($C$136-H226)</f>
        <v>#NUM!</v>
      </c>
      <c r="J226" t="e">
        <f>(90-B226)+E226</f>
        <v>#NUM!</v>
      </c>
    </row>
    <row r="227" spans="2:10" x14ac:dyDescent="0.3">
      <c r="B227">
        <v>81</v>
      </c>
      <c r="C227">
        <f>B227*PI()/180</f>
        <v>1.4137166941154069</v>
      </c>
      <c r="E227" t="e">
        <f>DEGREES(ASIN(($C$142-($B$3*COS($C227))-$B$2)/$B$3))</f>
        <v>#NUM!</v>
      </c>
      <c r="F227" t="e">
        <f>E227*PI()/180</f>
        <v>#NUM!</v>
      </c>
      <c r="H227" t="e">
        <f>$B$4+$B$3*SIN(B227)-$B$3*COS(E227)</f>
        <v>#NUM!</v>
      </c>
      <c r="I227" t="e">
        <f>ABS($C$136-H227)</f>
        <v>#NUM!</v>
      </c>
      <c r="J227" t="e">
        <f>(90-B227)+E227</f>
        <v>#NUM!</v>
      </c>
    </row>
    <row r="228" spans="2:10" x14ac:dyDescent="0.3">
      <c r="B228">
        <v>82</v>
      </c>
      <c r="C228">
        <f>B228*PI()/180</f>
        <v>1.43116998663535</v>
      </c>
      <c r="E228" t="e">
        <f>DEGREES(ASIN(($C$142-($B$3*COS($C228))-$B$2)/$B$3))</f>
        <v>#NUM!</v>
      </c>
      <c r="F228" t="e">
        <f>E228*PI()/180</f>
        <v>#NUM!</v>
      </c>
      <c r="H228" t="e">
        <f>$B$4+$B$3*SIN(B228)-$B$3*COS(E228)</f>
        <v>#NUM!</v>
      </c>
      <c r="I228" t="e">
        <f>ABS($C$136-H228)</f>
        <v>#NUM!</v>
      </c>
      <c r="J228" t="e">
        <f>(90-B228)+E228</f>
        <v>#NUM!</v>
      </c>
    </row>
    <row r="229" spans="2:10" x14ac:dyDescent="0.3">
      <c r="B229">
        <v>83</v>
      </c>
      <c r="C229">
        <f>B229*PI()/180</f>
        <v>1.4486232791552935</v>
      </c>
      <c r="E229" t="e">
        <f>DEGREES(ASIN(($C$142-($B$3*COS($C229))-$B$2)/$B$3))</f>
        <v>#NUM!</v>
      </c>
      <c r="F229" t="e">
        <f>E229*PI()/180</f>
        <v>#NUM!</v>
      </c>
      <c r="H229" t="e">
        <f>$B$4+$B$3*SIN(B229)-$B$3*COS(E229)</f>
        <v>#NUM!</v>
      </c>
      <c r="I229" t="e">
        <f>ABS($C$136-H229)</f>
        <v>#NUM!</v>
      </c>
      <c r="J229" t="e">
        <f>(90-B229)+E229</f>
        <v>#NUM!</v>
      </c>
    </row>
    <row r="230" spans="2:10" x14ac:dyDescent="0.3">
      <c r="B230">
        <v>84</v>
      </c>
      <c r="C230">
        <f>B230*PI()/180</f>
        <v>1.4660765716752369</v>
      </c>
      <c r="E230" t="e">
        <f>DEGREES(ASIN(($C$142-($B$3*COS($C230))-$B$2)/$B$3))</f>
        <v>#NUM!</v>
      </c>
      <c r="F230" t="e">
        <f>E230*PI()/180</f>
        <v>#NUM!</v>
      </c>
      <c r="H230" t="e">
        <f>$B$4+$B$3*SIN(B230)-$B$3*COS(E230)</f>
        <v>#NUM!</v>
      </c>
      <c r="I230" t="e">
        <f>ABS($C$136-H230)</f>
        <v>#NUM!</v>
      </c>
      <c r="J230" t="e">
        <f>(90-B230)+E230</f>
        <v>#NUM!</v>
      </c>
    </row>
    <row r="231" spans="2:10" x14ac:dyDescent="0.3">
      <c r="B231">
        <v>85</v>
      </c>
      <c r="C231">
        <f>B231*PI()/180</f>
        <v>1.4835298641951802</v>
      </c>
      <c r="E231" t="e">
        <f>DEGREES(ASIN(($C$142-($B$3*COS($C231))-$B$2)/$B$3))</f>
        <v>#NUM!</v>
      </c>
      <c r="F231" t="e">
        <f>E231*PI()/180</f>
        <v>#NUM!</v>
      </c>
      <c r="H231" t="e">
        <f>$B$4+$B$3*SIN(B231)-$B$3*COS(E231)</f>
        <v>#NUM!</v>
      </c>
      <c r="I231" t="e">
        <f>ABS($C$136-H231)</f>
        <v>#NUM!</v>
      </c>
      <c r="J231" t="e">
        <f>(90-B231)+E231</f>
        <v>#NUM!</v>
      </c>
    </row>
    <row r="232" spans="2:10" x14ac:dyDescent="0.3">
      <c r="B232">
        <v>86</v>
      </c>
      <c r="C232">
        <f>B232*PI()/180</f>
        <v>1.5009831567151233</v>
      </c>
      <c r="E232" t="e">
        <f>DEGREES(ASIN(($C$142-($B$3*COS($C232))-$B$2)/$B$3))</f>
        <v>#NUM!</v>
      </c>
      <c r="F232" t="e">
        <f>E232*PI()/180</f>
        <v>#NUM!</v>
      </c>
      <c r="H232" t="e">
        <f>$B$4+$B$3*SIN(B232)-$B$3*COS(E232)</f>
        <v>#NUM!</v>
      </c>
      <c r="I232" t="e">
        <f>ABS($C$136-H232)</f>
        <v>#NUM!</v>
      </c>
      <c r="J232" t="e">
        <f>(90-B232)+E232</f>
        <v>#NUM!</v>
      </c>
    </row>
    <row r="233" spans="2:10" x14ac:dyDescent="0.3">
      <c r="B233">
        <v>87</v>
      </c>
      <c r="C233">
        <f>B233*PI()/180</f>
        <v>1.5184364492350666</v>
      </c>
      <c r="E233" t="e">
        <f>DEGREES(ASIN(($C$142-($B$3*COS($C233))-$B$2)/$B$3))</f>
        <v>#NUM!</v>
      </c>
      <c r="F233" t="e">
        <f>E233*PI()/180</f>
        <v>#NUM!</v>
      </c>
      <c r="H233" t="e">
        <f>$B$4+$B$3*SIN(B233)-$B$3*COS(E233)</f>
        <v>#NUM!</v>
      </c>
      <c r="I233" t="e">
        <f>ABS($C$136-H233)</f>
        <v>#NUM!</v>
      </c>
      <c r="J233" t="e">
        <f>(90-B233)+E233</f>
        <v>#NUM!</v>
      </c>
    </row>
    <row r="234" spans="2:10" x14ac:dyDescent="0.3">
      <c r="B234">
        <v>88</v>
      </c>
      <c r="C234">
        <f>B234*PI()/180</f>
        <v>1.5358897417550099</v>
      </c>
      <c r="E234" t="e">
        <f>DEGREES(ASIN(($C$142-($B$3*COS($C234))-$B$2)/$B$3))</f>
        <v>#NUM!</v>
      </c>
      <c r="F234" t="e">
        <f>E234*PI()/180</f>
        <v>#NUM!</v>
      </c>
      <c r="H234" t="e">
        <f>$B$4+$B$3*SIN(B234)-$B$3*COS(E234)</f>
        <v>#NUM!</v>
      </c>
      <c r="I234" t="e">
        <f>ABS($C$136-H234)</f>
        <v>#NUM!</v>
      </c>
      <c r="J234" t="e">
        <f>(90-B234)+E234</f>
        <v>#NUM!</v>
      </c>
    </row>
    <row r="235" spans="2:10" x14ac:dyDescent="0.3">
      <c r="B235">
        <v>89</v>
      </c>
      <c r="C235">
        <f>B235*PI()/180</f>
        <v>1.5533430342749535</v>
      </c>
      <c r="E235" t="e">
        <f>DEGREES(ASIN(($C$142-($B$3*COS($C235))-$B$2)/$B$3))</f>
        <v>#NUM!</v>
      </c>
      <c r="F235" t="e">
        <f>E235*PI()/180</f>
        <v>#NUM!</v>
      </c>
      <c r="H235" t="e">
        <f>$B$4+$B$3*SIN(B235)-$B$3*COS(E235)</f>
        <v>#NUM!</v>
      </c>
      <c r="I235" t="e">
        <f>ABS($C$136-H235)</f>
        <v>#NUM!</v>
      </c>
      <c r="J235" t="e">
        <f>(90-B235)+E235</f>
        <v>#NUM!</v>
      </c>
    </row>
    <row r="236" spans="2:10" x14ac:dyDescent="0.3">
      <c r="B236">
        <v>90</v>
      </c>
      <c r="C236">
        <f>B236*PI()/180</f>
        <v>1.5707963267948966</v>
      </c>
      <c r="E236" t="e">
        <f>DEGREES(ASIN(($C$142-($B$3*COS($C236))-$B$2)/$B$3))</f>
        <v>#NUM!</v>
      </c>
      <c r="F236" t="e">
        <f>E236*PI()/180</f>
        <v>#NUM!</v>
      </c>
      <c r="H236" t="e">
        <f>$B$4+$B$3*SIN(B236)-$B$3*COS(E236)</f>
        <v>#NUM!</v>
      </c>
      <c r="I236" t="e">
        <f>ABS($C$136-H236)</f>
        <v>#NUM!</v>
      </c>
      <c r="J236" t="e">
        <f>(90-B236)+E236</f>
        <v>#NUM!</v>
      </c>
    </row>
  </sheetData>
  <autoFilter ref="B145:J236" xr:uid="{F27E99C3-75F0-49DE-990C-71822D2A7A16}">
    <sortState xmlns:xlrd2="http://schemas.microsoft.com/office/spreadsheetml/2017/richdata2" ref="B146:J236">
      <sortCondition ref="I145:I236"/>
    </sortState>
  </autoFilter>
  <pageMargins left="0.7" right="0.7" top="0.75" bottom="0.75" header="0.3" footer="0.3"/>
  <pageSetup orientation="portrait" horizontalDpi="200" verticalDpi="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Stanger</dc:creator>
  <cp:lastModifiedBy>David Stanger</cp:lastModifiedBy>
  <dcterms:created xsi:type="dcterms:W3CDTF">2020-12-29T18:22:41Z</dcterms:created>
  <dcterms:modified xsi:type="dcterms:W3CDTF">2020-12-31T22:56:03Z</dcterms:modified>
</cp:coreProperties>
</file>