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vzo\Desktop\"/>
    </mc:Choice>
  </mc:AlternateContent>
  <bookViews>
    <workbookView xWindow="-120" yWindow="-120" windowWidth="23310" windowHeight="13740" tabRatio="923"/>
  </bookViews>
  <sheets>
    <sheet name="Баланс" sheetId="40" r:id="rId1"/>
    <sheet name="Электро" sheetId="7" r:id="rId2"/>
    <sheet name="Тепло" sheetId="8" r:id="rId3"/>
    <sheet name="Пр-й газ" sheetId="5" r:id="rId4"/>
    <sheet name="Уголь_пр" sheetId="32" r:id="rId5"/>
    <sheet name="Уголь" sheetId="2" r:id="rId6"/>
    <sheet name="Кокс" sheetId="29" r:id="rId7"/>
    <sheet name="Коксовый газ" sheetId="30" r:id="rId8"/>
    <sheet name="Нефтепродукты" sheetId="31" r:id="rId9"/>
    <sheet name="Бензин" sheetId="4" r:id="rId10"/>
    <sheet name="Дизель" sheetId="33" r:id="rId11"/>
    <sheet name="Мазут" sheetId="34" r:id="rId12"/>
    <sheet name="ТПБ" sheetId="35" r:id="rId13"/>
    <sheet name="СУГ" sheetId="36" r:id="rId14"/>
    <sheet name="ПТТ" sheetId="37" r:id="rId15"/>
    <sheet name="Пр.тв.т. " sheetId="6" r:id="rId16"/>
    <sheet name="Пеллеты" sheetId="38" r:id="rId17"/>
    <sheet name="Древесина" sheetId="39" r:id="rId18"/>
  </sheets>
  <definedNames>
    <definedName name="_xlnm._FilterDatabase" localSheetId="2" hidden="1">Тепло!$A$2:$G$2</definedName>
    <definedName name="_xlnm._FilterDatabase" localSheetId="1" hidden="1">Электро!$A$2:$I$37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40" l="1"/>
  <c r="L25" i="40"/>
  <c r="K29" i="40"/>
  <c r="K27" i="40"/>
  <c r="L27" i="40" s="1"/>
  <c r="K25" i="40"/>
  <c r="J29" i="40"/>
  <c r="J28" i="40"/>
  <c r="J27" i="40"/>
  <c r="J25" i="40"/>
  <c r="F29" i="40"/>
  <c r="F27" i="40"/>
  <c r="F25" i="40"/>
  <c r="E29" i="40"/>
  <c r="E27" i="40"/>
  <c r="E25" i="40"/>
  <c r="C29" i="40"/>
  <c r="C30" i="40"/>
  <c r="C27" i="40"/>
  <c r="C25" i="40"/>
  <c r="B20" i="37"/>
  <c r="B20" i="39"/>
  <c r="B20" i="38"/>
  <c r="B20" i="6"/>
  <c r="B21" i="31"/>
  <c r="B8" i="31"/>
  <c r="B28" i="31"/>
  <c r="B26" i="31"/>
  <c r="B24" i="31"/>
  <c r="B23" i="31"/>
  <c r="B21" i="36"/>
  <c r="B8" i="34"/>
  <c r="B21" i="34"/>
  <c r="B8" i="33"/>
  <c r="B21" i="33"/>
  <c r="B21" i="4"/>
  <c r="B20" i="32"/>
  <c r="B21" i="30"/>
  <c r="B21" i="29"/>
  <c r="B21" i="2"/>
  <c r="B18" i="8"/>
  <c r="B22" i="5"/>
  <c r="B8" i="5" s="1"/>
  <c r="B8" i="7"/>
  <c r="B20" i="7"/>
  <c r="J15" i="40"/>
  <c r="H5" i="40"/>
  <c r="H9" i="40" s="1"/>
  <c r="F11" i="40"/>
  <c r="B9" i="37"/>
  <c r="H12" i="40"/>
  <c r="D12" i="40"/>
  <c r="F15" i="40"/>
  <c r="J11" i="40"/>
  <c r="F1" i="39"/>
  <c r="F1" i="38"/>
  <c r="F1" i="6"/>
  <c r="F1" i="37"/>
  <c r="E1" i="36"/>
  <c r="E1" i="35"/>
  <c r="E1" i="34"/>
  <c r="E1" i="33"/>
  <c r="E1" i="4"/>
  <c r="E1" i="31"/>
  <c r="F1" i="30"/>
  <c r="H1" i="29"/>
  <c r="G1" i="2"/>
  <c r="G1" i="32"/>
  <c r="G1" i="5"/>
  <c r="G1" i="8"/>
  <c r="I1" i="7"/>
  <c r="K23" i="40"/>
  <c r="K26" i="40"/>
  <c r="K28" i="40"/>
  <c r="K30" i="40"/>
  <c r="K31" i="40"/>
  <c r="K32" i="40"/>
  <c r="K33" i="40"/>
  <c r="K34" i="40"/>
  <c r="K35" i="40"/>
  <c r="K36" i="40"/>
  <c r="K37" i="40"/>
  <c r="K38" i="40"/>
  <c r="K39" i="40"/>
  <c r="K21" i="40"/>
  <c r="K20" i="40"/>
  <c r="K18" i="40"/>
  <c r="K19" i="40"/>
  <c r="K17" i="40"/>
  <c r="K15" i="40"/>
  <c r="K14" i="40"/>
  <c r="K13" i="40"/>
  <c r="K7" i="40"/>
  <c r="K8" i="40"/>
  <c r="K6" i="40"/>
  <c r="J36" i="40"/>
  <c r="J37" i="40"/>
  <c r="J38" i="40"/>
  <c r="J39" i="40"/>
  <c r="J23" i="40"/>
  <c r="J26" i="40"/>
  <c r="J30" i="40"/>
  <c r="J32" i="40"/>
  <c r="J33" i="40"/>
  <c r="J34" i="40"/>
  <c r="J35" i="40"/>
  <c r="J21" i="40"/>
  <c r="J20" i="40"/>
  <c r="J18" i="40"/>
  <c r="J19" i="40"/>
  <c r="J17" i="40"/>
  <c r="J14" i="40"/>
  <c r="J13" i="40"/>
  <c r="J8" i="40"/>
  <c r="J7" i="40"/>
  <c r="J6" i="40"/>
  <c r="F23" i="40"/>
  <c r="F26" i="40"/>
  <c r="F28" i="40"/>
  <c r="F30" i="40"/>
  <c r="F31" i="40"/>
  <c r="F32" i="40"/>
  <c r="F33" i="40"/>
  <c r="F34" i="40"/>
  <c r="F35" i="40"/>
  <c r="F37" i="40"/>
  <c r="F38" i="40"/>
  <c r="F20" i="40"/>
  <c r="F21" i="40"/>
  <c r="F18" i="40"/>
  <c r="F19" i="40"/>
  <c r="F17" i="40"/>
  <c r="F13" i="40"/>
  <c r="F14" i="40"/>
  <c r="F6" i="40"/>
  <c r="F7" i="40"/>
  <c r="F8" i="40"/>
  <c r="F5" i="40"/>
  <c r="D16" i="40"/>
  <c r="H16" i="40"/>
  <c r="I16" i="40"/>
  <c r="K24" i="40" l="1"/>
  <c r="L24" i="40" s="1"/>
  <c r="J24" i="40"/>
  <c r="F24" i="40"/>
  <c r="E24" i="40"/>
  <c r="C24" i="40"/>
  <c r="K12" i="40"/>
  <c r="K9" i="40"/>
  <c r="F12" i="40"/>
  <c r="J9" i="40"/>
  <c r="H11" i="40"/>
  <c r="K16" i="40"/>
  <c r="J16" i="40"/>
  <c r="F16" i="40"/>
  <c r="J12" i="40" l="1"/>
  <c r="D11" i="8"/>
  <c r="B9" i="31" l="1"/>
  <c r="C3" i="37"/>
  <c r="D3" i="37"/>
  <c r="E3" i="37"/>
  <c r="F3" i="37"/>
  <c r="C4" i="37"/>
  <c r="D4" i="37"/>
  <c r="E4" i="37"/>
  <c r="F4" i="37"/>
  <c r="C5" i="37"/>
  <c r="D5" i="37"/>
  <c r="E5" i="37"/>
  <c r="F5" i="37"/>
  <c r="C6" i="37"/>
  <c r="D6" i="37"/>
  <c r="E6" i="37"/>
  <c r="F6" i="37"/>
  <c r="D7" i="37"/>
  <c r="E7" i="37"/>
  <c r="F7" i="37"/>
  <c r="C8" i="37"/>
  <c r="D8" i="37"/>
  <c r="E8" i="37"/>
  <c r="F8" i="37"/>
  <c r="C9" i="37"/>
  <c r="D9" i="37"/>
  <c r="E9" i="37"/>
  <c r="F9" i="37"/>
  <c r="C10" i="37"/>
  <c r="D10" i="37"/>
  <c r="E10" i="37"/>
  <c r="F10" i="37"/>
  <c r="C11" i="37"/>
  <c r="D11" i="37"/>
  <c r="E11" i="37"/>
  <c r="F11" i="37"/>
  <c r="C12" i="37"/>
  <c r="D12" i="37"/>
  <c r="E12" i="37"/>
  <c r="F12" i="37"/>
  <c r="C13" i="37"/>
  <c r="B13" i="37" s="1"/>
  <c r="D13" i="37"/>
  <c r="E13" i="37"/>
  <c r="F13" i="37"/>
  <c r="C14" i="37"/>
  <c r="B14" i="37" s="1"/>
  <c r="D14" i="37"/>
  <c r="E14" i="37"/>
  <c r="F14" i="37"/>
  <c r="C15" i="37"/>
  <c r="B15" i="37" s="1"/>
  <c r="G17" i="40" s="1"/>
  <c r="D15" i="37"/>
  <c r="E15" i="37"/>
  <c r="F15" i="37"/>
  <c r="C16" i="37"/>
  <c r="B16" i="37" s="1"/>
  <c r="G18" i="40" s="1"/>
  <c r="D16" i="37"/>
  <c r="E16" i="37"/>
  <c r="F16" i="37"/>
  <c r="C17" i="37"/>
  <c r="B17" i="37" s="1"/>
  <c r="D17" i="37"/>
  <c r="E17" i="37"/>
  <c r="F17" i="37"/>
  <c r="C18" i="37"/>
  <c r="B18" i="37" s="1"/>
  <c r="G20" i="40" s="1"/>
  <c r="D18" i="37"/>
  <c r="E18" i="37"/>
  <c r="F18" i="37"/>
  <c r="C19" i="37"/>
  <c r="B19" i="37" s="1"/>
  <c r="G21" i="40" s="1"/>
  <c r="D19" i="37"/>
  <c r="E19" i="37"/>
  <c r="F19" i="37"/>
  <c r="C20" i="37"/>
  <c r="G22" i="40" s="1"/>
  <c r="D20" i="37"/>
  <c r="E20" i="37"/>
  <c r="F20" i="37"/>
  <c r="C21" i="37"/>
  <c r="B21" i="37" s="1"/>
  <c r="D21" i="37"/>
  <c r="E21" i="37"/>
  <c r="F21" i="37"/>
  <c r="C24" i="37"/>
  <c r="D24" i="37"/>
  <c r="E24" i="37"/>
  <c r="F24" i="37"/>
  <c r="C26" i="37"/>
  <c r="B26" i="37" s="1"/>
  <c r="G28" i="40" s="1"/>
  <c r="D26" i="37"/>
  <c r="E26" i="37"/>
  <c r="F26" i="37"/>
  <c r="C28" i="37"/>
  <c r="B28" i="37" s="1"/>
  <c r="G30" i="40" s="1"/>
  <c r="D28" i="37"/>
  <c r="E28" i="37"/>
  <c r="F28" i="37"/>
  <c r="C29" i="37"/>
  <c r="B29" i="37" s="1"/>
  <c r="G31" i="40" s="1"/>
  <c r="D29" i="37"/>
  <c r="E29" i="37"/>
  <c r="F29" i="37"/>
  <c r="C30" i="37"/>
  <c r="B30" i="37" s="1"/>
  <c r="G32" i="40" s="1"/>
  <c r="D30" i="37"/>
  <c r="E30" i="37"/>
  <c r="F30" i="37"/>
  <c r="C31" i="37"/>
  <c r="B31" i="37" s="1"/>
  <c r="G33" i="40" s="1"/>
  <c r="D31" i="37"/>
  <c r="E31" i="37"/>
  <c r="F31" i="37"/>
  <c r="C32" i="37"/>
  <c r="B32" i="37" s="1"/>
  <c r="G34" i="40" s="1"/>
  <c r="D32" i="37"/>
  <c r="E32" i="37"/>
  <c r="F32" i="37"/>
  <c r="C33" i="37"/>
  <c r="B33" i="37" s="1"/>
  <c r="G35" i="40" s="1"/>
  <c r="D33" i="37"/>
  <c r="E33" i="37"/>
  <c r="F33" i="37"/>
  <c r="C34" i="37"/>
  <c r="B34" i="37" s="1"/>
  <c r="G36" i="40" s="1"/>
  <c r="D34" i="37"/>
  <c r="E34" i="37"/>
  <c r="F34" i="37"/>
  <c r="C35" i="37"/>
  <c r="B35" i="37" s="1"/>
  <c r="G37" i="40" s="1"/>
  <c r="D35" i="37"/>
  <c r="E35" i="37"/>
  <c r="F35" i="37"/>
  <c r="C36" i="37"/>
  <c r="B36" i="37" s="1"/>
  <c r="G38" i="40" s="1"/>
  <c r="D36" i="37"/>
  <c r="E36" i="37"/>
  <c r="F36" i="37"/>
  <c r="C37" i="37"/>
  <c r="B37" i="37" s="1"/>
  <c r="G39" i="40" s="1"/>
  <c r="D37" i="37"/>
  <c r="E37" i="37"/>
  <c r="F37" i="37"/>
  <c r="B37" i="39"/>
  <c r="B36" i="39"/>
  <c r="B35" i="39"/>
  <c r="B34" i="39"/>
  <c r="B33" i="39"/>
  <c r="B32" i="39"/>
  <c r="B31" i="39"/>
  <c r="B30" i="39"/>
  <c r="B29" i="39"/>
  <c r="B28" i="39"/>
  <c r="B26" i="39"/>
  <c r="B24" i="39"/>
  <c r="B21" i="39"/>
  <c r="B19" i="39"/>
  <c r="B18" i="39"/>
  <c r="B17" i="39"/>
  <c r="B16" i="39"/>
  <c r="B15" i="39"/>
  <c r="B14" i="39"/>
  <c r="B13" i="39"/>
  <c r="B12" i="39"/>
  <c r="B11" i="39"/>
  <c r="B9" i="39"/>
  <c r="B6" i="39"/>
  <c r="B5" i="39"/>
  <c r="B4" i="39"/>
  <c r="B37" i="38"/>
  <c r="B36" i="38"/>
  <c r="B35" i="38"/>
  <c r="B34" i="38"/>
  <c r="B33" i="38"/>
  <c r="B32" i="38"/>
  <c r="B31" i="38"/>
  <c r="B30" i="38"/>
  <c r="B29" i="38"/>
  <c r="B28" i="38"/>
  <c r="B26" i="38"/>
  <c r="B24" i="38"/>
  <c r="B21" i="38"/>
  <c r="B19" i="38"/>
  <c r="B18" i="38"/>
  <c r="B17" i="38"/>
  <c r="B16" i="38"/>
  <c r="B15" i="38"/>
  <c r="B14" i="38"/>
  <c r="B13" i="38"/>
  <c r="B12" i="38"/>
  <c r="B11" i="38"/>
  <c r="B9" i="38"/>
  <c r="B6" i="38"/>
  <c r="B5" i="38"/>
  <c r="B4" i="38"/>
  <c r="B3" i="38"/>
  <c r="B12" i="6"/>
  <c r="B37" i="6"/>
  <c r="B36" i="6"/>
  <c r="B35" i="6"/>
  <c r="B34" i="6"/>
  <c r="B33" i="6"/>
  <c r="B32" i="6"/>
  <c r="B31" i="6"/>
  <c r="B30" i="6"/>
  <c r="B29" i="6"/>
  <c r="B28" i="6"/>
  <c r="B26" i="6"/>
  <c r="B24" i="6"/>
  <c r="B21" i="6"/>
  <c r="B19" i="6"/>
  <c r="B18" i="6"/>
  <c r="B17" i="6"/>
  <c r="B16" i="6"/>
  <c r="B15" i="6"/>
  <c r="B14" i="6"/>
  <c r="B13" i="6"/>
  <c r="B11" i="6"/>
  <c r="B9" i="6"/>
  <c r="B6" i="6"/>
  <c r="B5" i="6"/>
  <c r="B4" i="6"/>
  <c r="B3" i="6"/>
  <c r="C3" i="31"/>
  <c r="D3" i="31"/>
  <c r="E3" i="31"/>
  <c r="C4" i="31"/>
  <c r="D4" i="31"/>
  <c r="E4" i="31"/>
  <c r="C5" i="31"/>
  <c r="D5" i="31"/>
  <c r="E5" i="31"/>
  <c r="C6" i="31"/>
  <c r="D6" i="31"/>
  <c r="E6" i="31"/>
  <c r="C7" i="31"/>
  <c r="D7" i="31"/>
  <c r="E7" i="31"/>
  <c r="C8" i="31"/>
  <c r="D8" i="31"/>
  <c r="E8" i="31"/>
  <c r="C10" i="31"/>
  <c r="D10" i="31"/>
  <c r="E10" i="31"/>
  <c r="C11" i="31"/>
  <c r="D11" i="31"/>
  <c r="E11" i="31"/>
  <c r="C12" i="31"/>
  <c r="D12" i="31"/>
  <c r="E12" i="31"/>
  <c r="C13" i="31"/>
  <c r="D13" i="31"/>
  <c r="E13" i="31"/>
  <c r="C14" i="31"/>
  <c r="D14" i="31"/>
  <c r="E14" i="31"/>
  <c r="C15" i="31"/>
  <c r="D15" i="31"/>
  <c r="E15" i="31"/>
  <c r="C16" i="31"/>
  <c r="D16" i="31"/>
  <c r="E16" i="31"/>
  <c r="C17" i="31"/>
  <c r="D17" i="31"/>
  <c r="E17" i="31"/>
  <c r="C18" i="31"/>
  <c r="D18" i="31"/>
  <c r="E18" i="31"/>
  <c r="C19" i="31"/>
  <c r="D19" i="31"/>
  <c r="E19" i="31"/>
  <c r="C20" i="31"/>
  <c r="D20" i="31"/>
  <c r="E20" i="31"/>
  <c r="C21" i="31"/>
  <c r="D21" i="31"/>
  <c r="E21" i="31"/>
  <c r="C22" i="31"/>
  <c r="D22" i="31"/>
  <c r="E22" i="31"/>
  <c r="C25" i="31"/>
  <c r="D25" i="31"/>
  <c r="E25" i="31"/>
  <c r="C27" i="31"/>
  <c r="D27" i="31"/>
  <c r="E27" i="31"/>
  <c r="C29" i="31"/>
  <c r="D29" i="31"/>
  <c r="E29" i="31"/>
  <c r="C30" i="31"/>
  <c r="D30" i="31"/>
  <c r="E30" i="31"/>
  <c r="C31" i="31"/>
  <c r="D31" i="31"/>
  <c r="E31" i="31"/>
  <c r="C32" i="31"/>
  <c r="D32" i="31"/>
  <c r="E32" i="31"/>
  <c r="C33" i="31"/>
  <c r="D33" i="31"/>
  <c r="E33" i="31"/>
  <c r="C34" i="31"/>
  <c r="D34" i="31"/>
  <c r="E34" i="31"/>
  <c r="C35" i="31"/>
  <c r="D35" i="31"/>
  <c r="E35" i="31"/>
  <c r="C36" i="31"/>
  <c r="D36" i="31"/>
  <c r="E36" i="31"/>
  <c r="C37" i="31"/>
  <c r="D37" i="31"/>
  <c r="E37" i="31"/>
  <c r="C38" i="31"/>
  <c r="D38" i="31"/>
  <c r="E38" i="31"/>
  <c r="B37" i="36"/>
  <c r="B36" i="36"/>
  <c r="B34" i="36"/>
  <c r="B33" i="36"/>
  <c r="B32" i="36"/>
  <c r="B31" i="36"/>
  <c r="B29" i="36"/>
  <c r="B27" i="36"/>
  <c r="B25" i="36"/>
  <c r="B22" i="36"/>
  <c r="B20" i="36"/>
  <c r="B18" i="36"/>
  <c r="B17" i="36"/>
  <c r="B16" i="36"/>
  <c r="B15" i="36"/>
  <c r="B14" i="36"/>
  <c r="B12" i="36"/>
  <c r="B10" i="36"/>
  <c r="B6" i="36"/>
  <c r="B5" i="36"/>
  <c r="B4" i="36"/>
  <c r="B3" i="36"/>
  <c r="B37" i="35"/>
  <c r="B36" i="35"/>
  <c r="B34" i="35"/>
  <c r="B33" i="35"/>
  <c r="B32" i="35"/>
  <c r="B31" i="35"/>
  <c r="B30" i="35"/>
  <c r="B29" i="35"/>
  <c r="B27" i="35"/>
  <c r="B22" i="35"/>
  <c r="B20" i="35"/>
  <c r="B19" i="35"/>
  <c r="B18" i="35"/>
  <c r="B17" i="35"/>
  <c r="B16" i="35"/>
  <c r="B15" i="35"/>
  <c r="B14" i="35"/>
  <c r="B12" i="35"/>
  <c r="B10" i="35"/>
  <c r="B6" i="35"/>
  <c r="B5" i="35"/>
  <c r="B4" i="35"/>
  <c r="B3" i="35"/>
  <c r="B37" i="34"/>
  <c r="B36" i="34"/>
  <c r="B35" i="34"/>
  <c r="B34" i="34"/>
  <c r="B33" i="34"/>
  <c r="B32" i="34"/>
  <c r="B31" i="34"/>
  <c r="B30" i="34"/>
  <c r="B29" i="34"/>
  <c r="B27" i="34"/>
  <c r="B22" i="34"/>
  <c r="B20" i="34"/>
  <c r="B18" i="34"/>
  <c r="B17" i="34"/>
  <c r="B16" i="34"/>
  <c r="B15" i="34"/>
  <c r="B14" i="34"/>
  <c r="B10" i="34"/>
  <c r="B6" i="34"/>
  <c r="B5" i="34"/>
  <c r="B4" i="34"/>
  <c r="B3" i="34"/>
  <c r="B11" i="5"/>
  <c r="B37" i="33"/>
  <c r="B36" i="33"/>
  <c r="B35" i="33"/>
  <c r="B34" i="33"/>
  <c r="B33" i="33"/>
  <c r="B32" i="33"/>
  <c r="B31" i="33"/>
  <c r="B30" i="33"/>
  <c r="B29" i="33"/>
  <c r="B27" i="33"/>
  <c r="B25" i="33"/>
  <c r="B22" i="33"/>
  <c r="B20" i="33"/>
  <c r="B18" i="33"/>
  <c r="B17" i="33"/>
  <c r="B16" i="33"/>
  <c r="B15" i="33"/>
  <c r="B14" i="33"/>
  <c r="B12" i="33"/>
  <c r="B10" i="33"/>
  <c r="B6" i="33"/>
  <c r="B5" i="33"/>
  <c r="B4" i="33"/>
  <c r="B3" i="33"/>
  <c r="B10" i="4"/>
  <c r="C7" i="32"/>
  <c r="D7" i="32"/>
  <c r="E7" i="32"/>
  <c r="F7" i="32"/>
  <c r="G7" i="32"/>
  <c r="C8" i="32"/>
  <c r="D8" i="32"/>
  <c r="E8" i="32"/>
  <c r="F8" i="32"/>
  <c r="G8" i="32"/>
  <c r="C9" i="32"/>
  <c r="D9" i="32"/>
  <c r="E9" i="32"/>
  <c r="F9" i="32"/>
  <c r="G9" i="32"/>
  <c r="C10" i="32"/>
  <c r="D10" i="32"/>
  <c r="E10" i="32"/>
  <c r="F10" i="32"/>
  <c r="G10" i="32"/>
  <c r="C11" i="32"/>
  <c r="D11" i="32"/>
  <c r="E11" i="32"/>
  <c r="F11" i="32"/>
  <c r="G11" i="32"/>
  <c r="C12" i="32"/>
  <c r="D12" i="32"/>
  <c r="E12" i="32"/>
  <c r="F12" i="32"/>
  <c r="G12" i="32"/>
  <c r="C13" i="32"/>
  <c r="D13" i="32"/>
  <c r="E13" i="32"/>
  <c r="F13" i="32"/>
  <c r="G13" i="32"/>
  <c r="C14" i="32"/>
  <c r="D14" i="32"/>
  <c r="E14" i="32"/>
  <c r="F14" i="32"/>
  <c r="G14" i="32"/>
  <c r="C15" i="32"/>
  <c r="D15" i="32"/>
  <c r="E15" i="32"/>
  <c r="F15" i="32"/>
  <c r="G15" i="32"/>
  <c r="C16" i="32"/>
  <c r="D16" i="32"/>
  <c r="E16" i="32"/>
  <c r="F16" i="32"/>
  <c r="G16" i="32"/>
  <c r="C17" i="32"/>
  <c r="D17" i="32"/>
  <c r="E17" i="32"/>
  <c r="F17" i="32"/>
  <c r="G17" i="32"/>
  <c r="C18" i="32"/>
  <c r="D18" i="32"/>
  <c r="E18" i="32"/>
  <c r="F18" i="32"/>
  <c r="G18" i="32"/>
  <c r="C19" i="32"/>
  <c r="D19" i="32"/>
  <c r="E19" i="32"/>
  <c r="F19" i="32"/>
  <c r="G19" i="32"/>
  <c r="C20" i="32"/>
  <c r="D20" i="32"/>
  <c r="E20" i="32"/>
  <c r="F20" i="32"/>
  <c r="G20" i="32"/>
  <c r="C21" i="32"/>
  <c r="D21" i="32"/>
  <c r="E21" i="32"/>
  <c r="F21" i="32"/>
  <c r="G21" i="32"/>
  <c r="C24" i="32"/>
  <c r="D24" i="32"/>
  <c r="E24" i="32"/>
  <c r="F24" i="32"/>
  <c r="G24" i="32"/>
  <c r="C26" i="32"/>
  <c r="D26" i="32"/>
  <c r="E26" i="32"/>
  <c r="F26" i="32"/>
  <c r="G26" i="32"/>
  <c r="C28" i="32"/>
  <c r="D28" i="32"/>
  <c r="E28" i="32"/>
  <c r="F28" i="32"/>
  <c r="G28" i="32"/>
  <c r="C29" i="32"/>
  <c r="D29" i="32"/>
  <c r="E29" i="32"/>
  <c r="F29" i="32"/>
  <c r="G29" i="32"/>
  <c r="C30" i="32"/>
  <c r="D30" i="32"/>
  <c r="E30" i="32"/>
  <c r="F30" i="32"/>
  <c r="G30" i="32"/>
  <c r="C31" i="32"/>
  <c r="D31" i="32"/>
  <c r="E31" i="32"/>
  <c r="F31" i="32"/>
  <c r="G31" i="32"/>
  <c r="C32" i="32"/>
  <c r="D32" i="32"/>
  <c r="E32" i="32"/>
  <c r="F32" i="32"/>
  <c r="G32" i="32"/>
  <c r="C33" i="32"/>
  <c r="D33" i="32"/>
  <c r="E33" i="32"/>
  <c r="F33" i="32"/>
  <c r="G33" i="32"/>
  <c r="C34" i="32"/>
  <c r="D34" i="32"/>
  <c r="E34" i="32"/>
  <c r="F34" i="32"/>
  <c r="G34" i="32"/>
  <c r="C35" i="32"/>
  <c r="D35" i="32"/>
  <c r="E35" i="32"/>
  <c r="F35" i="32"/>
  <c r="G35" i="32"/>
  <c r="C36" i="32"/>
  <c r="D36" i="32"/>
  <c r="E36" i="32"/>
  <c r="F36" i="32"/>
  <c r="G36" i="32"/>
  <c r="C37" i="32"/>
  <c r="D37" i="32"/>
  <c r="E37" i="32"/>
  <c r="F37" i="32"/>
  <c r="G37" i="32"/>
  <c r="C4" i="32"/>
  <c r="D4" i="32"/>
  <c r="E4" i="32"/>
  <c r="F4" i="32"/>
  <c r="G4" i="32"/>
  <c r="C5" i="32"/>
  <c r="D5" i="32"/>
  <c r="E5" i="32"/>
  <c r="F5" i="32"/>
  <c r="G5" i="32"/>
  <c r="C6" i="32"/>
  <c r="D6" i="32"/>
  <c r="E6" i="32"/>
  <c r="F6" i="32"/>
  <c r="G6" i="32"/>
  <c r="C3" i="32"/>
  <c r="D3" i="32"/>
  <c r="E3" i="32"/>
  <c r="F3" i="32"/>
  <c r="G3" i="32"/>
  <c r="B37" i="4"/>
  <c r="B36" i="4"/>
  <c r="B35" i="4"/>
  <c r="B33" i="4"/>
  <c r="B32" i="4"/>
  <c r="B31" i="4"/>
  <c r="B30" i="4"/>
  <c r="B29" i="4"/>
  <c r="B27" i="4"/>
  <c r="B25" i="4"/>
  <c r="B22" i="4"/>
  <c r="B20" i="4"/>
  <c r="B18" i="4"/>
  <c r="B17" i="4"/>
  <c r="B16" i="4"/>
  <c r="B15" i="4"/>
  <c r="B14" i="4"/>
  <c r="B12" i="4"/>
  <c r="B6" i="4"/>
  <c r="B5" i="4"/>
  <c r="B4" i="4"/>
  <c r="B3" i="4"/>
  <c r="B10" i="30"/>
  <c r="B38" i="30"/>
  <c r="B37" i="30"/>
  <c r="B36" i="30"/>
  <c r="B34" i="30"/>
  <c r="B33" i="30"/>
  <c r="B32" i="30"/>
  <c r="B31" i="30"/>
  <c r="B30" i="30"/>
  <c r="B29" i="30"/>
  <c r="B27" i="30"/>
  <c r="B25" i="30"/>
  <c r="B22" i="30"/>
  <c r="B20" i="30"/>
  <c r="B19" i="30"/>
  <c r="B18" i="30"/>
  <c r="B17" i="30"/>
  <c r="B16" i="30"/>
  <c r="B15" i="30"/>
  <c r="B14" i="30"/>
  <c r="B12" i="30"/>
  <c r="B6" i="30"/>
  <c r="B5" i="30"/>
  <c r="B4" i="30"/>
  <c r="B3" i="30"/>
  <c r="B38" i="29"/>
  <c r="B37" i="29"/>
  <c r="B36" i="29"/>
  <c r="B35" i="29"/>
  <c r="B34" i="29"/>
  <c r="B33" i="29"/>
  <c r="B32" i="29"/>
  <c r="B31" i="29"/>
  <c r="B30" i="29"/>
  <c r="B29" i="29"/>
  <c r="B27" i="29"/>
  <c r="B25" i="29"/>
  <c r="B22" i="29"/>
  <c r="B20" i="29"/>
  <c r="B19" i="29"/>
  <c r="B18" i="29"/>
  <c r="B17" i="29"/>
  <c r="B16" i="29"/>
  <c r="B15" i="29"/>
  <c r="B14" i="29"/>
  <c r="B13" i="29"/>
  <c r="B12" i="32" s="1"/>
  <c r="B12" i="29"/>
  <c r="B10" i="29"/>
  <c r="B6" i="29"/>
  <c r="B5" i="29"/>
  <c r="B4" i="29"/>
  <c r="B3" i="29"/>
  <c r="B36" i="2"/>
  <c r="B37" i="2"/>
  <c r="B38" i="2"/>
  <c r="B35" i="2"/>
  <c r="B30" i="2"/>
  <c r="B31" i="2"/>
  <c r="B32" i="2"/>
  <c r="B33" i="2"/>
  <c r="B34" i="2"/>
  <c r="B22" i="2"/>
  <c r="B14" i="2"/>
  <c r="B15" i="2"/>
  <c r="B16" i="2"/>
  <c r="B17" i="2"/>
  <c r="B18" i="2"/>
  <c r="B19" i="2"/>
  <c r="B20" i="2"/>
  <c r="B4" i="2"/>
  <c r="B5" i="2"/>
  <c r="B6" i="2"/>
  <c r="B3" i="2"/>
  <c r="B36" i="5"/>
  <c r="F36" i="40" s="1"/>
  <c r="B7" i="5"/>
  <c r="F9" i="40" s="1"/>
  <c r="B3" i="8"/>
  <c r="B21" i="35" l="1"/>
  <c r="G26" i="40"/>
  <c r="B24" i="37"/>
  <c r="G23" i="40"/>
  <c r="G16" i="40"/>
  <c r="G15" i="40"/>
  <c r="B35" i="31"/>
  <c r="E36" i="40" s="1"/>
  <c r="B35" i="32"/>
  <c r="C37" i="40" s="1"/>
  <c r="B18" i="32"/>
  <c r="C20" i="40" s="1"/>
  <c r="B14" i="32"/>
  <c r="B5" i="32"/>
  <c r="C7" i="40" s="1"/>
  <c r="B13" i="32"/>
  <c r="B6" i="37"/>
  <c r="G8" i="40" s="1"/>
  <c r="B9" i="32"/>
  <c r="C11" i="40" s="1"/>
  <c r="B31" i="32"/>
  <c r="C33" i="40" s="1"/>
  <c r="B26" i="32"/>
  <c r="C28" i="40" s="1"/>
  <c r="B11" i="8"/>
  <c r="J22" i="40"/>
  <c r="J31" i="40"/>
  <c r="B4" i="37"/>
  <c r="G6" i="40" s="1"/>
  <c r="B11" i="37"/>
  <c r="G13" i="40" s="1"/>
  <c r="B3" i="37"/>
  <c r="G5" i="40" s="1"/>
  <c r="B10" i="38"/>
  <c r="B12" i="37"/>
  <c r="G14" i="40" s="1"/>
  <c r="G11" i="40"/>
  <c r="B10" i="39"/>
  <c r="B5" i="37"/>
  <c r="G7" i="40" s="1"/>
  <c r="B34" i="32"/>
  <c r="C36" i="40" s="1"/>
  <c r="B6" i="32"/>
  <c r="C8" i="40" s="1"/>
  <c r="B19" i="32"/>
  <c r="C21" i="40" s="1"/>
  <c r="C17" i="40"/>
  <c r="B4" i="32"/>
  <c r="C6" i="40" s="1"/>
  <c r="B33" i="32"/>
  <c r="C35" i="40" s="1"/>
  <c r="B32" i="32"/>
  <c r="C34" i="40" s="1"/>
  <c r="B28" i="32"/>
  <c r="B3" i="32"/>
  <c r="C5" i="40" s="1"/>
  <c r="B37" i="32"/>
  <c r="C39" i="40" s="1"/>
  <c r="C18" i="40"/>
  <c r="B11" i="32"/>
  <c r="C13" i="40" s="1"/>
  <c r="B24" i="32"/>
  <c r="C26" i="40" s="1"/>
  <c r="B30" i="32"/>
  <c r="C32" i="40" s="1"/>
  <c r="B21" i="32"/>
  <c r="C23" i="40" s="1"/>
  <c r="B17" i="32"/>
  <c r="C19" i="40" s="1"/>
  <c r="B11" i="2"/>
  <c r="B6" i="31"/>
  <c r="E8" i="40" s="1"/>
  <c r="B14" i="31"/>
  <c r="B18" i="31"/>
  <c r="E19" i="40" s="1"/>
  <c r="B25" i="31"/>
  <c r="E26" i="40" s="1"/>
  <c r="B31" i="31"/>
  <c r="E32" i="40" s="1"/>
  <c r="B36" i="31"/>
  <c r="E37" i="40" s="1"/>
  <c r="B3" i="31"/>
  <c r="E5" i="40" s="1"/>
  <c r="B10" i="31"/>
  <c r="E11" i="40" s="1"/>
  <c r="K22" i="40"/>
  <c r="B7" i="29"/>
  <c r="C14" i="40"/>
  <c r="B29" i="32"/>
  <c r="C31" i="40" s="1"/>
  <c r="B15" i="31"/>
  <c r="B27" i="31"/>
  <c r="E28" i="40" s="1"/>
  <c r="B32" i="31"/>
  <c r="E33" i="40" s="1"/>
  <c r="B7" i="33"/>
  <c r="B7" i="39"/>
  <c r="B36" i="32"/>
  <c r="C38" i="40" s="1"/>
  <c r="B11" i="35"/>
  <c r="B7" i="38"/>
  <c r="B10" i="6"/>
  <c r="B7" i="6"/>
  <c r="B5" i="31"/>
  <c r="E7" i="40" s="1"/>
  <c r="B17" i="31"/>
  <c r="E18" i="40" s="1"/>
  <c r="B22" i="31"/>
  <c r="E23" i="40" s="1"/>
  <c r="B34" i="31"/>
  <c r="E35" i="40" s="1"/>
  <c r="B4" i="31"/>
  <c r="E6" i="40" s="1"/>
  <c r="B12" i="31"/>
  <c r="E13" i="40" s="1"/>
  <c r="B16" i="31"/>
  <c r="E17" i="40" s="1"/>
  <c r="B20" i="31"/>
  <c r="E21" i="40" s="1"/>
  <c r="B29" i="31"/>
  <c r="E30" i="40" s="1"/>
  <c r="B33" i="31"/>
  <c r="E34" i="40" s="1"/>
  <c r="B37" i="31"/>
  <c r="E38" i="40" s="1"/>
  <c r="B11" i="36"/>
  <c r="B38" i="31"/>
  <c r="E39" i="40" s="1"/>
  <c r="B30" i="31"/>
  <c r="E31" i="40" s="1"/>
  <c r="B19" i="31"/>
  <c r="E20" i="40" s="1"/>
  <c r="L20" i="40" s="1"/>
  <c r="B7" i="36"/>
  <c r="B13" i="31"/>
  <c r="E14" i="40" s="1"/>
  <c r="B7" i="35"/>
  <c r="B11" i="34"/>
  <c r="B7" i="34"/>
  <c r="B11" i="33"/>
  <c r="B11" i="4"/>
  <c r="B7" i="4"/>
  <c r="B35" i="30"/>
  <c r="B7" i="30"/>
  <c r="B11" i="30"/>
  <c r="B11" i="29"/>
  <c r="B7" i="2"/>
  <c r="L37" i="40" l="1"/>
  <c r="B8" i="39"/>
  <c r="G12" i="40"/>
  <c r="L36" i="40"/>
  <c r="E15" i="40"/>
  <c r="E12" i="40" s="1"/>
  <c r="L19" i="40"/>
  <c r="E16" i="40"/>
  <c r="L7" i="40"/>
  <c r="C15" i="40"/>
  <c r="C12" i="40" s="1"/>
  <c r="B8" i="29"/>
  <c r="F10" i="40"/>
  <c r="F22" i="40"/>
  <c r="L38" i="40"/>
  <c r="L26" i="40"/>
  <c r="L5" i="40"/>
  <c r="L6" i="40"/>
  <c r="L33" i="40"/>
  <c r="L14" i="40"/>
  <c r="B8" i="36"/>
  <c r="L13" i="40"/>
  <c r="L30" i="40"/>
  <c r="C16" i="40"/>
  <c r="L17" i="40"/>
  <c r="L11" i="40"/>
  <c r="L23" i="40"/>
  <c r="L18" i="40"/>
  <c r="L34" i="40"/>
  <c r="L21" i="40"/>
  <c r="L31" i="40"/>
  <c r="L32" i="40"/>
  <c r="L39" i="40"/>
  <c r="L35" i="40"/>
  <c r="L8" i="40"/>
  <c r="L28" i="40"/>
  <c r="B7" i="32"/>
  <c r="C9" i="40" s="1"/>
  <c r="B9" i="7"/>
  <c r="J10" i="40" s="1"/>
  <c r="B10" i="37"/>
  <c r="B8" i="35"/>
  <c r="B8" i="4"/>
  <c r="B8" i="2"/>
  <c r="C22" i="40"/>
  <c r="B12" i="8"/>
  <c r="K10" i="40" s="1"/>
  <c r="B11" i="31"/>
  <c r="B8" i="38"/>
  <c r="B10" i="32"/>
  <c r="B8" i="6"/>
  <c r="B7" i="37"/>
  <c r="G9" i="40" s="1"/>
  <c r="E22" i="40"/>
  <c r="B7" i="31"/>
  <c r="E9" i="40" s="1"/>
  <c r="B8" i="30"/>
  <c r="L15" i="40" l="1"/>
  <c r="L9" i="40"/>
  <c r="L16" i="40"/>
  <c r="B8" i="37"/>
  <c r="G10" i="40" s="1"/>
  <c r="L12" i="40"/>
  <c r="L22" i="40"/>
  <c r="B8" i="32"/>
  <c r="C10" i="40" s="1"/>
  <c r="E10" i="40"/>
  <c r="L10" i="40" l="1"/>
</calcChain>
</file>

<file path=xl/sharedStrings.xml><?xml version="1.0" encoding="utf-8"?>
<sst xmlns="http://schemas.openxmlformats.org/spreadsheetml/2006/main" count="760" uniqueCount="109">
  <si>
    <t>Ввоз</t>
  </si>
  <si>
    <t>Вывоз</t>
  </si>
  <si>
    <t>Изменение запасов</t>
  </si>
  <si>
    <t>Котельные</t>
  </si>
  <si>
    <t>Переработка нефти</t>
  </si>
  <si>
    <t>Переработка газа</t>
  </si>
  <si>
    <t>Собственные нужды</t>
  </si>
  <si>
    <t>Конечное потребление</t>
  </si>
  <si>
    <t>Железнодорожный</t>
  </si>
  <si>
    <t>Трубопроводный</t>
  </si>
  <si>
    <t>Автомобильный</t>
  </si>
  <si>
    <t>Прочий транспорт</t>
  </si>
  <si>
    <t>Сельское хозяйство</t>
  </si>
  <si>
    <t>Сфера услуг</t>
  </si>
  <si>
    <t>Население</t>
  </si>
  <si>
    <t>Неэнергетические нужды</t>
  </si>
  <si>
    <t>1-натура</t>
  </si>
  <si>
    <t>4-ТЭР</t>
  </si>
  <si>
    <t>6-ТП</t>
  </si>
  <si>
    <t>22-ЖКХ</t>
  </si>
  <si>
    <t>1-ТЕП</t>
  </si>
  <si>
    <t>Получено из-за пределов области</t>
  </si>
  <si>
    <t>Отпущено за пределы области</t>
  </si>
  <si>
    <t>Потреблено всего</t>
  </si>
  <si>
    <t>Котельными</t>
  </si>
  <si>
    <t>в электрокотлах</t>
  </si>
  <si>
    <t>В теплоутилизационных и прочих установках</t>
  </si>
  <si>
    <t xml:space="preserve">Строительство </t>
  </si>
  <si>
    <t>Производство тепла</t>
  </si>
  <si>
    <t>Потери в сетях</t>
  </si>
  <si>
    <t>Электростанциями</t>
  </si>
  <si>
    <t>Производство электроэнергии</t>
  </si>
  <si>
    <t>Стат.расхождение</t>
  </si>
  <si>
    <t>23-Н</t>
  </si>
  <si>
    <t>Теплоэлектростанции</t>
  </si>
  <si>
    <t>Электрокотельные</t>
  </si>
  <si>
    <t>Водоснабжение, водоотведение, утилизация отходов</t>
  </si>
  <si>
    <t>Прочее</t>
  </si>
  <si>
    <t>Обрабатывающие производства</t>
  </si>
  <si>
    <t>Обогащение угля</t>
  </si>
  <si>
    <t>Московское РДУ</t>
  </si>
  <si>
    <t>Электроэнергия, тыс. т у.т.</t>
  </si>
  <si>
    <t>Тепловая энергия, тыс. т у.т.</t>
  </si>
  <si>
    <t>4-запасы</t>
  </si>
  <si>
    <t>Выработано</t>
  </si>
  <si>
    <t>ПАО Россети Мособлэнерго</t>
  </si>
  <si>
    <t>Хранение и связь</t>
  </si>
  <si>
    <t>Транспортировка, хранение и связь</t>
  </si>
  <si>
    <t>Уголь, тыс. т у.т.</t>
  </si>
  <si>
    <t>Природный газ, тыс. т у.т.</t>
  </si>
  <si>
    <t>4-Запасы</t>
  </si>
  <si>
    <t>В баланс</t>
  </si>
  <si>
    <t>Кокс, тыс. т у.т.</t>
  </si>
  <si>
    <t>Коксовый газ, тыс. т у.т.</t>
  </si>
  <si>
    <t>Бензин, тыс. т у.т.</t>
  </si>
  <si>
    <t>Топливо дизельное, тыс. т у.т.</t>
  </si>
  <si>
    <t>Мазут топочный, тыс. т у.т.</t>
  </si>
  <si>
    <t>ТПБ, тыс. т у.т.</t>
  </si>
  <si>
    <t>СУГ, тыс. т у.т.</t>
  </si>
  <si>
    <t>Прочее твердое топливо, тыс. т у.т.</t>
  </si>
  <si>
    <t>Пеллеты, тыс. т у.т.</t>
  </si>
  <si>
    <t>в том числе Гидро</t>
  </si>
  <si>
    <t>Производство ЭЭ и ТЭ</t>
  </si>
  <si>
    <t xml:space="preserve">Производство ЭЭ и ТЭ </t>
  </si>
  <si>
    <t xml:space="preserve"> ООО "Газпром Межрегионгаз"и др.</t>
  </si>
  <si>
    <t xml:space="preserve">   Электростанции </t>
  </si>
  <si>
    <t>Отчет АО "Газпром промгаз" (прогноз)</t>
  </si>
  <si>
    <t>Нефтепродукты, тыс. т у.т.</t>
  </si>
  <si>
    <t>Древесина, тыс. т у.т.</t>
  </si>
  <si>
    <t>Топливно-энергетический баланс</t>
  </si>
  <si>
    <t>Год</t>
  </si>
  <si>
    <t>Уголь</t>
  </si>
  <si>
    <t>Сырая нефть</t>
  </si>
  <si>
    <t>Нефте-продукты</t>
  </si>
  <si>
    <t>Природ-ный газ</t>
  </si>
  <si>
    <t>Прочее твёрдое топливо</t>
  </si>
  <si>
    <t>Гидро-энергия и НВИЭ</t>
  </si>
  <si>
    <t>Атомная энергия</t>
  </si>
  <si>
    <t>Электро-энергия</t>
  </si>
  <si>
    <t>Тепловая энергия</t>
  </si>
  <si>
    <t>Всего</t>
  </si>
  <si>
    <t>Производство энергетических ресурсов</t>
  </si>
  <si>
    <t>Потребление первичной энергии</t>
  </si>
  <si>
    <t>Статистическое расхождение</t>
  </si>
  <si>
    <t>Производство ЭЭ</t>
  </si>
  <si>
    <t>Производство тепловой энергии</t>
  </si>
  <si>
    <t>Электрокотельные и теплоутилизационные установки</t>
  </si>
  <si>
    <t>Преобразование топлива</t>
  </si>
  <si>
    <t>Потери при передаче</t>
  </si>
  <si>
    <t>Транспорт и связь</t>
  </si>
  <si>
    <t>ТЭБ, тыс. т у.т.</t>
  </si>
  <si>
    <t>Промышленность</t>
  </si>
  <si>
    <t xml:space="preserve">   Обрабатывающие производства</t>
  </si>
  <si>
    <t xml:space="preserve">   Прочая промышленность</t>
  </si>
  <si>
    <t xml:space="preserve">   Водоснабжение, водоотведение,     утилизация отходов</t>
  </si>
  <si>
    <t xml:space="preserve">   Добыча полезных ископаемых</t>
  </si>
  <si>
    <t xml:space="preserve">   Обеспчение ЭЭ, газом и паром</t>
  </si>
  <si>
    <t xml:space="preserve">   Обеспечение ЭЭ, газом и паром</t>
  </si>
  <si>
    <t xml:space="preserve">   Водоснабжение, водоотведение, утилизация отходов</t>
  </si>
  <si>
    <t xml:space="preserve">   Обеспечение ЭЭ, газои и паром</t>
  </si>
  <si>
    <t>Прочая промышленность</t>
  </si>
  <si>
    <t xml:space="preserve">   Добыча полезных ископакмых</t>
  </si>
  <si>
    <t>Добыча полезных ископаемых</t>
  </si>
  <si>
    <t>Обеспечение ЭЭ, газом и паром</t>
  </si>
  <si>
    <t xml:space="preserve">   Прочая промышленость</t>
  </si>
  <si>
    <t xml:space="preserve">   Прочая промышленнось</t>
  </si>
  <si>
    <t xml:space="preserve">  Добыча полезных ископаемых</t>
  </si>
  <si>
    <t>2020 год</t>
  </si>
  <si>
    <t>Московская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</si>
</sst>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4" x14ac:knownFonts="1">
    <font>
      <sz val="10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9"/>
      <name val="Arial"/>
      <family val="2"/>
      <charset val="204"/>
    </font>
    <font>
      <b/>
      <sz val="10"/>
      <name val="Times New Roman"/>
      <family val="1"/>
      <charset val="204"/>
    </font>
    <font>
      <sz val="11"/>
      <name val="Arial"/>
      <family val="2"/>
      <charset val="204"/>
    </font>
    <font>
      <sz val="10"/>
      <name val="Arial Cyr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sz val="9"/>
      <color rgb="FFFF0000"/>
      <name val="Arial"/>
      <family val="2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b/>
      <sz val="9"/>
      <color rgb="FFFF0000"/>
      <name val="Arial"/>
      <family val="2"/>
      <charset val="204"/>
    </font>
    <font>
      <sz val="10"/>
      <name val="Times New Roman"/>
      <family val="1"/>
      <charset val="204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33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58"/>
      </patternFill>
    </fill>
    <fill>
      <patternFill patternType="solid">
        <fgColor indexed="44"/>
        <bgColor indexed="38"/>
      </patternFill>
    </fill>
    <fill>
      <patternFill patternType="solid">
        <fgColor indexed="29"/>
        <bgColor indexed="61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28"/>
      </patternFill>
    </fill>
    <fill>
      <patternFill patternType="solid">
        <fgColor indexed="30"/>
        <bgColor indexed="48"/>
      </patternFill>
    </fill>
    <fill>
      <patternFill patternType="solid">
        <fgColor indexed="20"/>
        <bgColor indexed="62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6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darkGray">
        <fgColor indexed="57"/>
        <bgColor indexed="21"/>
      </patternFill>
    </fill>
    <fill>
      <patternFill patternType="solid">
        <fgColor indexed="53"/>
        <bgColor indexed="19"/>
      </patternFill>
    </fill>
    <fill>
      <patternFill patternType="solid">
        <fgColor indexed="22"/>
        <bgColor indexed="35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18"/>
      </patternFill>
    </fill>
    <fill>
      <patternFill patternType="solid">
        <fgColor indexed="26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9">
    <xf numFmtId="0" fontId="0" fillId="0" borderId="0">
      <alignment vertical="top"/>
    </xf>
    <xf numFmtId="0" fontId="2" fillId="2" borderId="0" applyNumberFormat="0" applyBorder="0" applyProtection="0">
      <alignment vertical="top"/>
    </xf>
    <xf numFmtId="0" fontId="2" fillId="3" borderId="0" applyNumberFormat="0" applyBorder="0" applyProtection="0">
      <alignment vertical="top"/>
    </xf>
    <xf numFmtId="0" fontId="2" fillId="4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6" borderId="0" applyNumberFormat="0" applyBorder="0" applyProtection="0">
      <alignment vertical="top"/>
    </xf>
    <xf numFmtId="0" fontId="2" fillId="7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9" borderId="0" applyNumberFormat="0" applyBorder="0" applyProtection="0">
      <alignment vertical="top"/>
    </xf>
    <xf numFmtId="0" fontId="2" fillId="10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11" borderId="0" applyNumberFormat="0" applyBorder="0" applyProtection="0">
      <alignment vertical="top"/>
    </xf>
    <xf numFmtId="0" fontId="3" fillId="12" borderId="0" applyNumberFormat="0" applyBorder="0" applyProtection="0">
      <alignment vertical="top"/>
    </xf>
    <xf numFmtId="0" fontId="3" fillId="9" borderId="0" applyNumberFormat="0" applyBorder="0" applyProtection="0">
      <alignment vertical="top"/>
    </xf>
    <xf numFmtId="0" fontId="3" fillId="10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5" borderId="0" applyNumberFormat="0" applyBorder="0" applyProtection="0">
      <alignment vertical="top"/>
    </xf>
    <xf numFmtId="0" fontId="3" fillId="16" borderId="0" applyNumberFormat="0" applyBorder="0" applyProtection="0">
      <alignment vertical="top"/>
    </xf>
    <xf numFmtId="0" fontId="3" fillId="17" borderId="0" applyNumberFormat="0" applyBorder="0" applyProtection="0">
      <alignment vertical="top"/>
    </xf>
    <xf numFmtId="0" fontId="3" fillId="18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9" borderId="0" applyNumberFormat="0" applyBorder="0" applyProtection="0">
      <alignment vertical="top"/>
    </xf>
    <xf numFmtId="0" fontId="4" fillId="7" borderId="1" applyNumberFormat="0" applyProtection="0">
      <alignment vertical="top"/>
    </xf>
    <xf numFmtId="0" fontId="5" fillId="20" borderId="2" applyNumberFormat="0" applyProtection="0">
      <alignment vertical="top"/>
    </xf>
    <xf numFmtId="0" fontId="6" fillId="20" borderId="1" applyNumberFormat="0" applyProtection="0">
      <alignment vertical="top"/>
    </xf>
    <xf numFmtId="0" fontId="7" fillId="0" borderId="3" applyNumberFormat="0" applyFill="0" applyProtection="0">
      <alignment vertical="top"/>
    </xf>
    <xf numFmtId="0" fontId="8" fillId="0" borderId="4" applyNumberFormat="0" applyFill="0" applyProtection="0">
      <alignment vertical="top"/>
    </xf>
    <xf numFmtId="0" fontId="9" fillId="0" borderId="5" applyNumberFormat="0" applyFill="0" applyProtection="0">
      <alignment vertical="top"/>
    </xf>
    <xf numFmtId="0" fontId="9" fillId="0" borderId="0" applyNumberFormat="0" applyFill="0" applyBorder="0" applyProtection="0">
      <alignment vertical="top"/>
    </xf>
    <xf numFmtId="0" fontId="10" fillId="0" borderId="6" applyNumberFormat="0" applyFill="0" applyProtection="0">
      <alignment vertical="top"/>
    </xf>
    <xf numFmtId="0" fontId="11" fillId="21" borderId="7" applyNumberFormat="0" applyProtection="0">
      <alignment vertical="top"/>
    </xf>
    <xf numFmtId="0" fontId="12" fillId="0" borderId="0" applyNumberFormat="0" applyFill="0" applyBorder="0" applyProtection="0">
      <alignment vertical="top"/>
    </xf>
    <xf numFmtId="0" fontId="13" fillId="22" borderId="0" applyNumberFormat="0" applyBorder="0" applyProtection="0">
      <alignment vertical="top"/>
    </xf>
    <xf numFmtId="0" fontId="26" fillId="0" borderId="0"/>
    <xf numFmtId="0" fontId="14" fillId="3" borderId="0" applyNumberFormat="0" applyBorder="0" applyProtection="0">
      <alignment vertical="top"/>
    </xf>
    <xf numFmtId="0" fontId="15" fillId="0" borderId="0" applyNumberFormat="0" applyFill="0" applyBorder="0" applyProtection="0">
      <alignment vertical="top"/>
    </xf>
    <xf numFmtId="0" fontId="26" fillId="23" borderId="8" applyNumberFormat="0" applyProtection="0">
      <alignment vertical="top"/>
    </xf>
    <xf numFmtId="9" fontId="26" fillId="0" borderId="0" applyFill="0" applyBorder="0" applyProtection="0">
      <alignment vertical="top"/>
    </xf>
    <xf numFmtId="0" fontId="16" fillId="0" borderId="9" applyNumberFormat="0" applyFill="0" applyProtection="0">
      <alignment vertical="top"/>
    </xf>
    <xf numFmtId="0" fontId="17" fillId="0" borderId="0" applyNumberFormat="0" applyFill="0" applyBorder="0" applyProtection="0">
      <alignment vertical="top"/>
    </xf>
    <xf numFmtId="0" fontId="18" fillId="4" borderId="0" applyNumberFormat="0" applyBorder="0" applyProtection="0">
      <alignment vertical="top"/>
    </xf>
    <xf numFmtId="0" fontId="30" fillId="0" borderId="0"/>
    <xf numFmtId="0" fontId="1" fillId="0" borderId="0"/>
    <xf numFmtId="0" fontId="26" fillId="0" borderId="0">
      <alignment vertical="top"/>
    </xf>
    <xf numFmtId="0" fontId="2" fillId="2" borderId="0" applyNumberFormat="0" applyBorder="0" applyProtection="0">
      <alignment vertical="top"/>
    </xf>
    <xf numFmtId="0" fontId="2" fillId="3" borderId="0" applyNumberFormat="0" applyBorder="0" applyProtection="0">
      <alignment vertical="top"/>
    </xf>
    <xf numFmtId="0" fontId="2" fillId="4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6" borderId="0" applyNumberFormat="0" applyBorder="0" applyProtection="0">
      <alignment vertical="top"/>
    </xf>
    <xf numFmtId="0" fontId="2" fillId="7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9" borderId="0" applyNumberFormat="0" applyBorder="0" applyProtection="0">
      <alignment vertical="top"/>
    </xf>
    <xf numFmtId="0" fontId="2" fillId="10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11" borderId="0" applyNumberFormat="0" applyBorder="0" applyProtection="0">
      <alignment vertical="top"/>
    </xf>
    <xf numFmtId="0" fontId="3" fillId="12" borderId="0" applyNumberFormat="0" applyBorder="0" applyProtection="0">
      <alignment vertical="top"/>
    </xf>
    <xf numFmtId="0" fontId="3" fillId="9" borderId="0" applyNumberFormat="0" applyBorder="0" applyProtection="0">
      <alignment vertical="top"/>
    </xf>
    <xf numFmtId="0" fontId="3" fillId="10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5" borderId="0" applyNumberFormat="0" applyBorder="0" applyProtection="0">
      <alignment vertical="top"/>
    </xf>
    <xf numFmtId="0" fontId="3" fillId="16" borderId="0" applyNumberFormat="0" applyBorder="0" applyProtection="0">
      <alignment vertical="top"/>
    </xf>
    <xf numFmtId="0" fontId="3" fillId="17" borderId="0" applyNumberFormat="0" applyBorder="0" applyProtection="0">
      <alignment vertical="top"/>
    </xf>
    <xf numFmtId="0" fontId="3" fillId="18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9" borderId="0" applyNumberFormat="0" applyBorder="0" applyProtection="0">
      <alignment vertical="top"/>
    </xf>
    <xf numFmtId="0" fontId="4" fillId="7" borderId="1" applyNumberFormat="0" applyProtection="0">
      <alignment vertical="top"/>
    </xf>
    <xf numFmtId="0" fontId="5" fillId="20" borderId="2" applyNumberFormat="0" applyProtection="0">
      <alignment vertical="top"/>
    </xf>
    <xf numFmtId="0" fontId="6" fillId="20" borderId="1" applyNumberFormat="0" applyProtection="0">
      <alignment vertical="top"/>
    </xf>
    <xf numFmtId="0" fontId="7" fillId="0" borderId="3" applyNumberFormat="0" applyFill="0" applyProtection="0">
      <alignment vertical="top"/>
    </xf>
    <xf numFmtId="0" fontId="8" fillId="0" borderId="4" applyNumberFormat="0" applyFill="0" applyProtection="0">
      <alignment vertical="top"/>
    </xf>
    <xf numFmtId="0" fontId="9" fillId="0" borderId="5" applyNumberFormat="0" applyFill="0" applyProtection="0">
      <alignment vertical="top"/>
    </xf>
    <xf numFmtId="0" fontId="9" fillId="0" borderId="0" applyNumberFormat="0" applyFill="0" applyBorder="0" applyProtection="0">
      <alignment vertical="top"/>
    </xf>
    <xf numFmtId="0" fontId="10" fillId="0" borderId="6" applyNumberFormat="0" applyFill="0" applyProtection="0">
      <alignment vertical="top"/>
    </xf>
    <xf numFmtId="0" fontId="11" fillId="21" borderId="7" applyNumberFormat="0" applyProtection="0">
      <alignment vertical="top"/>
    </xf>
    <xf numFmtId="0" fontId="12" fillId="0" borderId="0" applyNumberFormat="0" applyFill="0" applyBorder="0" applyProtection="0">
      <alignment vertical="top"/>
    </xf>
    <xf numFmtId="0" fontId="13" fillId="22" borderId="0" applyNumberFormat="0" applyBorder="0" applyProtection="0">
      <alignment vertical="top"/>
    </xf>
    <xf numFmtId="0" fontId="14" fillId="3" borderId="0" applyNumberFormat="0" applyBorder="0" applyProtection="0">
      <alignment vertical="top"/>
    </xf>
    <xf numFmtId="0" fontId="15" fillId="0" borderId="0" applyNumberFormat="0" applyFill="0" applyBorder="0" applyProtection="0">
      <alignment vertical="top"/>
    </xf>
    <xf numFmtId="0" fontId="26" fillId="23" borderId="8" applyNumberFormat="0" applyProtection="0">
      <alignment vertical="top"/>
    </xf>
    <xf numFmtId="9" fontId="26" fillId="0" borderId="0" applyFill="0" applyBorder="0" applyProtection="0">
      <alignment vertical="top"/>
    </xf>
    <xf numFmtId="0" fontId="16" fillId="0" borderId="9" applyNumberFormat="0" applyFill="0" applyProtection="0">
      <alignment vertical="top"/>
    </xf>
    <xf numFmtId="0" fontId="17" fillId="0" borderId="0" applyNumberFormat="0" applyFill="0" applyBorder="0" applyProtection="0">
      <alignment vertical="top"/>
    </xf>
    <xf numFmtId="0" fontId="18" fillId="4" borderId="0" applyNumberFormat="0" applyBorder="0" applyProtection="0">
      <alignment vertical="top"/>
    </xf>
  </cellStyleXfs>
  <cellXfs count="108">
    <xf numFmtId="0" fontId="0" fillId="0" borderId="0" xfId="0">
      <alignment vertical="top"/>
    </xf>
    <xf numFmtId="0" fontId="19" fillId="0" borderId="0" xfId="0" applyFont="1" applyFill="1" applyAlignment="1"/>
    <xf numFmtId="0" fontId="19" fillId="0" borderId="0" xfId="0" applyFont="1" applyFill="1" applyBorder="1" applyAlignment="1"/>
    <xf numFmtId="0" fontId="21" fillId="0" borderId="0" xfId="0" applyFont="1" applyFill="1" applyAlignment="1"/>
    <xf numFmtId="0" fontId="21" fillId="0" borderId="0" xfId="0" applyFont="1" applyFill="1" applyBorder="1" applyAlignment="1"/>
    <xf numFmtId="164" fontId="19" fillId="0" borderId="0" xfId="40" applyNumberFormat="1" applyFont="1" applyFill="1" applyBorder="1" applyAlignment="1" applyProtection="1"/>
    <xf numFmtId="3" fontId="19" fillId="0" borderId="0" xfId="0" applyNumberFormat="1" applyFont="1" applyFill="1" applyAlignment="1"/>
    <xf numFmtId="1" fontId="19" fillId="0" borderId="0" xfId="0" applyNumberFormat="1" applyFont="1" applyFill="1" applyBorder="1" applyAlignment="1"/>
    <xf numFmtId="0" fontId="20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left" vertical="top"/>
    </xf>
    <xf numFmtId="0" fontId="19" fillId="0" borderId="0" xfId="0" applyFont="1" applyFill="1" applyAlignment="1">
      <alignment horizontal="center" vertical="top" wrapText="1"/>
    </xf>
    <xf numFmtId="0" fontId="19" fillId="0" borderId="0" xfId="0" applyFont="1" applyFill="1" applyAlignment="1">
      <alignment horizontal="left" vertical="top" wrapText="1" indent="1"/>
    </xf>
    <xf numFmtId="1" fontId="21" fillId="0" borderId="0" xfId="0" applyNumberFormat="1" applyFont="1" applyFill="1" applyBorder="1" applyAlignment="1">
      <alignment wrapText="1"/>
    </xf>
    <xf numFmtId="3" fontId="19" fillId="0" borderId="0" xfId="0" applyNumberFormat="1" applyFont="1" applyFill="1" applyBorder="1" applyAlignment="1">
      <alignment horizontal="right" wrapText="1"/>
    </xf>
    <xf numFmtId="3" fontId="19" fillId="0" borderId="0" xfId="0" applyNumberFormat="1" applyFont="1" applyFill="1" applyBorder="1" applyAlignment="1"/>
    <xf numFmtId="3" fontId="19" fillId="0" borderId="0" xfId="0" applyNumberFormat="1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left" vertical="top" wrapText="1" indent="1"/>
    </xf>
    <xf numFmtId="0" fontId="28" fillId="0" borderId="0" xfId="0" applyFont="1" applyFill="1" applyBorder="1" applyAlignment="1"/>
    <xf numFmtId="1" fontId="27" fillId="0" borderId="0" xfId="0" applyNumberFormat="1" applyFont="1" applyFill="1" applyBorder="1" applyAlignment="1">
      <alignment wrapText="1"/>
    </xf>
    <xf numFmtId="3" fontId="23" fillId="0" borderId="0" xfId="0" applyNumberFormat="1" applyFont="1" applyFill="1" applyBorder="1" applyAlignment="1">
      <alignment horizontal="right" wrapText="1"/>
    </xf>
    <xf numFmtId="9" fontId="23" fillId="0" borderId="0" xfId="40" applyFont="1" applyFill="1" applyBorder="1" applyAlignment="1" applyProtection="1">
      <alignment horizontal="right" wrapText="1"/>
    </xf>
    <xf numFmtId="0" fontId="19" fillId="0" borderId="0" xfId="0" applyFont="1" applyFill="1" applyBorder="1" applyAlignment="1">
      <alignment horizontal="right" wrapText="1"/>
    </xf>
    <xf numFmtId="1" fontId="19" fillId="0" borderId="0" xfId="0" applyNumberFormat="1" applyFont="1" applyFill="1" applyBorder="1" applyAlignment="1">
      <alignment wrapText="1"/>
    </xf>
    <xf numFmtId="0" fontId="28" fillId="0" borderId="0" xfId="0" applyFont="1" applyFill="1" applyAlignment="1"/>
    <xf numFmtId="9" fontId="29" fillId="0" borderId="0" xfId="40" applyFont="1" applyFill="1" applyBorder="1" applyAlignment="1" applyProtection="1">
      <alignment horizontal="right" wrapText="1"/>
    </xf>
    <xf numFmtId="0" fontId="28" fillId="0" borderId="0" xfId="0" applyFont="1" applyFill="1" applyBorder="1" applyAlignment="1">
      <alignment horizontal="right" wrapText="1"/>
    </xf>
    <xf numFmtId="164" fontId="28" fillId="0" borderId="0" xfId="40" applyNumberFormat="1" applyFont="1" applyFill="1" applyBorder="1" applyAlignment="1" applyProtection="1"/>
    <xf numFmtId="0" fontId="21" fillId="0" borderId="10" xfId="0" applyFont="1" applyFill="1" applyBorder="1" applyAlignment="1">
      <alignment horizontal="left" vertical="center" wrapText="1"/>
    </xf>
    <xf numFmtId="4" fontId="19" fillId="0" borderId="10" xfId="0" applyNumberFormat="1" applyFont="1" applyFill="1" applyBorder="1" applyAlignment="1"/>
    <xf numFmtId="4" fontId="28" fillId="0" borderId="10" xfId="0" applyNumberFormat="1" applyFont="1" applyFill="1" applyBorder="1" applyAlignment="1"/>
    <xf numFmtId="4" fontId="19" fillId="0" borderId="10" xfId="0" applyNumberFormat="1" applyFont="1" applyFill="1" applyBorder="1" applyAlignment="1">
      <alignment horizontal="right"/>
    </xf>
    <xf numFmtId="0" fontId="21" fillId="0" borderId="10" xfId="0" applyFont="1" applyFill="1" applyBorder="1" applyAlignment="1">
      <alignment horizontal="left" vertical="center" wrapText="1" indent="1"/>
    </xf>
    <xf numFmtId="0" fontId="19" fillId="0" borderId="10" xfId="0" applyFont="1" applyFill="1" applyBorder="1" applyAlignment="1">
      <alignment horizontal="left" vertical="center" wrapText="1" indent="1"/>
    </xf>
    <xf numFmtId="4" fontId="19" fillId="0" borderId="10" xfId="0" applyNumberFormat="1" applyFont="1" applyFill="1" applyBorder="1" applyAlignment="1">
      <alignment wrapText="1"/>
    </xf>
    <xf numFmtId="4" fontId="19" fillId="0" borderId="10" xfId="0" applyNumberFormat="1" applyFont="1" applyFill="1" applyBorder="1" applyAlignment="1">
      <alignment horizontal="right" wrapText="1"/>
    </xf>
    <xf numFmtId="4" fontId="25" fillId="0" borderId="10" xfId="0" applyNumberFormat="1" applyFont="1" applyFill="1" applyBorder="1" applyAlignment="1"/>
    <xf numFmtId="2" fontId="21" fillId="0" borderId="10" xfId="0" applyNumberFormat="1" applyFont="1" applyFill="1" applyBorder="1" applyAlignment="1">
      <alignment horizontal="left" vertical="center" wrapText="1" indent="1"/>
    </xf>
    <xf numFmtId="0" fontId="22" fillId="0" borderId="10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3" fontId="21" fillId="0" borderId="10" xfId="0" applyNumberFormat="1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left" vertical="center" wrapText="1" indent="2"/>
    </xf>
    <xf numFmtId="4" fontId="21" fillId="0" borderId="10" xfId="0" applyNumberFormat="1" applyFont="1" applyFill="1" applyBorder="1" applyAlignment="1"/>
    <xf numFmtId="0" fontId="21" fillId="0" borderId="10" xfId="0" applyFont="1" applyFill="1" applyBorder="1" applyAlignment="1">
      <alignment horizontal="left" vertical="center" wrapText="1" indent="2"/>
    </xf>
    <xf numFmtId="0" fontId="27" fillId="0" borderId="0" xfId="0" applyFont="1" applyFill="1" applyAlignment="1"/>
    <xf numFmtId="0" fontId="27" fillId="0" borderId="0" xfId="0" applyFont="1" applyFill="1" applyBorder="1" applyAlignment="1"/>
    <xf numFmtId="9" fontId="32" fillId="0" borderId="0" xfId="40" applyFont="1" applyFill="1" applyBorder="1" applyAlignment="1" applyProtection="1">
      <alignment horizontal="right" wrapText="1"/>
    </xf>
    <xf numFmtId="3" fontId="27" fillId="0" borderId="0" xfId="0" applyNumberFormat="1" applyFont="1" applyFill="1" applyBorder="1" applyAlignment="1">
      <alignment horizontal="right" wrapText="1"/>
    </xf>
    <xf numFmtId="3" fontId="27" fillId="0" borderId="0" xfId="0" applyNumberFormat="1" applyFont="1" applyFill="1" applyBorder="1" applyAlignment="1"/>
    <xf numFmtId="0" fontId="19" fillId="0" borderId="10" xfId="0" applyFont="1" applyFill="1" applyBorder="1" applyAlignment="1">
      <alignment horizontal="left" vertical="center" wrapText="1" indent="3"/>
    </xf>
    <xf numFmtId="2" fontId="21" fillId="0" borderId="10" xfId="0" applyNumberFormat="1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right" wrapText="1"/>
    </xf>
    <xf numFmtId="4" fontId="19" fillId="0" borderId="1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right" vertical="center"/>
    </xf>
    <xf numFmtId="0" fontId="21" fillId="0" borderId="11" xfId="0" applyFont="1" applyFill="1" applyBorder="1" applyAlignment="1">
      <alignment horizontal="center" vertical="center" wrapText="1"/>
    </xf>
    <xf numFmtId="0" fontId="21" fillId="0" borderId="12" xfId="0" applyFont="1" applyFill="1" applyBorder="1" applyAlignment="1" applyProtection="1">
      <alignment horizontal="center" vertical="center" wrapText="1"/>
      <protection locked="0"/>
    </xf>
    <xf numFmtId="0" fontId="21" fillId="0" borderId="13" xfId="0" applyFont="1" applyFill="1" applyBorder="1" applyAlignment="1" applyProtection="1">
      <alignment horizontal="center" vertical="center" wrapText="1"/>
      <protection locked="0"/>
    </xf>
    <xf numFmtId="0" fontId="21" fillId="0" borderId="14" xfId="0" applyFont="1" applyFill="1" applyBorder="1" applyAlignment="1" applyProtection="1">
      <alignment horizontal="center" vertical="center" wrapText="1"/>
      <protection locked="0"/>
    </xf>
    <xf numFmtId="0" fontId="21" fillId="0" borderId="11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Alignment="1">
      <alignment horizontal="center" vertical="center"/>
    </xf>
    <xf numFmtId="0" fontId="19" fillId="0" borderId="17" xfId="0" applyFont="1" applyFill="1" applyBorder="1" applyAlignment="1"/>
    <xf numFmtId="0" fontId="19" fillId="0" borderId="18" xfId="0" applyFont="1" applyFill="1" applyBorder="1" applyAlignment="1"/>
    <xf numFmtId="49" fontId="19" fillId="0" borderId="19" xfId="0" applyNumberFormat="1" applyFont="1" applyFill="1" applyBorder="1" applyAlignment="1">
      <alignment horizontal="center" vertical="center"/>
    </xf>
    <xf numFmtId="49" fontId="19" fillId="0" borderId="20" xfId="0" applyNumberFormat="1" applyFont="1" applyFill="1" applyBorder="1" applyAlignment="1">
      <alignment horizontal="center" vertical="center"/>
    </xf>
    <xf numFmtId="49" fontId="19" fillId="0" borderId="17" xfId="0" applyNumberFormat="1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left" vertical="center" wrapText="1"/>
    </xf>
    <xf numFmtId="0" fontId="19" fillId="0" borderId="22" xfId="0" applyFont="1" applyFill="1" applyBorder="1" applyAlignment="1">
      <alignment horizontal="center" vertical="center" wrapText="1"/>
    </xf>
    <xf numFmtId="3" fontId="19" fillId="0" borderId="23" xfId="0" applyNumberFormat="1" applyFont="1" applyFill="1" applyBorder="1" applyAlignment="1"/>
    <xf numFmtId="0" fontId="21" fillId="0" borderId="15" xfId="0" applyFont="1" applyFill="1" applyBorder="1" applyAlignment="1">
      <alignment horizontal="left" vertical="center" wrapText="1"/>
    </xf>
    <xf numFmtId="0" fontId="19" fillId="0" borderId="16" xfId="0" applyFont="1" applyFill="1" applyBorder="1" applyAlignment="1">
      <alignment horizontal="center" vertical="center" wrapText="1"/>
    </xf>
    <xf numFmtId="3" fontId="19" fillId="0" borderId="10" xfId="0" applyNumberFormat="1" applyFont="1" applyFill="1" applyBorder="1" applyAlignment="1"/>
    <xf numFmtId="0" fontId="21" fillId="24" borderId="15" xfId="0" applyFont="1" applyFill="1" applyBorder="1" applyAlignment="1">
      <alignment horizontal="left" vertical="center" wrapText="1"/>
    </xf>
    <xf numFmtId="0" fontId="21" fillId="24" borderId="16" xfId="0" applyFont="1" applyFill="1" applyBorder="1" applyAlignment="1">
      <alignment horizontal="center" vertical="center" wrapText="1"/>
    </xf>
    <xf numFmtId="3" fontId="21" fillId="24" borderId="10" xfId="0" applyNumberFormat="1" applyFont="1" applyFill="1" applyBorder="1" applyAlignment="1"/>
    <xf numFmtId="2" fontId="21" fillId="0" borderId="15" xfId="0" applyNumberFormat="1" applyFont="1" applyFill="1" applyBorder="1" applyAlignment="1">
      <alignment horizontal="left" vertical="center" wrapText="1" indent="1"/>
    </xf>
    <xf numFmtId="0" fontId="21" fillId="25" borderId="15" xfId="0" applyFont="1" applyFill="1" applyBorder="1" applyAlignment="1">
      <alignment horizontal="left" vertical="center" wrapText="1" indent="1"/>
    </xf>
    <xf numFmtId="0" fontId="19" fillId="25" borderId="16" xfId="0" applyFont="1" applyFill="1" applyBorder="1" applyAlignment="1">
      <alignment horizontal="center" vertical="center" wrapText="1"/>
    </xf>
    <xf numFmtId="3" fontId="19" fillId="25" borderId="10" xfId="0" applyNumberFormat="1" applyFont="1" applyFill="1" applyBorder="1" applyAlignment="1"/>
    <xf numFmtId="0" fontId="19" fillId="0" borderId="15" xfId="0" applyFont="1" applyFill="1" applyBorder="1" applyAlignment="1">
      <alignment horizontal="left" vertical="center" wrapText="1" indent="2"/>
    </xf>
    <xf numFmtId="3" fontId="19" fillId="0" borderId="15" xfId="0" applyNumberFormat="1" applyFont="1" applyFill="1" applyBorder="1" applyAlignment="1"/>
    <xf numFmtId="0" fontId="21" fillId="25" borderId="16" xfId="0" applyFont="1" applyFill="1" applyBorder="1" applyAlignment="1">
      <alignment horizontal="center" vertical="center" wrapText="1"/>
    </xf>
    <xf numFmtId="3" fontId="21" fillId="25" borderId="10" xfId="0" applyNumberFormat="1" applyFont="1" applyFill="1" applyBorder="1" applyAlignment="1"/>
    <xf numFmtId="0" fontId="21" fillId="25" borderId="15" xfId="0" applyFont="1" applyFill="1" applyBorder="1" applyAlignment="1">
      <alignment horizontal="left" vertical="center" wrapText="1" indent="2"/>
    </xf>
    <xf numFmtId="0" fontId="19" fillId="0" borderId="15" xfId="0" applyFont="1" applyFill="1" applyBorder="1" applyAlignment="1">
      <alignment horizontal="left" vertical="center" wrapText="1" indent="3"/>
    </xf>
    <xf numFmtId="0" fontId="21" fillId="25" borderId="17" xfId="0" applyFont="1" applyFill="1" applyBorder="1" applyAlignment="1">
      <alignment horizontal="left" vertical="center" wrapText="1" indent="2"/>
    </xf>
    <xf numFmtId="0" fontId="19" fillId="25" borderId="18" xfId="0" applyFont="1" applyFill="1" applyBorder="1" applyAlignment="1">
      <alignment horizontal="center" vertical="center" wrapText="1"/>
    </xf>
    <xf numFmtId="3" fontId="19" fillId="25" borderId="19" xfId="0" applyNumberFormat="1" applyFont="1" applyFill="1" applyBorder="1" applyAlignment="1"/>
    <xf numFmtId="0" fontId="21" fillId="24" borderId="15" xfId="0" applyFont="1" applyFill="1" applyBorder="1" applyAlignment="1">
      <alignment horizontal="left" vertical="center" wrapText="1" indent="1"/>
    </xf>
    <xf numFmtId="4" fontId="19" fillId="0" borderId="10" xfId="0" applyNumberFormat="1" applyFont="1" applyFill="1" applyBorder="1" applyAlignment="1">
      <alignment horizontal="center" vertical="center" wrapText="1"/>
    </xf>
    <xf numFmtId="3" fontId="19" fillId="0" borderId="24" xfId="0" applyNumberFormat="1" applyFont="1" applyFill="1" applyBorder="1" applyAlignment="1"/>
    <xf numFmtId="3" fontId="19" fillId="0" borderId="25" xfId="0" applyNumberFormat="1" applyFont="1" applyFill="1" applyBorder="1" applyAlignment="1"/>
    <xf numFmtId="3" fontId="21" fillId="24" borderId="25" xfId="0" applyNumberFormat="1" applyFont="1" applyFill="1" applyBorder="1" applyAlignment="1"/>
    <xf numFmtId="3" fontId="19" fillId="25" borderId="25" xfId="0" applyNumberFormat="1" applyFont="1" applyFill="1" applyBorder="1" applyAlignment="1"/>
    <xf numFmtId="3" fontId="21" fillId="25" borderId="25" xfId="0" applyNumberFormat="1" applyFont="1" applyFill="1" applyBorder="1" applyAlignment="1"/>
    <xf numFmtId="3" fontId="19" fillId="25" borderId="20" xfId="0" applyNumberFormat="1" applyFont="1" applyFill="1" applyBorder="1" applyAlignment="1"/>
    <xf numFmtId="3" fontId="19" fillId="0" borderId="21" xfId="0" applyNumberFormat="1" applyFont="1" applyFill="1" applyBorder="1" applyAlignment="1"/>
    <xf numFmtId="3" fontId="21" fillId="24" borderId="15" xfId="0" applyNumberFormat="1" applyFont="1" applyFill="1" applyBorder="1" applyAlignment="1"/>
    <xf numFmtId="3" fontId="19" fillId="25" borderId="15" xfId="0" applyNumberFormat="1" applyFont="1" applyFill="1" applyBorder="1" applyAlignment="1"/>
    <xf numFmtId="3" fontId="21" fillId="25" borderId="15" xfId="0" applyNumberFormat="1" applyFont="1" applyFill="1" applyBorder="1" applyAlignment="1"/>
    <xf numFmtId="3" fontId="19" fillId="25" borderId="17" xfId="0" applyNumberFormat="1" applyFont="1" applyFill="1" applyBorder="1" applyAlignment="1"/>
    <xf numFmtId="3" fontId="19" fillId="26" borderId="10" xfId="0" applyNumberFormat="1" applyFont="1" applyFill="1" applyBorder="1" applyAlignment="1"/>
    <xf numFmtId="4" fontId="28" fillId="0" borderId="0" xfId="0" applyNumberFormat="1" applyFont="1" applyFill="1" applyAlignment="1"/>
    <xf numFmtId="4" fontId="24" fillId="0" borderId="10" xfId="0" applyNumberFormat="1" applyFont="1" applyBorder="1" applyAlignment="1">
      <alignment vertical="top"/>
    </xf>
    <xf numFmtId="4" fontId="31" fillId="0" borderId="10" xfId="0" applyNumberFormat="1" applyFont="1" applyBorder="1" applyAlignment="1">
      <alignment vertical="top"/>
    </xf>
    <xf numFmtId="4" fontId="24" fillId="0" borderId="10" xfId="0" applyNumberFormat="1" applyFont="1" applyBorder="1">
      <alignment vertical="top"/>
    </xf>
    <xf numFmtId="4" fontId="33" fillId="0" borderId="10" xfId="0" applyNumberFormat="1" applyFont="1" applyBorder="1">
      <alignment vertical="top"/>
    </xf>
    <xf numFmtId="4" fontId="33" fillId="0" borderId="0" xfId="0" applyNumberFormat="1" applyFont="1" applyAlignment="1">
      <alignment horizontal="right" vertical="top"/>
    </xf>
  </cellXfs>
  <cellStyles count="89">
    <cellStyle name="20% — акцент1" xfId="1" builtinId="30" customBuiltin="1"/>
    <cellStyle name="20% - Акцент1 2" xfId="47"/>
    <cellStyle name="20% — акцент2" xfId="2" builtinId="34" customBuiltin="1"/>
    <cellStyle name="20% - Акцент2 2" xfId="48"/>
    <cellStyle name="20% — акцент3" xfId="3" builtinId="38" customBuiltin="1"/>
    <cellStyle name="20% - Акцент3 2" xfId="49"/>
    <cellStyle name="20% — акцент4" xfId="4" builtinId="42" customBuiltin="1"/>
    <cellStyle name="20% - Акцент4 2" xfId="50"/>
    <cellStyle name="20% — акцент5" xfId="5" builtinId="46" customBuiltin="1"/>
    <cellStyle name="20% - Акцент5 2" xfId="51"/>
    <cellStyle name="20% — акцент6" xfId="6" builtinId="50" customBuiltin="1"/>
    <cellStyle name="20% - Акцент6 2" xfId="52"/>
    <cellStyle name="40% — акцент1" xfId="7" builtinId="31" customBuiltin="1"/>
    <cellStyle name="40% - Акцент1 2" xfId="53"/>
    <cellStyle name="40% — акцент2" xfId="8" builtinId="35" customBuiltin="1"/>
    <cellStyle name="40% - Акцент2 2" xfId="54"/>
    <cellStyle name="40% — акцент3" xfId="9" builtinId="39" customBuiltin="1"/>
    <cellStyle name="40% - Акцент3 2" xfId="55"/>
    <cellStyle name="40% — акцент4" xfId="10" builtinId="43" customBuiltin="1"/>
    <cellStyle name="40% - Акцент4 2" xfId="56"/>
    <cellStyle name="40% — акцент5" xfId="11" builtinId="47" customBuiltin="1"/>
    <cellStyle name="40% - Акцент5 2" xfId="57"/>
    <cellStyle name="40% — акцент6" xfId="12" builtinId="51" customBuiltin="1"/>
    <cellStyle name="40% - Акцент6 2" xfId="58"/>
    <cellStyle name="60% — акцент1" xfId="13" builtinId="32" customBuiltin="1"/>
    <cellStyle name="60% - Акцент1 2" xfId="59"/>
    <cellStyle name="60% — акцент2" xfId="14" builtinId="36" customBuiltin="1"/>
    <cellStyle name="60% - Акцент2 2" xfId="60"/>
    <cellStyle name="60% — акцент3" xfId="15" builtinId="40" customBuiltin="1"/>
    <cellStyle name="60% - Акцент3 2" xfId="61"/>
    <cellStyle name="60% — акцент4" xfId="16" builtinId="44" customBuiltin="1"/>
    <cellStyle name="60% - Акцент4 2" xfId="62"/>
    <cellStyle name="60% — акцент5" xfId="17" builtinId="48" customBuiltin="1"/>
    <cellStyle name="60% - Акцент5 2" xfId="63"/>
    <cellStyle name="60% — акцент6" xfId="18" builtinId="52" customBuiltin="1"/>
    <cellStyle name="60% - Акцент6 2" xfId="64"/>
    <cellStyle name="Акцент1" xfId="19" builtinId="29" customBuiltin="1"/>
    <cellStyle name="Акцент1 2" xfId="65"/>
    <cellStyle name="Акцент2" xfId="20" builtinId="33" customBuiltin="1"/>
    <cellStyle name="Акцент2 2" xfId="66"/>
    <cellStyle name="Акцент3" xfId="21" builtinId="37" customBuiltin="1"/>
    <cellStyle name="Акцент3 2" xfId="67"/>
    <cellStyle name="Акцент4" xfId="22" builtinId="41" customBuiltin="1"/>
    <cellStyle name="Акцент4 2" xfId="68"/>
    <cellStyle name="Акцент5" xfId="23" builtinId="45" customBuiltin="1"/>
    <cellStyle name="Акцент5 2" xfId="69"/>
    <cellStyle name="Акцент6" xfId="24" builtinId="49" customBuiltin="1"/>
    <cellStyle name="Акцент6 2" xfId="70"/>
    <cellStyle name="Ввод " xfId="25" builtinId="20" customBuiltin="1"/>
    <cellStyle name="Ввод  2" xfId="71"/>
    <cellStyle name="Вывод" xfId="26" builtinId="21" customBuiltin="1"/>
    <cellStyle name="Вывод 2" xfId="72"/>
    <cellStyle name="Вычисление" xfId="27" builtinId="22" customBuiltin="1"/>
    <cellStyle name="Вычисление 2" xfId="73"/>
    <cellStyle name="Заголовок 1" xfId="28" builtinId="16" customBuiltin="1"/>
    <cellStyle name="Заголовок 1 2" xfId="74"/>
    <cellStyle name="Заголовок 2" xfId="29" builtinId="17" customBuiltin="1"/>
    <cellStyle name="Заголовок 2 2" xfId="75"/>
    <cellStyle name="Заголовок 3" xfId="30" builtinId="18" customBuiltin="1"/>
    <cellStyle name="Заголовок 3 2" xfId="76"/>
    <cellStyle name="Заголовок 4" xfId="31" builtinId="19" customBuiltin="1"/>
    <cellStyle name="Заголовок 4 2" xfId="77"/>
    <cellStyle name="Итог" xfId="32" builtinId="25" customBuiltin="1"/>
    <cellStyle name="Итог 2" xfId="78"/>
    <cellStyle name="Контрольная ячейка" xfId="33" builtinId="23" customBuiltin="1"/>
    <cellStyle name="Контрольная ячейка 2" xfId="79"/>
    <cellStyle name="Название" xfId="34" builtinId="15" customBuiltin="1"/>
    <cellStyle name="Название 2" xfId="80"/>
    <cellStyle name="Нейтральный" xfId="35" builtinId="28" customBuiltin="1"/>
    <cellStyle name="Нейтральный 2" xfId="81"/>
    <cellStyle name="Обычный" xfId="0" builtinId="0"/>
    <cellStyle name="Обычный 2" xfId="36"/>
    <cellStyle name="Обычный 3" xfId="44"/>
    <cellStyle name="Обычный 4" xfId="46"/>
    <cellStyle name="Обычный 5" xfId="45"/>
    <cellStyle name="Плохой" xfId="37" builtinId="27" customBuiltin="1"/>
    <cellStyle name="Плохой 2" xfId="82"/>
    <cellStyle name="Пояснение" xfId="38" builtinId="53" customBuiltin="1"/>
    <cellStyle name="Пояснение 2" xfId="83"/>
    <cellStyle name="Примечание" xfId="39" builtinId="10" customBuiltin="1"/>
    <cellStyle name="Примечание 2" xfId="84"/>
    <cellStyle name="Процентный" xfId="40" builtinId="5"/>
    <cellStyle name="Процентный 2" xfId="85"/>
    <cellStyle name="Связанная ячейка" xfId="41" builtinId="24" customBuiltin="1"/>
    <cellStyle name="Связанная ячейка 2" xfId="86"/>
    <cellStyle name="Текст предупреждения" xfId="42" builtinId="11" customBuiltin="1"/>
    <cellStyle name="Текст предупреждения 2" xfId="87"/>
    <cellStyle name="Хороший" xfId="43" builtinId="26" customBuiltin="1"/>
    <cellStyle name="Хороший 2" xfId="88"/>
  </cellStyles>
  <dxfs count="6"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FBD3C1"/>
      <rgbColor rgb="00FFFF00"/>
      <rgbColor rgb="00FF00FF"/>
      <rgbColor rgb="00C5D6A4"/>
      <rgbColor rgb="00CC0000"/>
      <rgbColor rgb="00008000"/>
      <rgbColor rgb="00F1F091"/>
      <rgbColor rgb="00CF7C38"/>
      <rgbColor rgb="00800080"/>
      <rgbColor rgb="003A86AA"/>
      <rgbColor rgb="00C0C0C0"/>
      <rgbColor rgb="0080817A"/>
      <rgbColor rgb="00B3A2C7"/>
      <rgbColor rgb="00B54943"/>
      <rgbColor rgb="00FFFFCC"/>
      <rgbColor rgb="00CCFFFF"/>
      <rgbColor rgb="00FFC000"/>
      <rgbColor rgb="00FF8080"/>
      <rgbColor rgb="000066CC"/>
      <rgbColor rgb="00CBCCFE"/>
      <rgbColor rgb="00F1F002"/>
      <rgbColor rgb="00F191C0"/>
      <rgbColor rgb="00FFF200"/>
      <rgbColor rgb="00B5B5B5"/>
      <rgbColor rgb="00D9A3A2"/>
      <rgbColor rgb="00F8A977"/>
      <rgbColor rgb="00AABAD7"/>
      <rgbColor rgb="00FCD9C9"/>
      <rgbColor rgb="004BACC6"/>
      <rgbColor rgb="00F1F0F0"/>
      <rgbColor rgb="00CCFFCC"/>
      <rgbColor rgb="00FFFF99"/>
      <rgbColor rgb="0099CCFF"/>
      <rgbColor rgb="00FF99CC"/>
      <rgbColor rgb="00CC99FF"/>
      <rgbColor rgb="00FFCC99"/>
      <rgbColor rgb="0040699C"/>
      <rgbColor rgb="0033CCCC"/>
      <rgbColor rgb="0098C656"/>
      <rgbColor rgb="00FFCC00"/>
      <rgbColor rgb="00FF9900"/>
      <rgbColor rgb="00FF6600"/>
      <rgbColor rgb="00785E98"/>
      <rgbColor rgb="00969696"/>
      <rgbColor rgb="00003366"/>
      <rgbColor rgb="00249B64"/>
      <rgbColor rgb="00FACCB5"/>
      <rgbColor rgb="001F1C1B"/>
      <rgbColor rgb="00993300"/>
      <rgbColor rgb="00F69445"/>
      <rgbColor rgb="00333399"/>
      <rgbColor rgb="00333333"/>
    </indexed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tabSelected="1" zoomScale="90" zoomScaleNormal="90" workbookViewId="0">
      <selection activeCell="C5" sqref="C5:L39"/>
    </sheetView>
  </sheetViews>
  <sheetFormatPr defaultColWidth="8.85546875" defaultRowHeight="12.75" x14ac:dyDescent="0.2"/>
  <cols>
    <col min="1" max="1" width="40.140625" style="1" customWidth="1"/>
    <col min="2" max="2" width="1.42578125" style="1" hidden="1" customWidth="1"/>
    <col min="3" max="12" width="11" style="1" customWidth="1"/>
    <col min="13" max="22" width="10.5703125" style="1" customWidth="1"/>
    <col min="23" max="16384" width="8.85546875" style="1"/>
  </cols>
  <sheetData>
    <row r="1" spans="1:15" ht="18" x14ac:dyDescent="0.2">
      <c r="A1" s="8"/>
      <c r="B1" s="2"/>
      <c r="C1" s="2"/>
      <c r="D1" s="2"/>
      <c r="E1" s="2"/>
      <c r="F1" s="53"/>
      <c r="G1" s="2"/>
      <c r="H1" s="2"/>
      <c r="I1" s="2"/>
      <c r="J1" s="54" t="s">
        <v>108</v>
      </c>
      <c r="K1" s="54" t="s">
        <v>107</v>
      </c>
    </row>
    <row r="2" spans="1:15" ht="18.75" thickBot="1" x14ac:dyDescent="0.25">
      <c r="A2" s="8" t="s">
        <v>69</v>
      </c>
      <c r="B2" s="2"/>
      <c r="C2" s="2"/>
      <c r="D2" s="2"/>
      <c r="E2" s="2"/>
      <c r="F2" s="53"/>
      <c r="G2" s="2"/>
      <c r="H2" s="2"/>
      <c r="I2" s="2"/>
      <c r="J2" s="2"/>
      <c r="K2" s="2"/>
      <c r="L2" s="2"/>
    </row>
    <row r="3" spans="1:15" s="60" customFormat="1" ht="38.25" x14ac:dyDescent="0.2">
      <c r="A3" s="55" t="s">
        <v>90</v>
      </c>
      <c r="B3" s="56" t="s">
        <v>70</v>
      </c>
      <c r="C3" s="57" t="s">
        <v>71</v>
      </c>
      <c r="D3" s="57" t="s">
        <v>72</v>
      </c>
      <c r="E3" s="57" t="s">
        <v>73</v>
      </c>
      <c r="F3" s="57" t="s">
        <v>74</v>
      </c>
      <c r="G3" s="57" t="s">
        <v>75</v>
      </c>
      <c r="H3" s="57" t="s">
        <v>76</v>
      </c>
      <c r="I3" s="57" t="s">
        <v>77</v>
      </c>
      <c r="J3" s="57" t="s">
        <v>78</v>
      </c>
      <c r="K3" s="58" t="s">
        <v>79</v>
      </c>
      <c r="L3" s="59" t="s">
        <v>80</v>
      </c>
    </row>
    <row r="4" spans="1:15" ht="13.5" thickBot="1" x14ac:dyDescent="0.25">
      <c r="A4" s="61"/>
      <c r="B4" s="62"/>
      <c r="C4" s="63">
        <v>1</v>
      </c>
      <c r="D4" s="63">
        <v>2</v>
      </c>
      <c r="E4" s="63">
        <v>3</v>
      </c>
      <c r="F4" s="63">
        <v>4</v>
      </c>
      <c r="G4" s="63">
        <v>5</v>
      </c>
      <c r="H4" s="63">
        <v>6</v>
      </c>
      <c r="I4" s="63">
        <v>7</v>
      </c>
      <c r="J4" s="63">
        <v>8</v>
      </c>
      <c r="K4" s="64">
        <v>9</v>
      </c>
      <c r="L4" s="65">
        <v>10</v>
      </c>
      <c r="N4" s="6"/>
      <c r="O4" s="6"/>
    </row>
    <row r="5" spans="1:15" x14ac:dyDescent="0.2">
      <c r="A5" s="66" t="s">
        <v>81</v>
      </c>
      <c r="B5" s="67">
        <v>2020</v>
      </c>
      <c r="C5" s="68">
        <f>Уголь_пр!B3</f>
        <v>265.52999999999997</v>
      </c>
      <c r="D5" s="68">
        <v>0</v>
      </c>
      <c r="E5" s="68">
        <f>Нефтепродукты!B3</f>
        <v>0</v>
      </c>
      <c r="F5" s="68">
        <f>'Пр-й газ'!B3</f>
        <v>0</v>
      </c>
      <c r="G5" s="68">
        <f>ПТТ!B3</f>
        <v>55.78</v>
      </c>
      <c r="H5" s="68">
        <f>Электро!B4</f>
        <v>220.21</v>
      </c>
      <c r="I5" s="68">
        <v>0</v>
      </c>
      <c r="J5" s="68">
        <v>0</v>
      </c>
      <c r="K5" s="90">
        <v>0</v>
      </c>
      <c r="L5" s="96">
        <f t="shared" ref="L5:L15" si="0">SUM(C5:K5)</f>
        <v>541.52</v>
      </c>
      <c r="N5" s="6"/>
      <c r="O5" s="6"/>
    </row>
    <row r="6" spans="1:15" x14ac:dyDescent="0.2">
      <c r="A6" s="69" t="s">
        <v>0</v>
      </c>
      <c r="B6" s="70">
        <v>2020</v>
      </c>
      <c r="C6" s="68">
        <f>Уголь_пр!B4</f>
        <v>671.26</v>
      </c>
      <c r="D6" s="71">
        <v>0</v>
      </c>
      <c r="E6" s="71">
        <f>Нефтепродукты!B4</f>
        <v>2611.3099999999995</v>
      </c>
      <c r="F6" s="71">
        <f>'Пр-й газ'!B4</f>
        <v>24326.240000000002</v>
      </c>
      <c r="G6" s="71">
        <f>ПТТ!B4</f>
        <v>0</v>
      </c>
      <c r="H6" s="71">
        <v>0</v>
      </c>
      <c r="I6" s="71">
        <v>0</v>
      </c>
      <c r="J6" s="71">
        <f>Электро!B5</f>
        <v>6741.43</v>
      </c>
      <c r="K6" s="91">
        <f>Тепло!B8</f>
        <v>1276.8599999999999</v>
      </c>
      <c r="L6" s="80">
        <f t="shared" si="0"/>
        <v>35627.100000000006</v>
      </c>
      <c r="N6" s="6"/>
      <c r="O6" s="6"/>
    </row>
    <row r="7" spans="1:15" x14ac:dyDescent="0.2">
      <c r="A7" s="69" t="s">
        <v>1</v>
      </c>
      <c r="B7" s="70">
        <v>2020</v>
      </c>
      <c r="C7" s="68">
        <f>Уголь_пр!B5</f>
        <v>0</v>
      </c>
      <c r="D7" s="71">
        <v>0</v>
      </c>
      <c r="E7" s="71">
        <f>Нефтепродукты!B5</f>
        <v>0</v>
      </c>
      <c r="F7" s="71">
        <f>'Пр-й газ'!B5</f>
        <v>0</v>
      </c>
      <c r="G7" s="71">
        <f>ПТТ!B5</f>
        <v>0</v>
      </c>
      <c r="H7" s="71">
        <v>0</v>
      </c>
      <c r="I7" s="71">
        <v>0</v>
      </c>
      <c r="J7" s="71">
        <f>-Электро!B6</f>
        <v>-2047.02</v>
      </c>
      <c r="K7" s="91">
        <f>Тепло!B9</f>
        <v>0</v>
      </c>
      <c r="L7" s="80">
        <f t="shared" si="0"/>
        <v>-2047.02</v>
      </c>
      <c r="O7" s="6"/>
    </row>
    <row r="8" spans="1:15" x14ac:dyDescent="0.2">
      <c r="A8" s="69" t="s">
        <v>2</v>
      </c>
      <c r="B8" s="70">
        <v>2020</v>
      </c>
      <c r="C8" s="68">
        <f>Уголь_пр!B6</f>
        <v>79.489999999999995</v>
      </c>
      <c r="D8" s="71">
        <v>0</v>
      </c>
      <c r="E8" s="71">
        <f>Нефтепродукты!B6</f>
        <v>10.11</v>
      </c>
      <c r="F8" s="71">
        <f>'Пр-й газ'!B6</f>
        <v>5.04</v>
      </c>
      <c r="G8" s="71">
        <f>ПТТ!B6</f>
        <v>23.089999999999996</v>
      </c>
      <c r="H8" s="71">
        <v>0</v>
      </c>
      <c r="I8" s="71">
        <v>0</v>
      </c>
      <c r="J8" s="71">
        <f>Электро!B7</f>
        <v>0</v>
      </c>
      <c r="K8" s="91">
        <f>Тепло!B10</f>
        <v>0</v>
      </c>
      <c r="L8" s="80">
        <f t="shared" si="0"/>
        <v>117.72999999999999</v>
      </c>
    </row>
    <row r="9" spans="1:15" x14ac:dyDescent="0.2">
      <c r="A9" s="72" t="s">
        <v>82</v>
      </c>
      <c r="B9" s="73">
        <v>2020</v>
      </c>
      <c r="C9" s="74">
        <f>Уголь_пр!B7</f>
        <v>1016.28</v>
      </c>
      <c r="D9" s="74">
        <v>0</v>
      </c>
      <c r="E9" s="74">
        <f>Нефтепродукты!B7</f>
        <v>2621.42</v>
      </c>
      <c r="F9" s="74">
        <f>'Пр-й газ'!B7</f>
        <v>24331.280000000002</v>
      </c>
      <c r="G9" s="74">
        <f>ПТТ!B7</f>
        <v>78.87</v>
      </c>
      <c r="H9" s="74">
        <f>H5</f>
        <v>220.21</v>
      </c>
      <c r="I9" s="74">
        <v>0</v>
      </c>
      <c r="J9" s="74">
        <f>SUM(J5:J8)</f>
        <v>4694.41</v>
      </c>
      <c r="K9" s="92">
        <f>SUM(K5:K8)</f>
        <v>1276.8599999999999</v>
      </c>
      <c r="L9" s="97">
        <f>SUM(C9:K9)</f>
        <v>34239.33</v>
      </c>
    </row>
    <row r="10" spans="1:15" x14ac:dyDescent="0.2">
      <c r="A10" s="75" t="s">
        <v>83</v>
      </c>
      <c r="B10" s="70">
        <v>2020</v>
      </c>
      <c r="C10" s="68">
        <f>Уголь_пр!B8</f>
        <v>-7.0199999999999534</v>
      </c>
      <c r="D10" s="71">
        <v>0</v>
      </c>
      <c r="E10" s="71">
        <f>Нефтепродукты!B8</f>
        <v>15.170000000000073</v>
      </c>
      <c r="F10" s="71">
        <f>'Пр-й газ'!B8</f>
        <v>0</v>
      </c>
      <c r="G10" s="71">
        <f>ПТТ!B8</f>
        <v>-1.0000000000000009E-2</v>
      </c>
      <c r="H10" s="71">
        <v>0</v>
      </c>
      <c r="I10" s="71">
        <v>0</v>
      </c>
      <c r="J10" s="71">
        <f>Электро!B9</f>
        <v>151.41000000000167</v>
      </c>
      <c r="K10" s="91">
        <f>Тепло!B12</f>
        <v>0</v>
      </c>
      <c r="L10" s="80">
        <f>SUM(C10:K10)</f>
        <v>159.5500000000018</v>
      </c>
      <c r="M10" s="6"/>
      <c r="N10" s="6"/>
      <c r="O10" s="6"/>
    </row>
    <row r="11" spans="1:15" x14ac:dyDescent="0.2">
      <c r="A11" s="76" t="s">
        <v>84</v>
      </c>
      <c r="B11" s="77">
        <v>2020</v>
      </c>
      <c r="C11" s="78">
        <f>-Уголь_пр!B9</f>
        <v>-71.400000000000006</v>
      </c>
      <c r="D11" s="78">
        <v>0</v>
      </c>
      <c r="E11" s="78">
        <f>-Нефтепродукты!B10</f>
        <v>-6.85</v>
      </c>
      <c r="F11" s="78">
        <f>-'Пр-й газ'!B10</f>
        <v>-3795.33</v>
      </c>
      <c r="G11" s="78">
        <f>-ПТТ!B9</f>
        <v>0</v>
      </c>
      <c r="H11" s="78">
        <f>-H9</f>
        <v>-220.21</v>
      </c>
      <c r="I11" s="78">
        <v>0</v>
      </c>
      <c r="J11" s="78">
        <f>Электро!B3</f>
        <v>2140.9499999999998</v>
      </c>
      <c r="K11" s="93">
        <v>0</v>
      </c>
      <c r="L11" s="98">
        <f>SUM(C11:K11)</f>
        <v>-1952.8400000000001</v>
      </c>
      <c r="N11" s="6"/>
      <c r="O11" s="6"/>
    </row>
    <row r="12" spans="1:15" x14ac:dyDescent="0.2">
      <c r="A12" s="76" t="s">
        <v>85</v>
      </c>
      <c r="B12" s="77">
        <v>2020</v>
      </c>
      <c r="C12" s="78">
        <f t="shared" ref="C12:K12" si="1">C13+C14+C15</f>
        <v>-234.58999999999997</v>
      </c>
      <c r="D12" s="78">
        <f t="shared" si="1"/>
        <v>0</v>
      </c>
      <c r="E12" s="78">
        <f t="shared" si="1"/>
        <v>-263.40000000000003</v>
      </c>
      <c r="F12" s="78">
        <f t="shared" si="1"/>
        <v>-12747.019999999999</v>
      </c>
      <c r="G12" s="78">
        <f t="shared" si="1"/>
        <v>-78.88</v>
      </c>
      <c r="H12" s="78">
        <f t="shared" si="1"/>
        <v>0</v>
      </c>
      <c r="I12" s="78">
        <v>0</v>
      </c>
      <c r="J12" s="78">
        <f t="shared" si="1"/>
        <v>-95.78</v>
      </c>
      <c r="K12" s="93">
        <f t="shared" si="1"/>
        <v>8883.42</v>
      </c>
      <c r="L12" s="98">
        <f t="shared" si="0"/>
        <v>-4536.2499999999982</v>
      </c>
      <c r="N12" s="6"/>
      <c r="O12" s="6"/>
    </row>
    <row r="13" spans="1:15" x14ac:dyDescent="0.2">
      <c r="A13" s="79" t="s">
        <v>34</v>
      </c>
      <c r="B13" s="70">
        <v>2020</v>
      </c>
      <c r="C13" s="68">
        <f>-Уголь_пр!B11</f>
        <v>-49.87</v>
      </c>
      <c r="D13" s="71">
        <v>0</v>
      </c>
      <c r="E13" s="71">
        <f>-Нефтепродукты!B12</f>
        <v>-0.56000000000000005</v>
      </c>
      <c r="F13" s="71">
        <f>-'Пр-й газ'!B12</f>
        <v>-2381.39</v>
      </c>
      <c r="G13" s="71">
        <f>-ПТТ!B11</f>
        <v>0</v>
      </c>
      <c r="H13" s="71">
        <v>0</v>
      </c>
      <c r="I13" s="101">
        <v>0</v>
      </c>
      <c r="J13" s="71">
        <f>-Электро!B11</f>
        <v>-9.67</v>
      </c>
      <c r="K13" s="91">
        <f>Тепло!B4</f>
        <v>1813.61</v>
      </c>
      <c r="L13" s="80">
        <f t="shared" si="0"/>
        <v>-627.87999999999988</v>
      </c>
      <c r="N13" s="6"/>
      <c r="O13" s="6"/>
    </row>
    <row r="14" spans="1:15" x14ac:dyDescent="0.2">
      <c r="A14" s="79" t="s">
        <v>3</v>
      </c>
      <c r="B14" s="70">
        <v>2020</v>
      </c>
      <c r="C14" s="68">
        <f>-Уголь_пр!B12</f>
        <v>-184.71999999999997</v>
      </c>
      <c r="D14" s="71">
        <v>0</v>
      </c>
      <c r="E14" s="71">
        <f>-Нефтепродукты!B13</f>
        <v>-262.84000000000003</v>
      </c>
      <c r="F14" s="71">
        <f>-'Пр-й газ'!B13</f>
        <v>-10365.629999999999</v>
      </c>
      <c r="G14" s="71">
        <f>-ПТТ!B12</f>
        <v>-78.88</v>
      </c>
      <c r="H14" s="71">
        <v>0</v>
      </c>
      <c r="I14" s="71">
        <v>0</v>
      </c>
      <c r="J14" s="71">
        <f>-Электро!B12</f>
        <v>-86.11</v>
      </c>
      <c r="K14" s="91">
        <f>Тепло!B5</f>
        <v>7022.56</v>
      </c>
      <c r="L14" s="80">
        <f t="shared" si="0"/>
        <v>-3955.6199999999981</v>
      </c>
    </row>
    <row r="15" spans="1:15" ht="25.5" x14ac:dyDescent="0.2">
      <c r="A15" s="79" t="s">
        <v>86</v>
      </c>
      <c r="B15" s="70">
        <v>2020</v>
      </c>
      <c r="C15" s="68">
        <f>-Уголь_пр!B13+Уголь_пр!B14</f>
        <v>0</v>
      </c>
      <c r="D15" s="71">
        <v>0</v>
      </c>
      <c r="E15" s="71">
        <f>-(Нефтепродукты!B14+Нефтепродукты!B15)</f>
        <v>0</v>
      </c>
      <c r="F15" s="71">
        <f>-('Пр-й газ'!B14+'Пр-й газ'!B15)</f>
        <v>0</v>
      </c>
      <c r="G15" s="71">
        <f>-(ПТТ!B13+ПТТ!B14)</f>
        <v>0</v>
      </c>
      <c r="H15" s="71">
        <v>0</v>
      </c>
      <c r="I15" s="71">
        <v>0</v>
      </c>
      <c r="J15" s="71">
        <f>-(Электро!B13+Электро!B14)</f>
        <v>0</v>
      </c>
      <c r="K15" s="91">
        <f>Тепло!B6+Тепло!B7</f>
        <v>47.25</v>
      </c>
      <c r="L15" s="80">
        <f t="shared" si="0"/>
        <v>47.25</v>
      </c>
      <c r="N15" s="6"/>
    </row>
    <row r="16" spans="1:15" x14ac:dyDescent="0.2">
      <c r="A16" s="76" t="s">
        <v>87</v>
      </c>
      <c r="B16" s="81">
        <v>2020</v>
      </c>
      <c r="C16" s="82">
        <f>C17+C18+C19</f>
        <v>-636.75</v>
      </c>
      <c r="D16" s="82">
        <f t="shared" ref="D16:K16" si="2">D17+D18+D19</f>
        <v>0</v>
      </c>
      <c r="E16" s="82">
        <f t="shared" si="2"/>
        <v>0</v>
      </c>
      <c r="F16" s="82">
        <f t="shared" si="2"/>
        <v>-5.12</v>
      </c>
      <c r="G16" s="82">
        <f>G17+G18+G19</f>
        <v>0</v>
      </c>
      <c r="H16" s="82">
        <f t="shared" si="2"/>
        <v>0</v>
      </c>
      <c r="I16" s="82">
        <f t="shared" si="2"/>
        <v>0</v>
      </c>
      <c r="J16" s="82">
        <f t="shared" si="2"/>
        <v>-5.7</v>
      </c>
      <c r="K16" s="94">
        <f t="shared" si="2"/>
        <v>0</v>
      </c>
      <c r="L16" s="99">
        <f t="shared" ref="L16" si="3">SUM(L17:L19)</f>
        <v>-647.57000000000005</v>
      </c>
    </row>
    <row r="17" spans="1:12" x14ac:dyDescent="0.2">
      <c r="A17" s="79" t="s">
        <v>4</v>
      </c>
      <c r="B17" s="70">
        <v>2020</v>
      </c>
      <c r="C17" s="68">
        <f>-Уголь_пр!B15</f>
        <v>0</v>
      </c>
      <c r="D17" s="71">
        <v>0</v>
      </c>
      <c r="E17" s="71">
        <f>-Нефтепродукты!B16</f>
        <v>0</v>
      </c>
      <c r="F17" s="71">
        <f>-'Пр-й газ'!B17</f>
        <v>0</v>
      </c>
      <c r="G17" s="71">
        <f>ПТТ!B15</f>
        <v>0</v>
      </c>
      <c r="H17" s="71">
        <v>0</v>
      </c>
      <c r="I17" s="71">
        <v>0</v>
      </c>
      <c r="J17" s="71">
        <f>-Электро!B15</f>
        <v>-0.5</v>
      </c>
      <c r="K17" s="91">
        <f>Тепло!B13</f>
        <v>0</v>
      </c>
      <c r="L17" s="80">
        <f t="shared" ref="L17:L39" si="4">SUM(C17:K17)</f>
        <v>-0.5</v>
      </c>
    </row>
    <row r="18" spans="1:12" x14ac:dyDescent="0.2">
      <c r="A18" s="79" t="s">
        <v>5</v>
      </c>
      <c r="B18" s="70">
        <v>2020</v>
      </c>
      <c r="C18" s="68">
        <f>-Уголь_пр!B16</f>
        <v>0</v>
      </c>
      <c r="D18" s="71">
        <v>0</v>
      </c>
      <c r="E18" s="71">
        <f>-Нефтепродукты!B17</f>
        <v>0</v>
      </c>
      <c r="F18" s="71">
        <f>-'Пр-й газ'!B18</f>
        <v>-5.12</v>
      </c>
      <c r="G18" s="71">
        <f>ПТТ!B16</f>
        <v>0</v>
      </c>
      <c r="H18" s="71">
        <v>0</v>
      </c>
      <c r="I18" s="71">
        <v>0</v>
      </c>
      <c r="J18" s="71">
        <f>-Электро!B16</f>
        <v>0</v>
      </c>
      <c r="K18" s="91">
        <f>Тепло!B14</f>
        <v>0</v>
      </c>
      <c r="L18" s="80">
        <f t="shared" si="4"/>
        <v>-5.12</v>
      </c>
    </row>
    <row r="19" spans="1:12" x14ac:dyDescent="0.2">
      <c r="A19" s="79" t="s">
        <v>39</v>
      </c>
      <c r="B19" s="70">
        <v>2020</v>
      </c>
      <c r="C19" s="68">
        <f>-Уголь_пр!B17</f>
        <v>-636.75</v>
      </c>
      <c r="D19" s="71">
        <v>0</v>
      </c>
      <c r="E19" s="71">
        <f>-Нефтепродукты!B18</f>
        <v>0</v>
      </c>
      <c r="F19" s="71">
        <f>-'Пр-й газ'!B19</f>
        <v>0</v>
      </c>
      <c r="G19" s="71">
        <v>0</v>
      </c>
      <c r="H19" s="71">
        <v>0</v>
      </c>
      <c r="I19" s="71">
        <v>0</v>
      </c>
      <c r="J19" s="71">
        <f>-Электро!B17</f>
        <v>-5.2</v>
      </c>
      <c r="K19" s="91">
        <f>Тепло!B15</f>
        <v>0</v>
      </c>
      <c r="L19" s="80">
        <f t="shared" si="4"/>
        <v>-641.95000000000005</v>
      </c>
    </row>
    <row r="20" spans="1:12" x14ac:dyDescent="0.2">
      <c r="A20" s="76" t="s">
        <v>6</v>
      </c>
      <c r="B20" s="77">
        <v>2020</v>
      </c>
      <c r="C20" s="78">
        <f>-Уголь_пр!B18</f>
        <v>0</v>
      </c>
      <c r="D20" s="78">
        <v>0</v>
      </c>
      <c r="E20" s="78">
        <f>-Нефтепродукты!B19</f>
        <v>0</v>
      </c>
      <c r="F20" s="78">
        <f>-'Пр-й газ'!B20</f>
        <v>0</v>
      </c>
      <c r="G20" s="78">
        <f>ПТТ!B18</f>
        <v>0</v>
      </c>
      <c r="H20" s="78">
        <v>0</v>
      </c>
      <c r="I20" s="78">
        <v>0</v>
      </c>
      <c r="J20" s="78">
        <f>-Электро!B18</f>
        <v>-458.65</v>
      </c>
      <c r="K20" s="93">
        <f>-Тепло!B16</f>
        <v>-119.35</v>
      </c>
      <c r="L20" s="98">
        <f t="shared" si="4"/>
        <v>-578</v>
      </c>
    </row>
    <row r="21" spans="1:12" x14ac:dyDescent="0.2">
      <c r="A21" s="76" t="s">
        <v>88</v>
      </c>
      <c r="B21" s="77">
        <v>2020</v>
      </c>
      <c r="C21" s="78">
        <f>-Уголь_пр!B19</f>
        <v>0</v>
      </c>
      <c r="D21" s="78">
        <v>0</v>
      </c>
      <c r="E21" s="78">
        <f>-Нефтепродукты!B20</f>
        <v>0</v>
      </c>
      <c r="F21" s="78">
        <f>-'Пр-й газ'!B21</f>
        <v>0</v>
      </c>
      <c r="G21" s="78">
        <f>ПТТ!B19</f>
        <v>0</v>
      </c>
      <c r="H21" s="78">
        <v>0</v>
      </c>
      <c r="I21" s="78">
        <v>0</v>
      </c>
      <c r="J21" s="78">
        <f>-Электро!B19</f>
        <v>-860.37</v>
      </c>
      <c r="K21" s="93">
        <f>-Тепло!B17</f>
        <v>-950.58</v>
      </c>
      <c r="L21" s="98">
        <f t="shared" si="4"/>
        <v>-1810.95</v>
      </c>
    </row>
    <row r="22" spans="1:12" x14ac:dyDescent="0.2">
      <c r="A22" s="88" t="s">
        <v>7</v>
      </c>
      <c r="B22" s="81">
        <v>2020</v>
      </c>
      <c r="C22" s="74">
        <f>Уголь_пр!B20</f>
        <v>80.56</v>
      </c>
      <c r="D22" s="74">
        <v>0</v>
      </c>
      <c r="E22" s="74">
        <f>Нефтепродукты!B21</f>
        <v>2336</v>
      </c>
      <c r="F22" s="74">
        <f>'Пр-й газ'!B22</f>
        <v>7783.8099999999995</v>
      </c>
      <c r="G22" s="74">
        <f>ПТТ!C20</f>
        <v>0</v>
      </c>
      <c r="H22" s="74">
        <v>0</v>
      </c>
      <c r="I22" s="74">
        <v>0</v>
      </c>
      <c r="J22" s="74">
        <f>Электро!B20</f>
        <v>5263.33</v>
      </c>
      <c r="K22" s="92">
        <f>Тепло!B18</f>
        <v>9090.35</v>
      </c>
      <c r="L22" s="97">
        <f t="shared" si="4"/>
        <v>24554.05</v>
      </c>
    </row>
    <row r="23" spans="1:12" x14ac:dyDescent="0.2">
      <c r="A23" s="83" t="s">
        <v>12</v>
      </c>
      <c r="B23" s="77">
        <v>2020</v>
      </c>
      <c r="C23" s="78">
        <f>Уголь_пр!B21</f>
        <v>0</v>
      </c>
      <c r="D23" s="78">
        <v>0</v>
      </c>
      <c r="E23" s="78">
        <f>Нефтепродукты!B22</f>
        <v>96</v>
      </c>
      <c r="F23" s="78">
        <f>'Пр-й газ'!B23</f>
        <v>64.010000000000005</v>
      </c>
      <c r="G23" s="78">
        <f>ПТТ!B21</f>
        <v>0</v>
      </c>
      <c r="H23" s="78">
        <v>0</v>
      </c>
      <c r="I23" s="78">
        <v>0</v>
      </c>
      <c r="J23" s="78">
        <f>Электро!B21</f>
        <v>179.28</v>
      </c>
      <c r="K23" s="93">
        <f>Тепло!B19</f>
        <v>102.74</v>
      </c>
      <c r="L23" s="98">
        <f t="shared" si="4"/>
        <v>442.03</v>
      </c>
    </row>
    <row r="24" spans="1:12" x14ac:dyDescent="0.2">
      <c r="A24" s="83" t="s">
        <v>91</v>
      </c>
      <c r="B24" s="77"/>
      <c r="C24" s="78">
        <f>C25+C26+C27+C28+C29</f>
        <v>0</v>
      </c>
      <c r="D24" s="78">
        <v>0</v>
      </c>
      <c r="E24" s="78">
        <f>E25+E26+E27+E28+E29</f>
        <v>424.36999999999995</v>
      </c>
      <c r="F24" s="78">
        <f>F25+F26+F27+F28+F29</f>
        <v>59.609999999999992</v>
      </c>
      <c r="G24" s="78">
        <v>0</v>
      </c>
      <c r="H24" s="78">
        <v>0</v>
      </c>
      <c r="I24" s="78">
        <v>0</v>
      </c>
      <c r="J24" s="78">
        <f>J25+J26+J27+J28+J29</f>
        <v>1753.8300000000002</v>
      </c>
      <c r="K24" s="93">
        <f>K25+K26+K27+K28+K29</f>
        <v>1288.1699999999998</v>
      </c>
      <c r="L24" s="98">
        <f>SUM(C24:K24)</f>
        <v>3525.9799999999996</v>
      </c>
    </row>
    <row r="25" spans="1:12" x14ac:dyDescent="0.2">
      <c r="A25" s="83" t="s">
        <v>95</v>
      </c>
      <c r="B25" s="77"/>
      <c r="C25" s="78">
        <f>Уголь_пр!B23</f>
        <v>0</v>
      </c>
      <c r="D25" s="78">
        <v>0</v>
      </c>
      <c r="E25" s="78">
        <f>Нефтепродукты!B24</f>
        <v>18.78</v>
      </c>
      <c r="F25" s="78">
        <f>'Пр-й газ'!B25</f>
        <v>0</v>
      </c>
      <c r="G25" s="78">
        <v>0</v>
      </c>
      <c r="H25" s="78">
        <v>0</v>
      </c>
      <c r="I25" s="78">
        <v>0</v>
      </c>
      <c r="J25" s="78">
        <f>Электро!B23</f>
        <v>11.54</v>
      </c>
      <c r="K25" s="93">
        <f>Тепло!B21</f>
        <v>1.34</v>
      </c>
      <c r="L25" s="98">
        <f>SUM(C25:K25)</f>
        <v>31.66</v>
      </c>
    </row>
    <row r="26" spans="1:12" x14ac:dyDescent="0.2">
      <c r="A26" s="83" t="s">
        <v>92</v>
      </c>
      <c r="B26" s="77">
        <v>2020</v>
      </c>
      <c r="C26" s="78">
        <f>Уголь_пр!B24</f>
        <v>0</v>
      </c>
      <c r="D26" s="78">
        <v>0</v>
      </c>
      <c r="E26" s="78">
        <f>Нефтепродукты!B25</f>
        <v>315.64</v>
      </c>
      <c r="F26" s="78">
        <f>'Пр-й газ'!B26</f>
        <v>49.12</v>
      </c>
      <c r="G26" s="78">
        <f>ПТТ!C24</f>
        <v>0</v>
      </c>
      <c r="H26" s="78">
        <v>0</v>
      </c>
      <c r="I26" s="78">
        <v>0</v>
      </c>
      <c r="J26" s="78">
        <f>Электро!B24</f>
        <v>1241.58</v>
      </c>
      <c r="K26" s="93">
        <f>Тепло!B22</f>
        <v>1270.74</v>
      </c>
      <c r="L26" s="98">
        <f t="shared" si="4"/>
        <v>2877.08</v>
      </c>
    </row>
    <row r="27" spans="1:12" x14ac:dyDescent="0.2">
      <c r="A27" s="83" t="s">
        <v>97</v>
      </c>
      <c r="B27" s="77"/>
      <c r="C27" s="78">
        <f>Уголь_пр!B25</f>
        <v>0</v>
      </c>
      <c r="D27" s="78">
        <v>0</v>
      </c>
      <c r="E27" s="78">
        <f>Нефтепродукты!B26</f>
        <v>40.020000000000003</v>
      </c>
      <c r="F27" s="78">
        <f>'Пр-й газ'!B27</f>
        <v>10.37</v>
      </c>
      <c r="G27" s="78">
        <v>0</v>
      </c>
      <c r="H27" s="78">
        <v>0</v>
      </c>
      <c r="I27" s="78">
        <v>0</v>
      </c>
      <c r="J27" s="78">
        <f>Электро!B25</f>
        <v>95.9</v>
      </c>
      <c r="K27" s="93">
        <f>Тепло!B23</f>
        <v>0</v>
      </c>
      <c r="L27" s="98">
        <f>SUM(C27:K27)</f>
        <v>146.29000000000002</v>
      </c>
    </row>
    <row r="28" spans="1:12" ht="25.5" x14ac:dyDescent="0.2">
      <c r="A28" s="83" t="s">
        <v>98</v>
      </c>
      <c r="B28" s="77">
        <v>2020</v>
      </c>
      <c r="C28" s="78">
        <f>Уголь_пр!B26</f>
        <v>0</v>
      </c>
      <c r="D28" s="78">
        <v>0</v>
      </c>
      <c r="E28" s="78">
        <f>Нефтепродукты!B27</f>
        <v>22.380000000000003</v>
      </c>
      <c r="F28" s="78">
        <f>'Пр-й газ'!B28</f>
        <v>0.12</v>
      </c>
      <c r="G28" s="78">
        <f>ПТТ!B26</f>
        <v>0</v>
      </c>
      <c r="H28" s="78">
        <v>0</v>
      </c>
      <c r="I28" s="78">
        <v>0</v>
      </c>
      <c r="J28" s="78">
        <f>Электро!B26</f>
        <v>234.9</v>
      </c>
      <c r="K28" s="93">
        <f>Тепло!B24</f>
        <v>16.09</v>
      </c>
      <c r="L28" s="98">
        <f t="shared" si="4"/>
        <v>273.49</v>
      </c>
    </row>
    <row r="29" spans="1:12" x14ac:dyDescent="0.2">
      <c r="A29" s="83" t="s">
        <v>93</v>
      </c>
      <c r="B29" s="77"/>
      <c r="C29" s="78">
        <f>Уголь_пр!B27</f>
        <v>0</v>
      </c>
      <c r="D29" s="78">
        <v>0</v>
      </c>
      <c r="E29" s="78">
        <f>Нефтепродукты!B28</f>
        <v>27.55</v>
      </c>
      <c r="F29" s="78">
        <f>'Пр-й газ'!B29</f>
        <v>0</v>
      </c>
      <c r="G29" s="78">
        <v>0</v>
      </c>
      <c r="H29" s="78">
        <v>0</v>
      </c>
      <c r="I29" s="78">
        <v>0</v>
      </c>
      <c r="J29" s="78">
        <f>Электро!B27</f>
        <v>169.91</v>
      </c>
      <c r="K29" s="93">
        <f>Тепло!B25</f>
        <v>0</v>
      </c>
      <c r="L29" s="98">
        <f>SUM(C29:K29)</f>
        <v>197.46</v>
      </c>
    </row>
    <row r="30" spans="1:12" x14ac:dyDescent="0.2">
      <c r="A30" s="83" t="s">
        <v>27</v>
      </c>
      <c r="B30" s="77">
        <v>2020</v>
      </c>
      <c r="C30" s="78">
        <f>Уголь_пр!B28</f>
        <v>0</v>
      </c>
      <c r="D30" s="78">
        <v>0</v>
      </c>
      <c r="E30" s="78">
        <f>Нефтепродукты!B29</f>
        <v>231.93</v>
      </c>
      <c r="F30" s="78">
        <f>'Пр-й газ'!B30</f>
        <v>0.26</v>
      </c>
      <c r="G30" s="78">
        <f>ПТТ!B28</f>
        <v>0</v>
      </c>
      <c r="H30" s="78">
        <v>0</v>
      </c>
      <c r="I30" s="78">
        <v>0</v>
      </c>
      <c r="J30" s="78">
        <f>Электро!B28</f>
        <v>155.01</v>
      </c>
      <c r="K30" s="93">
        <f>Тепло!B26</f>
        <v>22.63</v>
      </c>
      <c r="L30" s="98">
        <f t="shared" si="4"/>
        <v>409.83</v>
      </c>
    </row>
    <row r="31" spans="1:12" x14ac:dyDescent="0.2">
      <c r="A31" s="83" t="s">
        <v>89</v>
      </c>
      <c r="B31" s="77">
        <v>2020</v>
      </c>
      <c r="C31" s="78">
        <f>Уголь_пр!B29</f>
        <v>0</v>
      </c>
      <c r="D31" s="78">
        <v>0</v>
      </c>
      <c r="E31" s="78">
        <f>Нефтепродукты!B30</f>
        <v>664.31</v>
      </c>
      <c r="F31" s="78">
        <f>'Пр-й газ'!B31</f>
        <v>5.68</v>
      </c>
      <c r="G31" s="78">
        <f>ПТТ!B29</f>
        <v>0</v>
      </c>
      <c r="H31" s="78">
        <v>0</v>
      </c>
      <c r="I31" s="78">
        <v>0</v>
      </c>
      <c r="J31" s="78">
        <f>Электро!B29</f>
        <v>502.18</v>
      </c>
      <c r="K31" s="93">
        <f>Тепло!B27</f>
        <v>92.1</v>
      </c>
      <c r="L31" s="98">
        <f t="shared" si="4"/>
        <v>1264.2699999999998</v>
      </c>
    </row>
    <row r="32" spans="1:12" x14ac:dyDescent="0.2">
      <c r="A32" s="84" t="s">
        <v>8</v>
      </c>
      <c r="B32" s="70">
        <v>2020</v>
      </c>
      <c r="C32" s="68">
        <f>Уголь_пр!B30</f>
        <v>0</v>
      </c>
      <c r="D32" s="71">
        <v>0</v>
      </c>
      <c r="E32" s="71">
        <f>Нефтепродукты!B31</f>
        <v>20.149999999999999</v>
      </c>
      <c r="F32" s="71">
        <f>'Пр-й газ'!B32</f>
        <v>0</v>
      </c>
      <c r="G32" s="71">
        <f>ПТТ!B30</f>
        <v>0</v>
      </c>
      <c r="H32" s="71">
        <v>0</v>
      </c>
      <c r="I32" s="71">
        <v>0</v>
      </c>
      <c r="J32" s="71">
        <f>Электро!B30</f>
        <v>334.12</v>
      </c>
      <c r="K32" s="91">
        <f>Тепло!B28</f>
        <v>3.81</v>
      </c>
      <c r="L32" s="80">
        <f t="shared" si="4"/>
        <v>358.08</v>
      </c>
    </row>
    <row r="33" spans="1:12" x14ac:dyDescent="0.2">
      <c r="A33" s="84" t="s">
        <v>9</v>
      </c>
      <c r="B33" s="70">
        <v>2020</v>
      </c>
      <c r="C33" s="68">
        <f>Уголь_пр!B31</f>
        <v>0</v>
      </c>
      <c r="D33" s="71">
        <v>0</v>
      </c>
      <c r="E33" s="71">
        <f>Нефтепродукты!B32</f>
        <v>7.62</v>
      </c>
      <c r="F33" s="71">
        <f>'Пр-й газ'!B33</f>
        <v>0.32</v>
      </c>
      <c r="G33" s="71">
        <f>ПТТ!B31</f>
        <v>0</v>
      </c>
      <c r="H33" s="71">
        <v>0</v>
      </c>
      <c r="I33" s="71">
        <v>0</v>
      </c>
      <c r="J33" s="71">
        <f>Электро!B31</f>
        <v>11.05</v>
      </c>
      <c r="K33" s="91">
        <f>Тепло!B29</f>
        <v>3.08</v>
      </c>
      <c r="L33" s="80">
        <f t="shared" si="4"/>
        <v>22.07</v>
      </c>
    </row>
    <row r="34" spans="1:12" x14ac:dyDescent="0.2">
      <c r="A34" s="84" t="s">
        <v>10</v>
      </c>
      <c r="B34" s="70">
        <v>2020</v>
      </c>
      <c r="C34" s="68">
        <f>Уголь_пр!B32</f>
        <v>0</v>
      </c>
      <c r="D34" s="71">
        <v>0</v>
      </c>
      <c r="E34" s="71">
        <f>Нефтепродукты!B33</f>
        <v>317.82000000000005</v>
      </c>
      <c r="F34" s="71">
        <f>'Пр-й газ'!B34</f>
        <v>2.2799999999999998</v>
      </c>
      <c r="G34" s="71">
        <f>ПТТ!B32</f>
        <v>0</v>
      </c>
      <c r="H34" s="71">
        <v>0</v>
      </c>
      <c r="I34" s="71">
        <v>0</v>
      </c>
      <c r="J34" s="71">
        <f>Электро!B32</f>
        <v>14.1</v>
      </c>
      <c r="K34" s="91">
        <f>Тепло!B30</f>
        <v>0.42</v>
      </c>
      <c r="L34" s="80">
        <f t="shared" si="4"/>
        <v>334.62000000000006</v>
      </c>
    </row>
    <row r="35" spans="1:12" x14ac:dyDescent="0.2">
      <c r="A35" s="84" t="s">
        <v>11</v>
      </c>
      <c r="B35" s="70">
        <v>2020</v>
      </c>
      <c r="C35" s="68">
        <f>Уголь_пр!B33</f>
        <v>0</v>
      </c>
      <c r="D35" s="71">
        <v>0</v>
      </c>
      <c r="E35" s="71">
        <f>Нефтепродукты!B34</f>
        <v>174.03</v>
      </c>
      <c r="F35" s="71">
        <f>'Пр-й газ'!B35</f>
        <v>0</v>
      </c>
      <c r="G35" s="71">
        <f>ПТТ!B33</f>
        <v>0</v>
      </c>
      <c r="H35" s="71">
        <v>0</v>
      </c>
      <c r="I35" s="71">
        <v>0</v>
      </c>
      <c r="J35" s="71">
        <f>Электро!B33</f>
        <v>51.52</v>
      </c>
      <c r="K35" s="91">
        <f>Тепло!B31</f>
        <v>10.5</v>
      </c>
      <c r="L35" s="80">
        <f t="shared" si="4"/>
        <v>236.05</v>
      </c>
    </row>
    <row r="36" spans="1:12" x14ac:dyDescent="0.2">
      <c r="A36" s="83" t="s">
        <v>13</v>
      </c>
      <c r="B36" s="77">
        <v>2020</v>
      </c>
      <c r="C36" s="78">
        <f>Уголь_пр!B34</f>
        <v>0</v>
      </c>
      <c r="D36" s="78">
        <v>0</v>
      </c>
      <c r="E36" s="78">
        <f>Нефтепродукты!B35</f>
        <v>428.22</v>
      </c>
      <c r="F36" s="78">
        <f>'Пр-й газ'!B36</f>
        <v>19.91</v>
      </c>
      <c r="G36" s="78">
        <f>ПТТ!B34</f>
        <v>0</v>
      </c>
      <c r="H36" s="78">
        <v>0</v>
      </c>
      <c r="I36" s="78">
        <v>0</v>
      </c>
      <c r="J36" s="78">
        <f>Электро!B34</f>
        <v>860.62</v>
      </c>
      <c r="K36" s="93">
        <f>Тепло!B32</f>
        <v>752.18</v>
      </c>
      <c r="L36" s="98">
        <f t="shared" si="4"/>
        <v>2060.9299999999998</v>
      </c>
    </row>
    <row r="37" spans="1:12" x14ac:dyDescent="0.2">
      <c r="A37" s="83" t="s">
        <v>14</v>
      </c>
      <c r="B37" s="77">
        <v>2020</v>
      </c>
      <c r="C37" s="78">
        <f>Уголь_пр!B35</f>
        <v>0</v>
      </c>
      <c r="D37" s="78">
        <v>0</v>
      </c>
      <c r="E37" s="78">
        <f>Нефтепродукты!B36</f>
        <v>99.460000000000008</v>
      </c>
      <c r="F37" s="78">
        <f>'Пр-й газ'!B37</f>
        <v>4558.7299999999996</v>
      </c>
      <c r="G37" s="78">
        <f>ПТТ!B35</f>
        <v>0</v>
      </c>
      <c r="H37" s="78">
        <v>0</v>
      </c>
      <c r="I37" s="78">
        <v>0</v>
      </c>
      <c r="J37" s="78">
        <f>Электро!B35</f>
        <v>1269.5999999999999</v>
      </c>
      <c r="K37" s="93">
        <f>Тепло!B33</f>
        <v>5254.63</v>
      </c>
      <c r="L37" s="98">
        <f t="shared" si="4"/>
        <v>11182.419999999998</v>
      </c>
    </row>
    <row r="38" spans="1:12" x14ac:dyDescent="0.2">
      <c r="A38" s="83" t="s">
        <v>15</v>
      </c>
      <c r="B38" s="77">
        <v>2020</v>
      </c>
      <c r="C38" s="78">
        <f>Уголь_пр!B36</f>
        <v>0.06</v>
      </c>
      <c r="D38" s="78">
        <v>0</v>
      </c>
      <c r="E38" s="78">
        <f>Нефтепродукты!B37</f>
        <v>19.55</v>
      </c>
      <c r="F38" s="78">
        <f>'Пр-й газ'!B38</f>
        <v>118.02</v>
      </c>
      <c r="G38" s="78">
        <f>ПТТ!B36</f>
        <v>0</v>
      </c>
      <c r="H38" s="78">
        <v>0</v>
      </c>
      <c r="I38" s="78">
        <v>0</v>
      </c>
      <c r="J38" s="78">
        <f>Электро!B36</f>
        <v>0</v>
      </c>
      <c r="K38" s="93">
        <f>Тепло!B34</f>
        <v>0</v>
      </c>
      <c r="L38" s="98">
        <f t="shared" si="4"/>
        <v>137.63</v>
      </c>
    </row>
    <row r="39" spans="1:12" ht="13.5" thickBot="1" x14ac:dyDescent="0.25">
      <c r="A39" s="85" t="s">
        <v>37</v>
      </c>
      <c r="B39" s="86">
        <v>2020</v>
      </c>
      <c r="C39" s="87">
        <f>Уголь_пр!B37</f>
        <v>80.5</v>
      </c>
      <c r="D39" s="87">
        <v>0</v>
      </c>
      <c r="E39" s="87">
        <f>Нефтепродукты!B38</f>
        <v>372.15000000000003</v>
      </c>
      <c r="F39" s="87">
        <v>2558</v>
      </c>
      <c r="G39" s="87">
        <f>ПТТ!B37</f>
        <v>0</v>
      </c>
      <c r="H39" s="87">
        <v>0</v>
      </c>
      <c r="I39" s="87">
        <v>0</v>
      </c>
      <c r="J39" s="87">
        <f>Электро!B37</f>
        <v>542.80999999999995</v>
      </c>
      <c r="K39" s="95">
        <f>Тепло!B35</f>
        <v>1577.9</v>
      </c>
      <c r="L39" s="100">
        <f t="shared" si="4"/>
        <v>5131.3600000000006</v>
      </c>
    </row>
  </sheetData>
  <conditionalFormatting sqref="C37 E37:L37 C38:L39 C5:L11 C15:L36 C12:H14 J12:L14 I13:I14">
    <cfRule type="cellIs" dxfId="5" priority="3" operator="equal">
      <formula>0</formula>
    </cfRule>
  </conditionalFormatting>
  <conditionalFormatting sqref="D37">
    <cfRule type="cellIs" dxfId="4" priority="1" operator="equal">
      <formula>0</formula>
    </cfRule>
  </conditionalFormatting>
  <conditionalFormatting sqref="I12">
    <cfRule type="cellIs" dxfId="3" priority="2" operator="equal">
      <formula>0</formula>
    </cfRule>
  </conditionalFormatting>
  <printOptions horizontalCentered="1" verticalCentered="1"/>
  <pageMargins left="0.25" right="0.25" top="0.25" bottom="0.25" header="0" footer="0"/>
  <pageSetup paperSize="9"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zoomScale="90" zoomScaleNormal="90" workbookViewId="0">
      <selection activeCell="B21" sqref="B21"/>
    </sheetView>
  </sheetViews>
  <sheetFormatPr defaultColWidth="8.85546875" defaultRowHeight="12.75" x14ac:dyDescent="0.2"/>
  <cols>
    <col min="1" max="1" width="58.85546875" style="1" customWidth="1"/>
    <col min="2" max="5" width="15.425781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4" t="str">
        <f>Баланс!K1</f>
        <v>2020 год</v>
      </c>
    </row>
    <row r="2" spans="1:5" s="12" customFormat="1" ht="15.75" x14ac:dyDescent="0.2">
      <c r="A2" s="38" t="s">
        <v>54</v>
      </c>
      <c r="B2" s="39" t="s">
        <v>51</v>
      </c>
      <c r="C2" s="52" t="s">
        <v>50</v>
      </c>
      <c r="D2" s="52" t="s">
        <v>17</v>
      </c>
      <c r="E2" s="52" t="s">
        <v>16</v>
      </c>
    </row>
    <row r="3" spans="1:5" x14ac:dyDescent="0.2">
      <c r="A3" s="28" t="s">
        <v>44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f t="shared" ref="B4:B6" si="0">C4</f>
        <v>553.05999999999995</v>
      </c>
      <c r="C4" s="29">
        <v>553.05999999999995</v>
      </c>
      <c r="D4" s="29"/>
      <c r="E4" s="29"/>
    </row>
    <row r="5" spans="1:5" x14ac:dyDescent="0.2">
      <c r="A5" s="28" t="s">
        <v>22</v>
      </c>
      <c r="B5" s="29">
        <f t="shared" si="0"/>
        <v>0</v>
      </c>
      <c r="C5" s="29"/>
      <c r="D5" s="29"/>
      <c r="E5" s="29"/>
    </row>
    <row r="6" spans="1:5" x14ac:dyDescent="0.2">
      <c r="A6" s="28" t="s">
        <v>2</v>
      </c>
      <c r="B6" s="29">
        <f t="shared" si="0"/>
        <v>-1.1599999999999999</v>
      </c>
      <c r="C6" s="29">
        <v>-1.1599999999999999</v>
      </c>
      <c r="D6" s="29"/>
      <c r="E6" s="29"/>
    </row>
    <row r="7" spans="1:5" s="44" customFormat="1" x14ac:dyDescent="0.2">
      <c r="A7" s="28" t="s">
        <v>23</v>
      </c>
      <c r="B7" s="42">
        <f>B3+B4+B6-B5</f>
        <v>551.9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-9.9999999998772182E-3</v>
      </c>
      <c r="C8" s="29"/>
      <c r="D8" s="29"/>
      <c r="E8" s="29"/>
    </row>
    <row r="9" spans="1:5" x14ac:dyDescent="0.2">
      <c r="A9" s="37" t="s">
        <v>62</v>
      </c>
      <c r="B9" s="29">
        <v>0.81</v>
      </c>
      <c r="C9" s="29">
        <v>0.81</v>
      </c>
      <c r="D9" s="29"/>
      <c r="E9" s="29"/>
    </row>
    <row r="10" spans="1:5" x14ac:dyDescent="0.2">
      <c r="A10" s="32" t="s">
        <v>31</v>
      </c>
      <c r="B10" s="29">
        <f>D10</f>
        <v>0.1</v>
      </c>
      <c r="C10" s="29"/>
      <c r="D10" s="29">
        <v>0.1</v>
      </c>
      <c r="E10" s="29"/>
    </row>
    <row r="11" spans="1:5" x14ac:dyDescent="0.2">
      <c r="A11" s="32" t="s">
        <v>28</v>
      </c>
      <c r="B11" s="29">
        <f>B12+B13+B14+B15</f>
        <v>0.71</v>
      </c>
      <c r="C11" s="29"/>
      <c r="D11" s="29"/>
      <c r="E11" s="29"/>
    </row>
    <row r="12" spans="1:5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</row>
    <row r="13" spans="1:5" x14ac:dyDescent="0.2">
      <c r="A13" s="41" t="s">
        <v>3</v>
      </c>
      <c r="B13" s="29">
        <v>0.71</v>
      </c>
      <c r="C13" s="29">
        <v>0.71</v>
      </c>
      <c r="D13" s="29">
        <v>0.51</v>
      </c>
      <c r="E13" s="29"/>
    </row>
    <row r="14" spans="1:5" x14ac:dyDescent="0.2">
      <c r="A14" s="41" t="s">
        <v>35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39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/>
      <c r="C19" s="29"/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4" customFormat="1" x14ac:dyDescent="0.2">
      <c r="A21" s="32" t="s">
        <v>7</v>
      </c>
      <c r="B21" s="42">
        <f>B22+B23+B29+B30+B35+B36+B37+B38</f>
        <v>551.09999999999991</v>
      </c>
      <c r="C21" s="29"/>
      <c r="D21" s="29"/>
      <c r="E21" s="29"/>
    </row>
    <row r="22" spans="1:5" x14ac:dyDescent="0.2">
      <c r="A22" s="43" t="s">
        <v>12</v>
      </c>
      <c r="B22" s="29">
        <f>C22</f>
        <v>13.14</v>
      </c>
      <c r="C22" s="29">
        <v>13.14</v>
      </c>
      <c r="D22" s="29"/>
      <c r="E22" s="29"/>
    </row>
    <row r="23" spans="1:5" x14ac:dyDescent="0.2">
      <c r="A23" s="43" t="s">
        <v>91</v>
      </c>
      <c r="B23" s="29">
        <v>125.41</v>
      </c>
      <c r="C23" s="29">
        <v>125.41</v>
      </c>
      <c r="D23" s="29"/>
      <c r="E23" s="29"/>
    </row>
    <row r="24" spans="1:5" x14ac:dyDescent="0.2">
      <c r="A24" s="43" t="s">
        <v>95</v>
      </c>
      <c r="B24" s="29">
        <v>5.45</v>
      </c>
      <c r="C24" s="29">
        <v>5.45</v>
      </c>
      <c r="D24" s="29"/>
      <c r="E24" s="29"/>
    </row>
    <row r="25" spans="1:5" x14ac:dyDescent="0.2">
      <c r="A25" s="43" t="s">
        <v>92</v>
      </c>
      <c r="B25" s="29">
        <f t="shared" ref="B25:B33" si="2">C25</f>
        <v>97.62</v>
      </c>
      <c r="C25" s="29">
        <v>97.62</v>
      </c>
      <c r="D25" s="29"/>
      <c r="E25" s="29"/>
    </row>
    <row r="26" spans="1:5" x14ac:dyDescent="0.2">
      <c r="A26" s="43" t="s">
        <v>96</v>
      </c>
      <c r="B26" s="29">
        <v>17.88</v>
      </c>
      <c r="C26" s="29">
        <v>17.88</v>
      </c>
      <c r="D26" s="29"/>
      <c r="E26" s="29"/>
    </row>
    <row r="27" spans="1:5" s="24" customFormat="1" x14ac:dyDescent="0.2">
      <c r="A27" s="43" t="s">
        <v>98</v>
      </c>
      <c r="B27" s="29">
        <f t="shared" si="2"/>
        <v>4.46</v>
      </c>
      <c r="C27" s="29">
        <v>4.46</v>
      </c>
      <c r="D27" s="29"/>
      <c r="E27" s="29"/>
    </row>
    <row r="28" spans="1:5" s="24" customFormat="1" x14ac:dyDescent="0.2">
      <c r="A28" s="43" t="s">
        <v>93</v>
      </c>
      <c r="B28" s="29"/>
      <c r="C28" s="29"/>
      <c r="D28" s="29"/>
      <c r="E28" s="29"/>
    </row>
    <row r="29" spans="1:5" x14ac:dyDescent="0.2">
      <c r="A29" s="43" t="s">
        <v>27</v>
      </c>
      <c r="B29" s="29">
        <f t="shared" si="2"/>
        <v>18.62</v>
      </c>
      <c r="C29" s="29">
        <v>18.62</v>
      </c>
      <c r="D29" s="29"/>
      <c r="E29" s="29"/>
    </row>
    <row r="30" spans="1:5" x14ac:dyDescent="0.2">
      <c r="A30" s="43" t="s">
        <v>47</v>
      </c>
      <c r="B30" s="29">
        <f t="shared" si="2"/>
        <v>45.51</v>
      </c>
      <c r="C30" s="29">
        <v>45.51</v>
      </c>
      <c r="D30" s="29"/>
      <c r="E30" s="29"/>
    </row>
    <row r="31" spans="1:5" s="24" customFormat="1" x14ac:dyDescent="0.2">
      <c r="A31" s="49" t="s">
        <v>8</v>
      </c>
      <c r="B31" s="29">
        <f t="shared" si="2"/>
        <v>0.54</v>
      </c>
      <c r="C31" s="29">
        <v>0.54</v>
      </c>
      <c r="D31" s="29"/>
      <c r="E31" s="29"/>
    </row>
    <row r="32" spans="1:5" x14ac:dyDescent="0.2">
      <c r="A32" s="49" t="s">
        <v>9</v>
      </c>
      <c r="B32" s="29">
        <f t="shared" si="2"/>
        <v>6.4</v>
      </c>
      <c r="C32" s="29">
        <v>6.4</v>
      </c>
      <c r="D32" s="29"/>
      <c r="E32" s="29"/>
    </row>
    <row r="33" spans="1:5" x14ac:dyDescent="0.2">
      <c r="A33" s="49" t="s">
        <v>10</v>
      </c>
      <c r="B33" s="29">
        <f t="shared" si="2"/>
        <v>23.47</v>
      </c>
      <c r="C33" s="29">
        <v>23.47</v>
      </c>
      <c r="D33" s="29"/>
      <c r="E33" s="29"/>
    </row>
    <row r="34" spans="1:5" s="24" customFormat="1" x14ac:dyDescent="0.2">
      <c r="A34" s="49" t="s">
        <v>11</v>
      </c>
      <c r="B34" s="29"/>
      <c r="C34" s="29"/>
      <c r="D34" s="29"/>
      <c r="E34" s="29"/>
    </row>
    <row r="35" spans="1:5" x14ac:dyDescent="0.2">
      <c r="A35" s="43" t="s">
        <v>13</v>
      </c>
      <c r="B35" s="29">
        <f>C35</f>
        <v>150.83000000000001</v>
      </c>
      <c r="C35" s="29">
        <v>150.83000000000001</v>
      </c>
      <c r="D35" s="29"/>
      <c r="E35" s="29"/>
    </row>
    <row r="36" spans="1:5" x14ac:dyDescent="0.2">
      <c r="A36" s="43" t="s">
        <v>14</v>
      </c>
      <c r="B36" s="29">
        <f t="shared" ref="B36:B37" si="3">C36</f>
        <v>69.150000000000006</v>
      </c>
      <c r="C36" s="29">
        <v>69.150000000000006</v>
      </c>
      <c r="D36" s="29"/>
      <c r="E36" s="29"/>
    </row>
    <row r="37" spans="1:5" x14ac:dyDescent="0.2">
      <c r="A37" s="43" t="s">
        <v>15</v>
      </c>
      <c r="B37" s="29">
        <f t="shared" si="3"/>
        <v>1.83</v>
      </c>
      <c r="C37" s="29">
        <v>1.83</v>
      </c>
      <c r="D37" s="29"/>
      <c r="E37" s="29"/>
    </row>
    <row r="38" spans="1:5" x14ac:dyDescent="0.2">
      <c r="A38" s="43" t="s">
        <v>37</v>
      </c>
      <c r="B38" s="29">
        <v>126.61</v>
      </c>
      <c r="C38" s="29">
        <v>126.61</v>
      </c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9"/>
  <sheetViews>
    <sheetView zoomScale="90" zoomScaleNormal="90" workbookViewId="0">
      <selection activeCell="B21" sqref="B21"/>
    </sheetView>
  </sheetViews>
  <sheetFormatPr defaultColWidth="8.85546875" defaultRowHeight="12.75" x14ac:dyDescent="0.2"/>
  <cols>
    <col min="1" max="1" width="57.140625" style="1" bestFit="1" customWidth="1"/>
    <col min="2" max="5" width="15.710937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4" t="str">
        <f>Баланс!K1</f>
        <v>2020 год</v>
      </c>
    </row>
    <row r="2" spans="1:5" s="12" customFormat="1" ht="15.75" x14ac:dyDescent="0.2">
      <c r="A2" s="38" t="s">
        <v>55</v>
      </c>
      <c r="B2" s="39" t="s">
        <v>51</v>
      </c>
      <c r="C2" s="52" t="s">
        <v>50</v>
      </c>
      <c r="D2" s="52" t="s">
        <v>17</v>
      </c>
      <c r="E2" s="52" t="s">
        <v>16</v>
      </c>
    </row>
    <row r="3" spans="1:5" x14ac:dyDescent="0.2">
      <c r="A3" s="28" t="s">
        <v>44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f t="shared" ref="B4:B6" si="0">C4</f>
        <v>1865.33</v>
      </c>
      <c r="C4" s="29">
        <v>1865.33</v>
      </c>
      <c r="D4" s="29"/>
      <c r="E4" s="29"/>
    </row>
    <row r="5" spans="1:5" x14ac:dyDescent="0.2">
      <c r="A5" s="28" t="s">
        <v>22</v>
      </c>
      <c r="B5" s="29">
        <f t="shared" si="0"/>
        <v>0</v>
      </c>
      <c r="C5" s="29"/>
      <c r="D5" s="29"/>
      <c r="E5" s="29"/>
    </row>
    <row r="6" spans="1:5" x14ac:dyDescent="0.2">
      <c r="A6" s="28" t="s">
        <v>2</v>
      </c>
      <c r="B6" s="29">
        <f t="shared" si="0"/>
        <v>7.73</v>
      </c>
      <c r="C6" s="29">
        <v>7.73</v>
      </c>
      <c r="D6" s="29"/>
      <c r="E6" s="29"/>
    </row>
    <row r="7" spans="1:5" s="44" customFormat="1" x14ac:dyDescent="0.2">
      <c r="A7" s="28" t="s">
        <v>23</v>
      </c>
      <c r="B7" s="42">
        <f>B3+B4+B6-B5</f>
        <v>1873.06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6.0699999999999363</v>
      </c>
      <c r="C8" s="29"/>
      <c r="D8" s="29"/>
      <c r="E8" s="29"/>
    </row>
    <row r="9" spans="1:5" x14ac:dyDescent="0.2">
      <c r="A9" s="37" t="s">
        <v>62</v>
      </c>
      <c r="B9" s="29">
        <v>217.54</v>
      </c>
      <c r="C9" s="29">
        <v>217.54</v>
      </c>
      <c r="D9" s="29"/>
      <c r="E9" s="29"/>
    </row>
    <row r="10" spans="1:5" x14ac:dyDescent="0.2">
      <c r="A10" s="32" t="s">
        <v>31</v>
      </c>
      <c r="B10" s="29">
        <f>D10</f>
        <v>2.25</v>
      </c>
      <c r="C10" s="29"/>
      <c r="D10" s="106">
        <v>2.25</v>
      </c>
      <c r="E10" s="29"/>
    </row>
    <row r="11" spans="1:5" x14ac:dyDescent="0.2">
      <c r="A11" s="32" t="s">
        <v>28</v>
      </c>
      <c r="B11" s="29">
        <f>B12+B13+B14+B15</f>
        <v>215.29</v>
      </c>
      <c r="C11" s="29"/>
      <c r="D11" s="29"/>
      <c r="E11" s="29"/>
    </row>
    <row r="12" spans="1:5" s="24" customFormat="1" x14ac:dyDescent="0.2">
      <c r="A12" s="41" t="s">
        <v>34</v>
      </c>
      <c r="B12" s="29">
        <f t="shared" ref="B12:B20" si="1">C12</f>
        <v>0</v>
      </c>
      <c r="C12" s="29"/>
      <c r="D12" s="29">
        <v>0</v>
      </c>
      <c r="E12" s="29"/>
    </row>
    <row r="13" spans="1:5" x14ac:dyDescent="0.2">
      <c r="A13" s="41" t="s">
        <v>3</v>
      </c>
      <c r="B13" s="29">
        <v>215.29</v>
      </c>
      <c r="C13" s="29">
        <v>215.29</v>
      </c>
      <c r="D13" s="106">
        <v>19.48</v>
      </c>
      <c r="E13" s="29"/>
    </row>
    <row r="14" spans="1:5" x14ac:dyDescent="0.2">
      <c r="A14" s="41" t="s">
        <v>35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39</v>
      </c>
      <c r="B18" s="29">
        <f t="shared" si="1"/>
        <v>0</v>
      </c>
      <c r="C18" s="42"/>
      <c r="D18" s="29"/>
      <c r="E18" s="29"/>
    </row>
    <row r="19" spans="1:5" x14ac:dyDescent="0.2">
      <c r="A19" s="32" t="s">
        <v>6</v>
      </c>
      <c r="B19" s="29">
        <v>0</v>
      </c>
      <c r="C19" s="106">
        <v>0</v>
      </c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4" customFormat="1" x14ac:dyDescent="0.2">
      <c r="A21" s="32" t="s">
        <v>7</v>
      </c>
      <c r="B21" s="42">
        <f>B22+B23+B29+B30+B35+B36+B37+B38</f>
        <v>1649.45</v>
      </c>
      <c r="C21" s="29"/>
      <c r="D21" s="29"/>
      <c r="E21" s="29"/>
    </row>
    <row r="22" spans="1:5" x14ac:dyDescent="0.2">
      <c r="A22" s="43" t="s">
        <v>12</v>
      </c>
      <c r="B22" s="29">
        <f>C22</f>
        <v>77.040000000000006</v>
      </c>
      <c r="C22" s="106">
        <v>77.040000000000006</v>
      </c>
      <c r="D22" s="29"/>
      <c r="E22" s="29"/>
    </row>
    <row r="23" spans="1:5" x14ac:dyDescent="0.2">
      <c r="A23" s="43" t="s">
        <v>91</v>
      </c>
      <c r="B23" s="29">
        <v>281.44</v>
      </c>
      <c r="C23" s="106">
        <v>281.44</v>
      </c>
      <c r="D23" s="29"/>
      <c r="E23" s="29"/>
    </row>
    <row r="24" spans="1:5" x14ac:dyDescent="0.2">
      <c r="A24" s="43" t="s">
        <v>95</v>
      </c>
      <c r="B24" s="29">
        <v>13.33</v>
      </c>
      <c r="C24" s="106">
        <v>13.33</v>
      </c>
      <c r="D24" s="29"/>
      <c r="E24" s="29"/>
    </row>
    <row r="25" spans="1:5" x14ac:dyDescent="0.2">
      <c r="A25" s="43" t="s">
        <v>92</v>
      </c>
      <c r="B25" s="29">
        <f t="shared" ref="B25:B34" si="2">C25</f>
        <v>201.4</v>
      </c>
      <c r="C25" s="106">
        <v>201.4</v>
      </c>
      <c r="D25" s="29"/>
      <c r="E25" s="29"/>
    </row>
    <row r="26" spans="1:5" x14ac:dyDescent="0.2">
      <c r="A26" s="43" t="s">
        <v>97</v>
      </c>
      <c r="B26" s="29">
        <v>21.27</v>
      </c>
      <c r="C26" s="106">
        <v>21.27</v>
      </c>
      <c r="D26" s="29"/>
      <c r="E26" s="29"/>
    </row>
    <row r="27" spans="1:5" s="24" customFormat="1" ht="16.5" customHeight="1" x14ac:dyDescent="0.2">
      <c r="A27" s="43" t="s">
        <v>98</v>
      </c>
      <c r="B27" s="29">
        <f t="shared" si="2"/>
        <v>17.89</v>
      </c>
      <c r="C27" s="106">
        <v>17.89</v>
      </c>
      <c r="D27" s="29"/>
      <c r="E27" s="29"/>
    </row>
    <row r="28" spans="1:5" s="24" customFormat="1" x14ac:dyDescent="0.2">
      <c r="A28" s="43" t="s">
        <v>104</v>
      </c>
      <c r="B28" s="29">
        <v>27.55</v>
      </c>
      <c r="C28" s="106">
        <v>27.55</v>
      </c>
      <c r="D28" s="29"/>
      <c r="E28" s="29"/>
    </row>
    <row r="29" spans="1:5" x14ac:dyDescent="0.2">
      <c r="A29" s="43" t="s">
        <v>27</v>
      </c>
      <c r="B29" s="29">
        <f t="shared" si="2"/>
        <v>213.28</v>
      </c>
      <c r="C29" s="106">
        <v>213.28</v>
      </c>
      <c r="D29" s="29"/>
      <c r="E29" s="29"/>
    </row>
    <row r="30" spans="1:5" x14ac:dyDescent="0.2">
      <c r="A30" s="43" t="s">
        <v>47</v>
      </c>
      <c r="B30" s="29">
        <f t="shared" si="2"/>
        <v>618.37</v>
      </c>
      <c r="C30" s="106">
        <v>618.37</v>
      </c>
      <c r="D30" s="29"/>
      <c r="E30" s="29"/>
    </row>
    <row r="31" spans="1:5" s="24" customFormat="1" x14ac:dyDescent="0.2">
      <c r="A31" s="49" t="s">
        <v>8</v>
      </c>
      <c r="B31" s="29">
        <f t="shared" si="2"/>
        <v>19.61</v>
      </c>
      <c r="C31" s="106">
        <v>19.61</v>
      </c>
      <c r="D31" s="29"/>
      <c r="E31" s="29"/>
    </row>
    <row r="32" spans="1:5" x14ac:dyDescent="0.2">
      <c r="A32" s="49" t="s">
        <v>9</v>
      </c>
      <c r="B32" s="29">
        <f t="shared" si="2"/>
        <v>1.22</v>
      </c>
      <c r="C32" s="106">
        <v>1.22</v>
      </c>
      <c r="D32" s="29"/>
      <c r="E32" s="29"/>
    </row>
    <row r="33" spans="1:5" x14ac:dyDescent="0.2">
      <c r="A33" s="49" t="s">
        <v>10</v>
      </c>
      <c r="B33" s="29">
        <f t="shared" si="2"/>
        <v>294.35000000000002</v>
      </c>
      <c r="C33" s="106">
        <v>294.35000000000002</v>
      </c>
      <c r="D33" s="29"/>
      <c r="E33" s="29"/>
    </row>
    <row r="34" spans="1:5" s="24" customFormat="1" x14ac:dyDescent="0.2">
      <c r="A34" s="49" t="s">
        <v>11</v>
      </c>
      <c r="B34" s="29">
        <f t="shared" si="2"/>
        <v>174.03</v>
      </c>
      <c r="C34" s="106">
        <v>174.03</v>
      </c>
      <c r="D34" s="29"/>
      <c r="E34" s="29"/>
    </row>
    <row r="35" spans="1:5" x14ac:dyDescent="0.2">
      <c r="A35" s="43" t="s">
        <v>13</v>
      </c>
      <c r="B35" s="29">
        <f>C35</f>
        <v>274.54000000000002</v>
      </c>
      <c r="C35" s="106">
        <v>274.54000000000002</v>
      </c>
      <c r="D35" s="29"/>
      <c r="E35" s="29"/>
    </row>
    <row r="36" spans="1:5" x14ac:dyDescent="0.2">
      <c r="A36" s="43" t="s">
        <v>14</v>
      </c>
      <c r="B36" s="29">
        <f t="shared" ref="B36:B37" si="3">C36</f>
        <v>20.68</v>
      </c>
      <c r="C36" s="106">
        <v>20.68</v>
      </c>
      <c r="D36" s="29"/>
      <c r="E36" s="29"/>
    </row>
    <row r="37" spans="1:5" x14ac:dyDescent="0.2">
      <c r="A37" s="43" t="s">
        <v>15</v>
      </c>
      <c r="B37" s="29">
        <f t="shared" si="3"/>
        <v>14.09</v>
      </c>
      <c r="C37" s="106">
        <v>14.09</v>
      </c>
      <c r="D37" s="29"/>
      <c r="E37" s="29"/>
    </row>
    <row r="38" spans="1:5" x14ac:dyDescent="0.2">
      <c r="A38" s="43" t="s">
        <v>37</v>
      </c>
      <c r="B38" s="29">
        <v>150.01</v>
      </c>
      <c r="C38" s="29">
        <v>150.01</v>
      </c>
      <c r="D38" s="29"/>
      <c r="E38" s="29"/>
    </row>
    <row r="39" spans="1:5" x14ac:dyDescent="0.2">
      <c r="C39" s="3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zoomScale="90" zoomScaleNormal="90" workbookViewId="0">
      <selection activeCell="B9" sqref="B9"/>
    </sheetView>
  </sheetViews>
  <sheetFormatPr defaultColWidth="8.85546875" defaultRowHeight="12.75" x14ac:dyDescent="0.2"/>
  <cols>
    <col min="1" max="1" width="57.140625" style="1" bestFit="1" customWidth="1"/>
    <col min="2" max="5" width="16.425781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4" t="str">
        <f>Баланс!K1</f>
        <v>2020 год</v>
      </c>
    </row>
    <row r="2" spans="1:5" s="12" customFormat="1" ht="15.75" x14ac:dyDescent="0.2">
      <c r="A2" s="38" t="s">
        <v>56</v>
      </c>
      <c r="B2" s="39" t="s">
        <v>51</v>
      </c>
      <c r="C2" s="52" t="s">
        <v>50</v>
      </c>
      <c r="D2" s="52" t="s">
        <v>17</v>
      </c>
      <c r="E2" s="52" t="s">
        <v>16</v>
      </c>
    </row>
    <row r="3" spans="1:5" x14ac:dyDescent="0.2">
      <c r="A3" s="28" t="s">
        <v>44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f t="shared" ref="B4:B6" si="0">C4</f>
        <v>130.37</v>
      </c>
      <c r="C4" s="29">
        <v>130.37</v>
      </c>
      <c r="D4" s="29"/>
      <c r="E4" s="29"/>
    </row>
    <row r="5" spans="1:5" x14ac:dyDescent="0.2">
      <c r="A5" s="28" t="s">
        <v>22</v>
      </c>
      <c r="B5" s="29">
        <f t="shared" si="0"/>
        <v>0</v>
      </c>
      <c r="C5" s="29"/>
      <c r="D5" s="29"/>
      <c r="E5" s="29"/>
    </row>
    <row r="6" spans="1:5" x14ac:dyDescent="0.2">
      <c r="A6" s="28" t="s">
        <v>2</v>
      </c>
      <c r="B6" s="29">
        <f t="shared" si="0"/>
        <v>3.16</v>
      </c>
      <c r="C6" s="29">
        <v>3.16</v>
      </c>
      <c r="D6" s="29"/>
      <c r="E6" s="29"/>
    </row>
    <row r="7" spans="1:5" s="44" customFormat="1" x14ac:dyDescent="0.2">
      <c r="A7" s="28" t="s">
        <v>23</v>
      </c>
      <c r="B7" s="42">
        <f>B3+B4+B6-B5</f>
        <v>133.53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0</v>
      </c>
      <c r="C8" s="29"/>
      <c r="D8" s="29"/>
      <c r="E8" s="29"/>
    </row>
    <row r="9" spans="1:5" x14ac:dyDescent="0.2">
      <c r="A9" s="37" t="s">
        <v>63</v>
      </c>
      <c r="B9" s="29">
        <v>30.41</v>
      </c>
      <c r="C9" s="29">
        <v>30.41</v>
      </c>
      <c r="D9" s="29"/>
      <c r="E9" s="29"/>
    </row>
    <row r="10" spans="1:5" x14ac:dyDescent="0.2">
      <c r="A10" s="32" t="s">
        <v>31</v>
      </c>
      <c r="B10" s="29">
        <f>D10</f>
        <v>4.49</v>
      </c>
      <c r="C10" s="29"/>
      <c r="D10" s="29">
        <v>4.49</v>
      </c>
      <c r="E10" s="29"/>
    </row>
    <row r="11" spans="1:5" x14ac:dyDescent="0.2">
      <c r="A11" s="32" t="s">
        <v>28</v>
      </c>
      <c r="B11" s="29">
        <f>B12+B13+B14+B15</f>
        <v>25.919999999999998</v>
      </c>
      <c r="C11" s="29"/>
      <c r="D11" s="29"/>
      <c r="E11" s="29"/>
    </row>
    <row r="12" spans="1:5" s="24" customFormat="1" x14ac:dyDescent="0.2">
      <c r="A12" s="41" t="s">
        <v>34</v>
      </c>
      <c r="B12" s="29">
        <v>0.56000000000000005</v>
      </c>
      <c r="C12" s="29"/>
      <c r="D12" s="29">
        <v>0.56000000000000005</v>
      </c>
      <c r="E12" s="29"/>
    </row>
    <row r="13" spans="1:5" x14ac:dyDescent="0.2">
      <c r="A13" s="41" t="s">
        <v>3</v>
      </c>
      <c r="B13" s="29">
        <v>25.36</v>
      </c>
      <c r="C13" s="29">
        <v>25.36</v>
      </c>
      <c r="D13" s="29">
        <v>18.14</v>
      </c>
      <c r="E13" s="29"/>
    </row>
    <row r="14" spans="1:5" x14ac:dyDescent="0.2">
      <c r="A14" s="41" t="s">
        <v>35</v>
      </c>
      <c r="B14" s="29">
        <f t="shared" ref="B14:B20" si="1">C14</f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39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/>
      <c r="C19" s="29"/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4" customFormat="1" x14ac:dyDescent="0.2">
      <c r="A21" s="32" t="s">
        <v>7</v>
      </c>
      <c r="B21" s="42">
        <f>B22+B23+B29+B30+B35+B36+B37+B38</f>
        <v>103.12</v>
      </c>
      <c r="C21" s="29"/>
      <c r="D21" s="29"/>
      <c r="E21" s="29"/>
    </row>
    <row r="22" spans="1:5" x14ac:dyDescent="0.2">
      <c r="A22" s="43" t="s">
        <v>12</v>
      </c>
      <c r="B22" s="29">
        <f>C22</f>
        <v>0</v>
      </c>
      <c r="C22" s="29"/>
      <c r="D22" s="29"/>
      <c r="E22" s="29"/>
    </row>
    <row r="23" spans="1:5" x14ac:dyDescent="0.2">
      <c r="A23" s="43" t="s">
        <v>91</v>
      </c>
      <c r="B23" s="29">
        <v>7.77</v>
      </c>
      <c r="C23" s="29">
        <v>7.77</v>
      </c>
      <c r="D23" s="29"/>
      <c r="E23" s="29"/>
    </row>
    <row r="24" spans="1:5" x14ac:dyDescent="0.2">
      <c r="A24" s="43" t="s">
        <v>95</v>
      </c>
      <c r="B24" s="29">
        <v>0</v>
      </c>
      <c r="C24" s="29">
        <v>0</v>
      </c>
      <c r="D24" s="29"/>
      <c r="E24" s="29"/>
    </row>
    <row r="25" spans="1:5" x14ac:dyDescent="0.2">
      <c r="A25" s="43" t="s">
        <v>92</v>
      </c>
      <c r="B25" s="29">
        <v>6.93</v>
      </c>
      <c r="C25" s="29">
        <v>6.93</v>
      </c>
      <c r="D25" s="29"/>
      <c r="E25" s="29"/>
    </row>
    <row r="26" spans="1:5" x14ac:dyDescent="0.2">
      <c r="A26" s="43" t="s">
        <v>97</v>
      </c>
      <c r="B26" s="29">
        <v>0.84</v>
      </c>
      <c r="C26" s="29">
        <v>0.84</v>
      </c>
      <c r="D26" s="29"/>
      <c r="E26" s="29"/>
    </row>
    <row r="27" spans="1:5" s="24" customFormat="1" ht="12" customHeight="1" x14ac:dyDescent="0.2">
      <c r="A27" s="43" t="s">
        <v>98</v>
      </c>
      <c r="B27" s="29">
        <f t="shared" ref="B27:B34" si="2">C27</f>
        <v>0</v>
      </c>
      <c r="C27" s="29"/>
      <c r="D27" s="29"/>
      <c r="E27" s="29"/>
    </row>
    <row r="28" spans="1:5" s="24" customFormat="1" x14ac:dyDescent="0.2">
      <c r="A28" s="43" t="s">
        <v>93</v>
      </c>
      <c r="B28" s="29"/>
      <c r="C28" s="29"/>
      <c r="D28" s="29"/>
      <c r="E28" s="29"/>
    </row>
    <row r="29" spans="1:5" x14ac:dyDescent="0.2">
      <c r="A29" s="43" t="s">
        <v>27</v>
      </c>
      <c r="B29" s="29">
        <f t="shared" si="2"/>
        <v>0</v>
      </c>
      <c r="C29" s="29"/>
      <c r="D29" s="29"/>
      <c r="E29" s="29"/>
    </row>
    <row r="30" spans="1:5" x14ac:dyDescent="0.2">
      <c r="A30" s="43" t="s">
        <v>47</v>
      </c>
      <c r="B30" s="29">
        <f t="shared" si="2"/>
        <v>0</v>
      </c>
      <c r="C30" s="29"/>
      <c r="D30" s="29"/>
      <c r="E30" s="29"/>
    </row>
    <row r="31" spans="1:5" s="24" customFormat="1" x14ac:dyDescent="0.2">
      <c r="A31" s="49" t="s">
        <v>8</v>
      </c>
      <c r="B31" s="29">
        <f t="shared" si="2"/>
        <v>0</v>
      </c>
      <c r="C31" s="29"/>
      <c r="D31" s="29"/>
      <c r="E31" s="29"/>
    </row>
    <row r="32" spans="1:5" x14ac:dyDescent="0.2">
      <c r="A32" s="49" t="s">
        <v>9</v>
      </c>
      <c r="B32" s="29">
        <f t="shared" si="2"/>
        <v>0</v>
      </c>
      <c r="C32" s="29"/>
      <c r="D32" s="29"/>
      <c r="E32" s="29"/>
    </row>
    <row r="33" spans="1:5" x14ac:dyDescent="0.2">
      <c r="A33" s="49" t="s">
        <v>10</v>
      </c>
      <c r="B33" s="29">
        <f t="shared" si="2"/>
        <v>0</v>
      </c>
      <c r="C33" s="29"/>
      <c r="D33" s="29"/>
      <c r="E33" s="29"/>
    </row>
    <row r="34" spans="1:5" s="24" customFormat="1" x14ac:dyDescent="0.2">
      <c r="A34" s="49" t="s">
        <v>11</v>
      </c>
      <c r="B34" s="29">
        <f t="shared" si="2"/>
        <v>0</v>
      </c>
      <c r="C34" s="29"/>
      <c r="D34" s="29"/>
      <c r="E34" s="29"/>
    </row>
    <row r="35" spans="1:5" x14ac:dyDescent="0.2">
      <c r="A35" s="43" t="s">
        <v>13</v>
      </c>
      <c r="B35" s="29">
        <f>C35</f>
        <v>0</v>
      </c>
      <c r="C35" s="29"/>
      <c r="D35" s="29"/>
      <c r="E35" s="29"/>
    </row>
    <row r="36" spans="1:5" x14ac:dyDescent="0.2">
      <c r="A36" s="43" t="s">
        <v>14</v>
      </c>
      <c r="B36" s="29">
        <f t="shared" ref="B36:B37" si="3">C36</f>
        <v>0</v>
      </c>
      <c r="C36" s="29"/>
      <c r="D36" s="29"/>
      <c r="E36" s="29"/>
    </row>
    <row r="37" spans="1:5" x14ac:dyDescent="0.2">
      <c r="A37" s="43" t="s">
        <v>15</v>
      </c>
      <c r="B37" s="29">
        <f t="shared" si="3"/>
        <v>0.31</v>
      </c>
      <c r="C37" s="29">
        <v>0.31</v>
      </c>
      <c r="D37" s="29"/>
      <c r="E37" s="29"/>
    </row>
    <row r="38" spans="1:5" x14ac:dyDescent="0.2">
      <c r="A38" s="43" t="s">
        <v>37</v>
      </c>
      <c r="B38" s="29">
        <v>95.04</v>
      </c>
      <c r="C38" s="29">
        <v>95.04</v>
      </c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zoomScale="90" zoomScaleNormal="90" workbookViewId="0">
      <selection activeCell="A28" sqref="A28"/>
    </sheetView>
  </sheetViews>
  <sheetFormatPr defaultColWidth="8.85546875" defaultRowHeight="12.75" x14ac:dyDescent="0.2"/>
  <cols>
    <col min="1" max="1" width="57.140625" style="1" bestFit="1" customWidth="1"/>
    <col min="2" max="5" width="15.57031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4" t="str">
        <f>Баланс!K1</f>
        <v>2020 год</v>
      </c>
    </row>
    <row r="2" spans="1:5" s="12" customFormat="1" ht="15.75" x14ac:dyDescent="0.2">
      <c r="A2" s="38" t="s">
        <v>57</v>
      </c>
      <c r="B2" s="39" t="s">
        <v>51</v>
      </c>
      <c r="C2" s="52" t="s">
        <v>50</v>
      </c>
      <c r="D2" s="52" t="s">
        <v>17</v>
      </c>
      <c r="E2" s="52" t="s">
        <v>16</v>
      </c>
    </row>
    <row r="3" spans="1:5" x14ac:dyDescent="0.2">
      <c r="A3" s="28" t="s">
        <v>44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f t="shared" ref="B4:B6" si="0">C4</f>
        <v>17.72</v>
      </c>
      <c r="C4" s="29">
        <v>17.72</v>
      </c>
      <c r="D4" s="29"/>
      <c r="E4" s="29"/>
    </row>
    <row r="5" spans="1:5" x14ac:dyDescent="0.2">
      <c r="A5" s="28" t="s">
        <v>22</v>
      </c>
      <c r="B5" s="29">
        <f t="shared" si="0"/>
        <v>0</v>
      </c>
      <c r="C5" s="29"/>
      <c r="D5" s="29"/>
      <c r="E5" s="29"/>
    </row>
    <row r="6" spans="1:5" x14ac:dyDescent="0.2">
      <c r="A6" s="28" t="s">
        <v>2</v>
      </c>
      <c r="B6" s="29">
        <f t="shared" si="0"/>
        <v>0.01</v>
      </c>
      <c r="C6" s="29">
        <v>0.01</v>
      </c>
      <c r="D6" s="29"/>
      <c r="E6" s="29"/>
    </row>
    <row r="7" spans="1:5" s="44" customFormat="1" x14ac:dyDescent="0.2">
      <c r="A7" s="28" t="s">
        <v>23</v>
      </c>
      <c r="B7" s="42">
        <f>B3+B4+B6-B5</f>
        <v>17.73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0</v>
      </c>
      <c r="C8" s="29"/>
      <c r="D8" s="29"/>
      <c r="E8" s="29"/>
    </row>
    <row r="9" spans="1:5" x14ac:dyDescent="0.2">
      <c r="A9" s="37" t="s">
        <v>62</v>
      </c>
      <c r="B9" s="29">
        <v>15.35</v>
      </c>
      <c r="C9" s="29">
        <v>15.35</v>
      </c>
      <c r="D9" s="29"/>
      <c r="E9" s="29"/>
    </row>
    <row r="10" spans="1:5" x14ac:dyDescent="0.2">
      <c r="A10" s="32" t="s">
        <v>31</v>
      </c>
      <c r="B10" s="29">
        <f>D10</f>
        <v>0</v>
      </c>
      <c r="C10" s="29"/>
      <c r="D10" s="29"/>
      <c r="E10" s="29"/>
    </row>
    <row r="11" spans="1:5" x14ac:dyDescent="0.2">
      <c r="A11" s="32" t="s">
        <v>28</v>
      </c>
      <c r="B11" s="29">
        <f>B12+B13+B14+B15</f>
        <v>15.35</v>
      </c>
      <c r="C11" s="29"/>
      <c r="D11" s="29"/>
      <c r="E11" s="29"/>
    </row>
    <row r="12" spans="1:5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</row>
    <row r="13" spans="1:5" x14ac:dyDescent="0.2">
      <c r="A13" s="41" t="s">
        <v>3</v>
      </c>
      <c r="B13" s="29">
        <v>15.35</v>
      </c>
      <c r="C13" s="29">
        <v>15.35</v>
      </c>
      <c r="D13" s="29">
        <v>6.63</v>
      </c>
      <c r="E13" s="29"/>
    </row>
    <row r="14" spans="1:5" x14ac:dyDescent="0.2">
      <c r="A14" s="41" t="s">
        <v>35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39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>
        <f t="shared" si="1"/>
        <v>0</v>
      </c>
      <c r="C19" s="29"/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4" customFormat="1" x14ac:dyDescent="0.2">
      <c r="A21" s="32" t="s">
        <v>7</v>
      </c>
      <c r="B21" s="42">
        <f>B22+B23+B29+B30+B35+B36+B37+B38</f>
        <v>2.38</v>
      </c>
      <c r="C21" s="29"/>
      <c r="D21" s="29"/>
      <c r="E21" s="29"/>
    </row>
    <row r="22" spans="1:5" x14ac:dyDescent="0.2">
      <c r="A22" s="43" t="s">
        <v>12</v>
      </c>
      <c r="B22" s="29">
        <f>C22</f>
        <v>0</v>
      </c>
      <c r="C22" s="29"/>
      <c r="D22" s="29"/>
      <c r="E22" s="29"/>
    </row>
    <row r="23" spans="1:5" x14ac:dyDescent="0.2">
      <c r="A23" s="43" t="s">
        <v>91</v>
      </c>
      <c r="B23" s="29">
        <v>0</v>
      </c>
      <c r="C23" s="29"/>
      <c r="D23" s="29"/>
      <c r="E23" s="29"/>
    </row>
    <row r="24" spans="1:5" x14ac:dyDescent="0.2">
      <c r="A24" s="43" t="s">
        <v>95</v>
      </c>
      <c r="B24" s="29"/>
      <c r="C24" s="29"/>
      <c r="D24" s="29"/>
      <c r="E24" s="29"/>
    </row>
    <row r="25" spans="1:5" x14ac:dyDescent="0.2">
      <c r="A25" s="43" t="s">
        <v>92</v>
      </c>
      <c r="B25" s="29">
        <v>0</v>
      </c>
      <c r="C25" s="29"/>
      <c r="D25" s="29"/>
      <c r="E25" s="29"/>
    </row>
    <row r="26" spans="1:5" x14ac:dyDescent="0.2">
      <c r="A26" s="43" t="s">
        <v>97</v>
      </c>
      <c r="B26" s="29"/>
      <c r="C26" s="29"/>
      <c r="D26" s="29"/>
      <c r="E26" s="29"/>
    </row>
    <row r="27" spans="1:5" s="24" customFormat="1" ht="15.75" customHeight="1" x14ac:dyDescent="0.2">
      <c r="A27" s="43" t="s">
        <v>98</v>
      </c>
      <c r="B27" s="29">
        <f t="shared" ref="B27:B34" si="2">C27</f>
        <v>0</v>
      </c>
      <c r="C27" s="29"/>
      <c r="D27" s="29"/>
      <c r="E27" s="29"/>
    </row>
    <row r="28" spans="1:5" s="24" customFormat="1" x14ac:dyDescent="0.2">
      <c r="A28" s="43" t="s">
        <v>93</v>
      </c>
      <c r="B28" s="29"/>
      <c r="C28" s="29"/>
      <c r="D28" s="29"/>
      <c r="E28" s="29"/>
    </row>
    <row r="29" spans="1:5" x14ac:dyDescent="0.2">
      <c r="A29" s="43" t="s">
        <v>27</v>
      </c>
      <c r="B29" s="29">
        <f t="shared" si="2"/>
        <v>0</v>
      </c>
      <c r="C29" s="29"/>
      <c r="D29" s="29"/>
      <c r="E29" s="29"/>
    </row>
    <row r="30" spans="1:5" x14ac:dyDescent="0.2">
      <c r="A30" s="43" t="s">
        <v>47</v>
      </c>
      <c r="B30" s="29">
        <f t="shared" si="2"/>
        <v>0</v>
      </c>
      <c r="C30" s="30"/>
      <c r="D30" s="29"/>
      <c r="E30" s="29"/>
    </row>
    <row r="31" spans="1:5" s="24" customFormat="1" x14ac:dyDescent="0.2">
      <c r="A31" s="49" t="s">
        <v>8</v>
      </c>
      <c r="B31" s="29">
        <f t="shared" si="2"/>
        <v>0</v>
      </c>
      <c r="C31" s="29"/>
      <c r="D31" s="29"/>
      <c r="E31" s="29"/>
    </row>
    <row r="32" spans="1:5" x14ac:dyDescent="0.2">
      <c r="A32" s="49" t="s">
        <v>9</v>
      </c>
      <c r="B32" s="29">
        <f t="shared" si="2"/>
        <v>0</v>
      </c>
      <c r="C32" s="29"/>
      <c r="D32" s="29"/>
      <c r="E32" s="29"/>
    </row>
    <row r="33" spans="1:5" x14ac:dyDescent="0.2">
      <c r="A33" s="49" t="s">
        <v>10</v>
      </c>
      <c r="B33" s="29">
        <f t="shared" si="2"/>
        <v>0</v>
      </c>
      <c r="C33" s="29"/>
      <c r="D33" s="29"/>
      <c r="E33" s="29"/>
    </row>
    <row r="34" spans="1:5" s="24" customFormat="1" x14ac:dyDescent="0.2">
      <c r="A34" s="49" t="s">
        <v>11</v>
      </c>
      <c r="B34" s="29">
        <f t="shared" si="2"/>
        <v>0</v>
      </c>
      <c r="C34" s="29"/>
      <c r="D34" s="29"/>
      <c r="E34" s="29"/>
    </row>
    <row r="35" spans="1:5" x14ac:dyDescent="0.2">
      <c r="A35" s="43" t="s">
        <v>13</v>
      </c>
      <c r="B35" s="29">
        <v>0.31</v>
      </c>
      <c r="C35" s="29">
        <v>0.31</v>
      </c>
      <c r="D35" s="29"/>
      <c r="E35" s="29"/>
    </row>
    <row r="36" spans="1:5" x14ac:dyDescent="0.2">
      <c r="A36" s="43" t="s">
        <v>14</v>
      </c>
      <c r="B36" s="29">
        <f t="shared" ref="B36:B37" si="3">C36</f>
        <v>0</v>
      </c>
      <c r="C36" s="29"/>
      <c r="D36" s="29"/>
      <c r="E36" s="29"/>
    </row>
    <row r="37" spans="1:5" x14ac:dyDescent="0.2">
      <c r="A37" s="43" t="s">
        <v>15</v>
      </c>
      <c r="B37" s="29">
        <f t="shared" si="3"/>
        <v>2.0699999999999998</v>
      </c>
      <c r="C37" s="29">
        <v>2.0699999999999998</v>
      </c>
      <c r="D37" s="29"/>
      <c r="E37" s="29"/>
    </row>
    <row r="38" spans="1:5" x14ac:dyDescent="0.2">
      <c r="A38" s="43" t="s">
        <v>37</v>
      </c>
      <c r="B38" s="29">
        <v>0</v>
      </c>
      <c r="C38" s="29">
        <v>0</v>
      </c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zoomScale="90" zoomScaleNormal="90" workbookViewId="0">
      <selection activeCell="B8" sqref="B8"/>
    </sheetView>
  </sheetViews>
  <sheetFormatPr defaultColWidth="8.85546875" defaultRowHeight="12.75" x14ac:dyDescent="0.2"/>
  <cols>
    <col min="1" max="1" width="57.140625" style="1" bestFit="1" customWidth="1"/>
    <col min="2" max="5" width="14.8554687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4" t="str">
        <f>Баланс!K1</f>
        <v>2020 год</v>
      </c>
    </row>
    <row r="2" spans="1:5" s="12" customFormat="1" ht="15.75" x14ac:dyDescent="0.2">
      <c r="A2" s="38" t="s">
        <v>58</v>
      </c>
      <c r="B2" s="39" t="s">
        <v>51</v>
      </c>
      <c r="C2" s="52" t="s">
        <v>50</v>
      </c>
      <c r="D2" s="52" t="s">
        <v>17</v>
      </c>
      <c r="E2" s="52" t="s">
        <v>16</v>
      </c>
    </row>
    <row r="3" spans="1:5" x14ac:dyDescent="0.2">
      <c r="A3" s="28" t="s">
        <v>44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f t="shared" ref="B4:B6" si="0">C4</f>
        <v>44.83</v>
      </c>
      <c r="C4" s="29">
        <v>44.83</v>
      </c>
      <c r="D4" s="29"/>
      <c r="E4" s="29"/>
    </row>
    <row r="5" spans="1:5" x14ac:dyDescent="0.2">
      <c r="A5" s="28" t="s">
        <v>22</v>
      </c>
      <c r="B5" s="29">
        <f t="shared" si="0"/>
        <v>0</v>
      </c>
      <c r="C5" s="29"/>
      <c r="D5" s="29"/>
      <c r="E5" s="29"/>
    </row>
    <row r="6" spans="1:5" x14ac:dyDescent="0.2">
      <c r="A6" s="28" t="s">
        <v>2</v>
      </c>
      <c r="B6" s="29">
        <f t="shared" si="0"/>
        <v>0.37</v>
      </c>
      <c r="C6" s="29">
        <v>0.37</v>
      </c>
      <c r="D6" s="29"/>
      <c r="E6" s="29"/>
    </row>
    <row r="7" spans="1:5" s="44" customFormat="1" x14ac:dyDescent="0.2">
      <c r="A7" s="28" t="s">
        <v>23</v>
      </c>
      <c r="B7" s="42">
        <f>B3+B4+B6-B5</f>
        <v>45.199999999999996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9.1099999999999959</v>
      </c>
      <c r="C8" s="29"/>
      <c r="D8" s="29"/>
      <c r="E8" s="29"/>
    </row>
    <row r="9" spans="1:5" x14ac:dyDescent="0.2">
      <c r="A9" s="37" t="s">
        <v>62</v>
      </c>
      <c r="B9" s="29">
        <v>6.14</v>
      </c>
      <c r="C9" s="29">
        <v>6.14</v>
      </c>
      <c r="D9" s="29"/>
      <c r="E9" s="29"/>
    </row>
    <row r="10" spans="1:5" x14ac:dyDescent="0.2">
      <c r="A10" s="32" t="s">
        <v>31</v>
      </c>
      <c r="B10" s="29">
        <f>D10</f>
        <v>0.01</v>
      </c>
      <c r="C10" s="29"/>
      <c r="D10" s="29">
        <v>0.01</v>
      </c>
      <c r="E10" s="29"/>
    </row>
    <row r="11" spans="1:5" x14ac:dyDescent="0.2">
      <c r="A11" s="32" t="s">
        <v>28</v>
      </c>
      <c r="B11" s="29">
        <f>B12+B13+B14+B15</f>
        <v>6.13</v>
      </c>
      <c r="C11" s="29"/>
      <c r="D11" s="29"/>
      <c r="E11" s="29"/>
    </row>
    <row r="12" spans="1:5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</row>
    <row r="13" spans="1:5" x14ac:dyDescent="0.2">
      <c r="A13" s="41" t="s">
        <v>3</v>
      </c>
      <c r="B13" s="29">
        <v>6.13</v>
      </c>
      <c r="C13" s="29">
        <v>6.13</v>
      </c>
      <c r="D13" s="29">
        <v>0.62</v>
      </c>
      <c r="E13" s="29"/>
    </row>
    <row r="14" spans="1:5" x14ac:dyDescent="0.2">
      <c r="A14" s="41" t="s">
        <v>35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39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>
        <v>0</v>
      </c>
      <c r="C19" s="29">
        <v>0</v>
      </c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4" customFormat="1" x14ac:dyDescent="0.2">
      <c r="A21" s="32" t="s">
        <v>7</v>
      </c>
      <c r="B21" s="42">
        <f>B22+B23+B29+B30+B35+B36+B37+B38</f>
        <v>29.95</v>
      </c>
      <c r="C21" s="29"/>
      <c r="D21" s="29"/>
      <c r="E21" s="29"/>
    </row>
    <row r="22" spans="1:5" x14ac:dyDescent="0.2">
      <c r="A22" s="43" t="s">
        <v>12</v>
      </c>
      <c r="B22" s="29">
        <f>C22</f>
        <v>5.82</v>
      </c>
      <c r="C22" s="29">
        <v>5.82</v>
      </c>
      <c r="D22" s="29"/>
      <c r="E22" s="29"/>
    </row>
    <row r="23" spans="1:5" x14ac:dyDescent="0.2">
      <c r="A23" s="43" t="s">
        <v>91</v>
      </c>
      <c r="B23" s="29">
        <v>9.76</v>
      </c>
      <c r="C23" s="29">
        <v>9.76</v>
      </c>
      <c r="D23" s="29"/>
      <c r="E23" s="29"/>
    </row>
    <row r="24" spans="1:5" x14ac:dyDescent="0.2">
      <c r="A24" s="43" t="s">
        <v>95</v>
      </c>
      <c r="B24" s="29">
        <v>0</v>
      </c>
      <c r="C24" s="29">
        <v>0</v>
      </c>
      <c r="D24" s="29"/>
      <c r="E24" s="29"/>
    </row>
    <row r="25" spans="1:5" x14ac:dyDescent="0.2">
      <c r="A25" s="43" t="s">
        <v>92</v>
      </c>
      <c r="B25" s="29">
        <f t="shared" ref="B25:B34" si="2">C25</f>
        <v>9.69</v>
      </c>
      <c r="C25" s="29">
        <v>9.69</v>
      </c>
      <c r="D25" s="29"/>
      <c r="E25" s="29"/>
    </row>
    <row r="26" spans="1:5" x14ac:dyDescent="0.2">
      <c r="A26" s="43" t="s">
        <v>97</v>
      </c>
      <c r="B26" s="29">
        <v>0.03</v>
      </c>
      <c r="C26" s="29">
        <v>0.03</v>
      </c>
      <c r="D26" s="29"/>
      <c r="E26" s="29"/>
    </row>
    <row r="27" spans="1:5" s="24" customFormat="1" ht="15.75" customHeight="1" x14ac:dyDescent="0.2">
      <c r="A27" s="43" t="s">
        <v>98</v>
      </c>
      <c r="B27" s="29">
        <f t="shared" si="2"/>
        <v>0.03</v>
      </c>
      <c r="C27" s="29">
        <v>0.03</v>
      </c>
      <c r="D27" s="29"/>
      <c r="E27" s="29"/>
    </row>
    <row r="28" spans="1:5" s="24" customFormat="1" ht="12" customHeight="1" x14ac:dyDescent="0.2">
      <c r="A28" s="43" t="s">
        <v>105</v>
      </c>
      <c r="B28" s="29"/>
      <c r="C28" s="29"/>
      <c r="D28" s="29"/>
      <c r="E28" s="29"/>
    </row>
    <row r="29" spans="1:5" x14ac:dyDescent="0.2">
      <c r="A29" s="43" t="s">
        <v>27</v>
      </c>
      <c r="B29" s="29">
        <f t="shared" si="2"/>
        <v>0.03</v>
      </c>
      <c r="C29" s="29">
        <v>0.03</v>
      </c>
      <c r="D29" s="29"/>
      <c r="E29" s="29"/>
    </row>
    <row r="30" spans="1:5" x14ac:dyDescent="0.2">
      <c r="A30" s="43" t="s">
        <v>47</v>
      </c>
      <c r="B30" s="29">
        <v>0.43</v>
      </c>
      <c r="C30" s="29">
        <v>0.43</v>
      </c>
      <c r="D30" s="29"/>
      <c r="E30" s="29"/>
    </row>
    <row r="31" spans="1:5" s="24" customFormat="1" x14ac:dyDescent="0.2">
      <c r="A31" s="49" t="s">
        <v>8</v>
      </c>
      <c r="B31" s="29">
        <f t="shared" si="2"/>
        <v>0</v>
      </c>
      <c r="C31" s="29">
        <v>0</v>
      </c>
      <c r="D31" s="29"/>
      <c r="E31" s="29"/>
    </row>
    <row r="32" spans="1:5" x14ac:dyDescent="0.2">
      <c r="A32" s="49" t="s">
        <v>9</v>
      </c>
      <c r="B32" s="29">
        <f t="shared" si="2"/>
        <v>0</v>
      </c>
      <c r="C32" s="29">
        <v>0</v>
      </c>
      <c r="D32" s="29"/>
      <c r="E32" s="29"/>
    </row>
    <row r="33" spans="1:5" x14ac:dyDescent="0.2">
      <c r="A33" s="49" t="s">
        <v>10</v>
      </c>
      <c r="B33" s="29">
        <f t="shared" si="2"/>
        <v>0</v>
      </c>
      <c r="C33" s="29">
        <v>0</v>
      </c>
      <c r="D33" s="29"/>
      <c r="E33" s="29"/>
    </row>
    <row r="34" spans="1:5" s="24" customFormat="1" x14ac:dyDescent="0.2">
      <c r="A34" s="49" t="s">
        <v>11</v>
      </c>
      <c r="B34" s="29">
        <f t="shared" si="2"/>
        <v>0</v>
      </c>
      <c r="C34" s="29">
        <v>0</v>
      </c>
      <c r="D34" s="29"/>
      <c r="E34" s="29"/>
    </row>
    <row r="35" spans="1:5" x14ac:dyDescent="0.2">
      <c r="A35" s="43" t="s">
        <v>13</v>
      </c>
      <c r="B35" s="29">
        <v>2.54</v>
      </c>
      <c r="C35" s="29">
        <v>2.54</v>
      </c>
      <c r="D35" s="29"/>
      <c r="E35" s="29"/>
    </row>
    <row r="36" spans="1:5" x14ac:dyDescent="0.2">
      <c r="A36" s="43" t="s">
        <v>14</v>
      </c>
      <c r="B36" s="29">
        <f t="shared" ref="B36:B37" si="3">C36</f>
        <v>9.6300000000000008</v>
      </c>
      <c r="C36" s="29">
        <v>9.6300000000000008</v>
      </c>
      <c r="D36" s="29"/>
      <c r="E36" s="29"/>
    </row>
    <row r="37" spans="1:5" x14ac:dyDescent="0.2">
      <c r="A37" s="43" t="s">
        <v>15</v>
      </c>
      <c r="B37" s="29">
        <f t="shared" si="3"/>
        <v>1.25</v>
      </c>
      <c r="C37" s="29">
        <v>1.25</v>
      </c>
      <c r="D37" s="29"/>
      <c r="E37" s="29"/>
    </row>
    <row r="38" spans="1:5" x14ac:dyDescent="0.2">
      <c r="A38" s="43" t="s">
        <v>37</v>
      </c>
      <c r="B38" s="29">
        <v>0.49</v>
      </c>
      <c r="C38" s="29">
        <v>0.49</v>
      </c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F37"/>
  <sheetViews>
    <sheetView workbookViewId="0">
      <selection activeCell="B8" sqref="B8"/>
    </sheetView>
  </sheetViews>
  <sheetFormatPr defaultColWidth="8.85546875" defaultRowHeight="12.75" x14ac:dyDescent="0.2"/>
  <cols>
    <col min="1" max="1" width="57.140625" style="1" bestFit="1" customWidth="1"/>
    <col min="2" max="6" width="14.14062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4" t="str">
        <f>Баланс!K1</f>
        <v>2020 год</v>
      </c>
    </row>
    <row r="2" spans="1:6" s="12" customFormat="1" ht="15.75" x14ac:dyDescent="0.2">
      <c r="A2" s="38" t="s">
        <v>59</v>
      </c>
      <c r="B2" s="39" t="s">
        <v>51</v>
      </c>
      <c r="C2" s="52" t="s">
        <v>50</v>
      </c>
      <c r="D2" s="52" t="s">
        <v>18</v>
      </c>
      <c r="E2" s="52" t="s">
        <v>17</v>
      </c>
      <c r="F2" s="52" t="s">
        <v>20</v>
      </c>
    </row>
    <row r="3" spans="1:6" x14ac:dyDescent="0.2">
      <c r="A3" s="28" t="s">
        <v>44</v>
      </c>
      <c r="B3" s="29">
        <f>'Пр.тв.т. '!B3+Пеллеты!B3+Древесина!B3</f>
        <v>55.78</v>
      </c>
      <c r="C3" s="29">
        <f>'Пр.тв.т. '!C3+Пеллеты!C3+Древесина!C3</f>
        <v>55.78</v>
      </c>
      <c r="D3" s="29">
        <f>'Пр.тв.т. '!D3+Пеллеты!D3+Древесина!D3</f>
        <v>0</v>
      </c>
      <c r="E3" s="29">
        <f>'Пр.тв.т. '!E3+Пеллеты!E3+Древесина!E3</f>
        <v>0</v>
      </c>
      <c r="F3" s="29">
        <f>'Пр.тв.т. '!F3+Пеллеты!F3+Древесина!F3</f>
        <v>0</v>
      </c>
    </row>
    <row r="4" spans="1:6" s="24" customFormat="1" x14ac:dyDescent="0.2">
      <c r="A4" s="28" t="s">
        <v>21</v>
      </c>
      <c r="B4" s="29">
        <f>'Пр.тв.т. '!B4+Пеллеты!B4+Древесина!B4</f>
        <v>0</v>
      </c>
      <c r="C4" s="29">
        <f>'Пр.тв.т. '!C4+Пеллеты!C4+Древесина!C4</f>
        <v>0</v>
      </c>
      <c r="D4" s="29">
        <f>'Пр.тв.т. '!D4+Пеллеты!D4+Древесина!D4</f>
        <v>0</v>
      </c>
      <c r="E4" s="29">
        <f>'Пр.тв.т. '!E4+Пеллеты!E4+Древесина!E4</f>
        <v>0</v>
      </c>
      <c r="F4" s="29">
        <f>'Пр.тв.т. '!F4+Пеллеты!F4+Древесина!F4</f>
        <v>0</v>
      </c>
    </row>
    <row r="5" spans="1:6" x14ac:dyDescent="0.2">
      <c r="A5" s="28" t="s">
        <v>22</v>
      </c>
      <c r="B5" s="29">
        <f>'Пр.тв.т. '!B5+Пеллеты!B5+Древесина!B5</f>
        <v>0</v>
      </c>
      <c r="C5" s="29">
        <f>'Пр.тв.т. '!C5+Пеллеты!C5+Древесина!C5</f>
        <v>0</v>
      </c>
      <c r="D5" s="29">
        <f>'Пр.тв.т. '!D5+Пеллеты!D5+Древесина!D5</f>
        <v>0</v>
      </c>
      <c r="E5" s="29">
        <f>'Пр.тв.т. '!E5+Пеллеты!E5+Древесина!E5</f>
        <v>0</v>
      </c>
      <c r="F5" s="29">
        <f>'Пр.тв.т. '!F5+Пеллеты!F5+Древесина!F5</f>
        <v>0</v>
      </c>
    </row>
    <row r="6" spans="1:6" x14ac:dyDescent="0.2">
      <c r="A6" s="28" t="s">
        <v>2</v>
      </c>
      <c r="B6" s="29">
        <f>'Пр.тв.т. '!B6+Пеллеты!B6+Древесина!B6</f>
        <v>23.089999999999996</v>
      </c>
      <c r="C6" s="29">
        <f>'Пр.тв.т. '!C6+Пеллеты!C6+Древесина!C6</f>
        <v>23.089999999999996</v>
      </c>
      <c r="D6" s="29">
        <f>'Пр.тв.т. '!D6+Пеллеты!D6+Древесина!D6</f>
        <v>0</v>
      </c>
      <c r="E6" s="29">
        <f>'Пр.тв.т. '!E6+Пеллеты!E6+Древесина!E6</f>
        <v>0</v>
      </c>
      <c r="F6" s="29">
        <f>'Пр.тв.т. '!F6+Пеллеты!F6+Древесина!F6</f>
        <v>0</v>
      </c>
    </row>
    <row r="7" spans="1:6" s="44" customFormat="1" x14ac:dyDescent="0.2">
      <c r="A7" s="28" t="s">
        <v>23</v>
      </c>
      <c r="B7" s="42">
        <f>'Пр.тв.т. '!B7+Пеллеты!B7+Древесина!B7</f>
        <v>78.87</v>
      </c>
      <c r="C7" s="29"/>
      <c r="D7" s="29">
        <f>'Пр.тв.т. '!D7+Пеллеты!D7+Древесина!D7</f>
        <v>0</v>
      </c>
      <c r="E7" s="29">
        <f>'Пр.тв.т. '!E7+Пеллеты!E7+Древесина!E7</f>
        <v>0</v>
      </c>
      <c r="F7" s="29">
        <f>'Пр.тв.т. '!F7+Пеллеты!F7+Древесина!F7</f>
        <v>0</v>
      </c>
    </row>
    <row r="8" spans="1:6" x14ac:dyDescent="0.2">
      <c r="A8" s="37" t="s">
        <v>32</v>
      </c>
      <c r="B8" s="29">
        <f>'Пр.тв.т. '!B8+Пеллеты!B8+Древесина!B8</f>
        <v>-1.0000000000000009E-2</v>
      </c>
      <c r="C8" s="29">
        <f>'Пр.тв.т. '!C8+Пеллеты!C8+Древесина!C8</f>
        <v>0</v>
      </c>
      <c r="D8" s="29">
        <f>'Пр.тв.т. '!D8+Пеллеты!D8+Древесина!D8</f>
        <v>0</v>
      </c>
      <c r="E8" s="29">
        <f>'Пр.тв.т. '!E8+Пеллеты!E8+Древесина!E8</f>
        <v>0</v>
      </c>
      <c r="F8" s="29">
        <f>'Пр.тв.т. '!F8+Пеллеты!F8+Древесина!F8</f>
        <v>0</v>
      </c>
    </row>
    <row r="9" spans="1:6" x14ac:dyDescent="0.2">
      <c r="A9" s="32" t="s">
        <v>31</v>
      </c>
      <c r="B9" s="29">
        <f>0</f>
        <v>0</v>
      </c>
      <c r="C9" s="29">
        <f>'Пр.тв.т. '!C9+Пеллеты!C9+Древесина!C9</f>
        <v>0</v>
      </c>
      <c r="D9" s="29">
        <f>'Пр.тв.т. '!D9+Пеллеты!D9+Древесина!D9</f>
        <v>0</v>
      </c>
      <c r="E9" s="29">
        <f>'Пр.тв.т. '!E9+Пеллеты!E9+Древесина!E9</f>
        <v>0</v>
      </c>
      <c r="F9" s="29">
        <f>'Пр.тв.т. '!F9+Пеллеты!F9+Древесина!F9</f>
        <v>0</v>
      </c>
    </row>
    <row r="10" spans="1:6" x14ac:dyDescent="0.2">
      <c r="A10" s="32" t="s">
        <v>28</v>
      </c>
      <c r="B10" s="29">
        <f>'Пр.тв.т. '!B10+Пеллеты!B10+Древесина!B10</f>
        <v>78.88</v>
      </c>
      <c r="C10" s="29">
        <f>'Пр.тв.т. '!C10+Пеллеты!C10+Древесина!C10</f>
        <v>0</v>
      </c>
      <c r="D10" s="29">
        <f>'Пр.тв.т. '!D10+Пеллеты!D10+Древесина!D10</f>
        <v>0</v>
      </c>
      <c r="E10" s="29">
        <f>'Пр.тв.т. '!E10+Пеллеты!E10+Древесина!E10</f>
        <v>0</v>
      </c>
      <c r="F10" s="29">
        <f>'Пр.тв.т. '!F10+Пеллеты!F10+Древесина!F10</f>
        <v>0</v>
      </c>
    </row>
    <row r="11" spans="1:6" s="24" customFormat="1" x14ac:dyDescent="0.2">
      <c r="A11" s="41" t="s">
        <v>34</v>
      </c>
      <c r="B11" s="29">
        <f>'Пр.тв.т. '!B11+Пеллеты!B11+Древесина!B11</f>
        <v>0</v>
      </c>
      <c r="C11" s="29">
        <f>'Пр.тв.т. '!C11+Пеллеты!C11+Древесина!C11</f>
        <v>0</v>
      </c>
      <c r="D11" s="29">
        <f>'Пр.тв.т. '!D11+Пеллеты!D11+Древесина!D11</f>
        <v>0</v>
      </c>
      <c r="E11" s="29">
        <f>'Пр.тв.т. '!E11+Пеллеты!E11+Древесина!E11</f>
        <v>0</v>
      </c>
      <c r="F11" s="29">
        <f>'Пр.тв.т. '!F11+Пеллеты!F11+Древесина!F11</f>
        <v>0</v>
      </c>
    </row>
    <row r="12" spans="1:6" x14ac:dyDescent="0.2">
      <c r="A12" s="41" t="s">
        <v>3</v>
      </c>
      <c r="B12" s="29">
        <f>'Пр.тв.т. '!B12+Пеллеты!B12+Древесина!B12</f>
        <v>78.88</v>
      </c>
      <c r="C12" s="29">
        <f>'Пр.тв.т. '!C12+Пеллеты!C12+Древесина!C12</f>
        <v>78.88</v>
      </c>
      <c r="D12" s="29">
        <f>'Пр.тв.т. '!D12+Пеллеты!D12+Древесина!D12</f>
        <v>0</v>
      </c>
      <c r="E12" s="29">
        <f>'Пр.тв.т. '!E12+Пеллеты!E12+Древесина!E12</f>
        <v>0</v>
      </c>
      <c r="F12" s="29">
        <f>'Пр.тв.т. '!F12+Пеллеты!F12+Древесина!F12</f>
        <v>0</v>
      </c>
    </row>
    <row r="13" spans="1:6" x14ac:dyDescent="0.2">
      <c r="A13" s="41" t="s">
        <v>35</v>
      </c>
      <c r="B13" s="29">
        <f t="shared" ref="B13:B19" si="0">C13</f>
        <v>0</v>
      </c>
      <c r="C13" s="29">
        <f>'Пр.тв.т. '!C13+Пеллеты!C13+Древесина!C13</f>
        <v>0</v>
      </c>
      <c r="D13" s="29">
        <f>'Пр.тв.т. '!D13+Пеллеты!D13+Древесина!D13</f>
        <v>0</v>
      </c>
      <c r="E13" s="29">
        <f>'Пр.тв.т. '!E13+Пеллеты!E13+Древесина!E13</f>
        <v>0</v>
      </c>
      <c r="F13" s="29">
        <f>'Пр.тв.т. '!F13+Пеллеты!F13+Древесина!F13</f>
        <v>0</v>
      </c>
    </row>
    <row r="14" spans="1:6" s="24" customFormat="1" x14ac:dyDescent="0.2">
      <c r="A14" s="41" t="s">
        <v>26</v>
      </c>
      <c r="B14" s="29">
        <f t="shared" si="0"/>
        <v>0</v>
      </c>
      <c r="C14" s="29">
        <f>'Пр.тв.т. '!C14+Пеллеты!C14+Древесина!C14</f>
        <v>0</v>
      </c>
      <c r="D14" s="29">
        <f>'Пр.тв.т. '!D14+Пеллеты!D14+Древесина!D14</f>
        <v>0</v>
      </c>
      <c r="E14" s="29">
        <f>'Пр.тв.т. '!E14+Пеллеты!E14+Древесина!E14</f>
        <v>0</v>
      </c>
      <c r="F14" s="29">
        <f>'Пр.тв.т. '!F14+Пеллеты!F14+Древесина!F14</f>
        <v>0</v>
      </c>
    </row>
    <row r="15" spans="1:6" x14ac:dyDescent="0.2">
      <c r="A15" s="32" t="s">
        <v>4</v>
      </c>
      <c r="B15" s="29">
        <f t="shared" si="0"/>
        <v>0</v>
      </c>
      <c r="C15" s="29">
        <f>'Пр.тв.т. '!C15+Пеллеты!C15+Древесина!C15</f>
        <v>0</v>
      </c>
      <c r="D15" s="29">
        <f>'Пр.тв.т. '!D15+Пеллеты!D15+Древесина!D15</f>
        <v>0</v>
      </c>
      <c r="E15" s="29">
        <f>'Пр.тв.т. '!E15+Пеллеты!E15+Древесина!E15</f>
        <v>0</v>
      </c>
      <c r="F15" s="29">
        <f>'Пр.тв.т. '!F15+Пеллеты!F15+Древесина!F15</f>
        <v>0</v>
      </c>
    </row>
    <row r="16" spans="1:6" x14ac:dyDescent="0.2">
      <c r="A16" s="32" t="s">
        <v>5</v>
      </c>
      <c r="B16" s="29">
        <f t="shared" si="0"/>
        <v>0</v>
      </c>
      <c r="C16" s="29">
        <f>'Пр.тв.т. '!C16+Пеллеты!C16+Древесина!C16</f>
        <v>0</v>
      </c>
      <c r="D16" s="29">
        <f>'Пр.тв.т. '!D16+Пеллеты!D16+Древесина!D16</f>
        <v>0</v>
      </c>
      <c r="E16" s="29">
        <f>'Пр.тв.т. '!E16+Пеллеты!E16+Древесина!E16</f>
        <v>0</v>
      </c>
      <c r="F16" s="29">
        <f>'Пр.тв.т. '!F16+Пеллеты!F16+Древесина!F16</f>
        <v>0</v>
      </c>
    </row>
    <row r="17" spans="1:6" s="24" customFormat="1" x14ac:dyDescent="0.2">
      <c r="A17" s="32" t="s">
        <v>39</v>
      </c>
      <c r="B17" s="29">
        <f t="shared" si="0"/>
        <v>0</v>
      </c>
      <c r="C17" s="29">
        <f>'Пр.тв.т. '!C17+Пеллеты!C17+Древесина!C17</f>
        <v>0</v>
      </c>
      <c r="D17" s="29">
        <f>'Пр.тв.т. '!D17+Пеллеты!D17+Древесина!D17</f>
        <v>0</v>
      </c>
      <c r="E17" s="29">
        <f>'Пр.тв.т. '!E17+Пеллеты!E17+Древесина!E17</f>
        <v>0</v>
      </c>
      <c r="F17" s="29">
        <f>'Пр.тв.т. '!F17+Пеллеты!F17+Древесина!F17</f>
        <v>0</v>
      </c>
    </row>
    <row r="18" spans="1:6" x14ac:dyDescent="0.2">
      <c r="A18" s="32" t="s">
        <v>6</v>
      </c>
      <c r="B18" s="29">
        <f t="shared" si="0"/>
        <v>0</v>
      </c>
      <c r="C18" s="29">
        <f>'Пр.тв.т. '!C18+Пеллеты!C18+Древесина!C18</f>
        <v>0</v>
      </c>
      <c r="D18" s="29">
        <f>'Пр.тв.т. '!D18+Пеллеты!D18+Древесина!D18</f>
        <v>0</v>
      </c>
      <c r="E18" s="29">
        <f>'Пр.тв.т. '!E18+Пеллеты!E18+Древесина!E18</f>
        <v>0</v>
      </c>
      <c r="F18" s="29">
        <f>'Пр.тв.т. '!F18+Пеллеты!F18+Древесина!F18</f>
        <v>0</v>
      </c>
    </row>
    <row r="19" spans="1:6" x14ac:dyDescent="0.2">
      <c r="A19" s="32" t="s">
        <v>29</v>
      </c>
      <c r="B19" s="29">
        <f t="shared" si="0"/>
        <v>0</v>
      </c>
      <c r="C19" s="29">
        <f>'Пр.тв.т. '!C19+Пеллеты!C19+Древесина!C19</f>
        <v>0</v>
      </c>
      <c r="D19" s="29">
        <f>'Пр.тв.т. '!D19+Пеллеты!D19+Древесина!D19</f>
        <v>0</v>
      </c>
      <c r="E19" s="29">
        <f>'Пр.тв.т. '!E19+Пеллеты!E19+Древесина!E19</f>
        <v>0</v>
      </c>
      <c r="F19" s="29">
        <f>'Пр.тв.т. '!F19+Пеллеты!F19+Древесина!F19</f>
        <v>0</v>
      </c>
    </row>
    <row r="20" spans="1:6" s="44" customFormat="1" x14ac:dyDescent="0.2">
      <c r="A20" s="32" t="s">
        <v>7</v>
      </c>
      <c r="B20" s="42">
        <f>B21+B22+B28+B29+B34+B35+B36+B37</f>
        <v>0</v>
      </c>
      <c r="C20" s="29">
        <f>'Пр.тв.т. '!C20+Пеллеты!C20+Древесина!C20</f>
        <v>0</v>
      </c>
      <c r="D20" s="29">
        <f>'Пр.тв.т. '!D20+Пеллеты!D20+Древесина!D20</f>
        <v>0</v>
      </c>
      <c r="E20" s="29">
        <f>'Пр.тв.т. '!E20+Пеллеты!E20+Древесина!E20</f>
        <v>0</v>
      </c>
      <c r="F20" s="29">
        <f>'Пр.тв.т. '!F20+Пеллеты!F20+Древесина!F20</f>
        <v>0</v>
      </c>
    </row>
    <row r="21" spans="1:6" x14ac:dyDescent="0.2">
      <c r="A21" s="43" t="s">
        <v>12</v>
      </c>
      <c r="B21" s="29">
        <f>C21</f>
        <v>0</v>
      </c>
      <c r="C21" s="29">
        <f>'Пр.тв.т. '!C21+Пеллеты!C21+Древесина!C21</f>
        <v>0</v>
      </c>
      <c r="D21" s="29">
        <f>'Пр.тв.т. '!D21+Пеллеты!D21+Древесина!D21</f>
        <v>0</v>
      </c>
      <c r="E21" s="29">
        <f>'Пр.тв.т. '!E21+Пеллеты!E21+Древесина!E21</f>
        <v>0</v>
      </c>
      <c r="F21" s="29">
        <f>'Пр.тв.т. '!F21+Пеллеты!F21+Древесина!F21</f>
        <v>0</v>
      </c>
    </row>
    <row r="22" spans="1:6" x14ac:dyDescent="0.2">
      <c r="A22" s="43" t="s">
        <v>91</v>
      </c>
      <c r="B22" s="29"/>
      <c r="C22" s="29"/>
      <c r="D22" s="29"/>
      <c r="E22" s="29"/>
      <c r="F22" s="29"/>
    </row>
    <row r="23" spans="1:6" x14ac:dyDescent="0.2">
      <c r="A23" s="43" t="s">
        <v>95</v>
      </c>
      <c r="B23" s="29"/>
      <c r="C23" s="29"/>
      <c r="D23" s="29"/>
      <c r="E23" s="29"/>
      <c r="F23" s="29"/>
    </row>
    <row r="24" spans="1:6" x14ac:dyDescent="0.2">
      <c r="A24" s="43" t="s">
        <v>92</v>
      </c>
      <c r="B24" s="29">
        <f t="shared" ref="B24:B33" si="1">C24</f>
        <v>0</v>
      </c>
      <c r="C24" s="29">
        <f>'Пр.тв.т. '!C24+Пеллеты!C24+Древесина!C24</f>
        <v>0</v>
      </c>
      <c r="D24" s="29">
        <f>'Пр.тв.т. '!D24+Пеллеты!D24+Древесина!D24</f>
        <v>0</v>
      </c>
      <c r="E24" s="29">
        <f>'Пр.тв.т. '!E24+Пеллеты!E24+Древесина!E24</f>
        <v>0</v>
      </c>
      <c r="F24" s="29">
        <f>'Пр.тв.т. '!F24+Пеллеты!F24+Древесина!F24</f>
        <v>0</v>
      </c>
    </row>
    <row r="25" spans="1:6" x14ac:dyDescent="0.2">
      <c r="A25" s="43" t="s">
        <v>97</v>
      </c>
      <c r="B25" s="29"/>
      <c r="C25" s="29"/>
      <c r="D25" s="29"/>
      <c r="E25" s="29"/>
      <c r="F25" s="29"/>
    </row>
    <row r="26" spans="1:6" s="24" customFormat="1" ht="12.75" customHeight="1" x14ac:dyDescent="0.2">
      <c r="A26" s="43" t="s">
        <v>98</v>
      </c>
      <c r="B26" s="29">
        <f t="shared" si="1"/>
        <v>0</v>
      </c>
      <c r="C26" s="29">
        <f>'Пр.тв.т. '!C26+Пеллеты!C26+Древесина!C26</f>
        <v>0</v>
      </c>
      <c r="D26" s="29">
        <f>'Пр.тв.т. '!D26+Пеллеты!D26+Древесина!D26</f>
        <v>0</v>
      </c>
      <c r="E26" s="29">
        <f>'Пр.тв.т. '!E26+Пеллеты!E26+Древесина!E26</f>
        <v>0</v>
      </c>
      <c r="F26" s="29">
        <f>'Пр.тв.т. '!F26+Пеллеты!F26+Древесина!F26</f>
        <v>0</v>
      </c>
    </row>
    <row r="27" spans="1:6" s="24" customFormat="1" ht="12.75" customHeight="1" x14ac:dyDescent="0.2">
      <c r="A27" s="43" t="s">
        <v>93</v>
      </c>
      <c r="B27" s="29"/>
      <c r="C27" s="29"/>
      <c r="D27" s="29"/>
      <c r="E27" s="29"/>
      <c r="F27" s="29"/>
    </row>
    <row r="28" spans="1:6" x14ac:dyDescent="0.2">
      <c r="A28" s="43" t="s">
        <v>27</v>
      </c>
      <c r="B28" s="29">
        <f t="shared" si="1"/>
        <v>0</v>
      </c>
      <c r="C28" s="29">
        <f>'Пр.тв.т. '!C28+Пеллеты!C28+Древесина!C28</f>
        <v>0</v>
      </c>
      <c r="D28" s="29">
        <f>'Пр.тв.т. '!D28+Пеллеты!D28+Древесина!D28</f>
        <v>0</v>
      </c>
      <c r="E28" s="29">
        <f>'Пр.тв.т. '!E28+Пеллеты!E28+Древесина!E28</f>
        <v>0</v>
      </c>
      <c r="F28" s="29">
        <f>'Пр.тв.т. '!F28+Пеллеты!F28+Древесина!F28</f>
        <v>0</v>
      </c>
    </row>
    <row r="29" spans="1:6" x14ac:dyDescent="0.2">
      <c r="A29" s="43" t="s">
        <v>47</v>
      </c>
      <c r="B29" s="29">
        <f t="shared" si="1"/>
        <v>0</v>
      </c>
      <c r="C29" s="29">
        <f>'Пр.тв.т. '!C29+Пеллеты!C29+Древесина!C29</f>
        <v>0</v>
      </c>
      <c r="D29" s="29">
        <f>'Пр.тв.т. '!D29+Пеллеты!D29+Древесина!D29</f>
        <v>0</v>
      </c>
      <c r="E29" s="29">
        <f>'Пр.тв.т. '!E29+Пеллеты!E29+Древесина!E29</f>
        <v>0</v>
      </c>
      <c r="F29" s="29">
        <f>'Пр.тв.т. '!F29+Пеллеты!F29+Древесина!F29</f>
        <v>0</v>
      </c>
    </row>
    <row r="30" spans="1:6" s="24" customFormat="1" x14ac:dyDescent="0.2">
      <c r="A30" s="49" t="s">
        <v>8</v>
      </c>
      <c r="B30" s="29">
        <f t="shared" si="1"/>
        <v>0</v>
      </c>
      <c r="C30" s="29">
        <f>'Пр.тв.т. '!C30+Пеллеты!C30+Древесина!C30</f>
        <v>0</v>
      </c>
      <c r="D30" s="29">
        <f>'Пр.тв.т. '!D30+Пеллеты!D30+Древесина!D30</f>
        <v>0</v>
      </c>
      <c r="E30" s="29">
        <f>'Пр.тв.т. '!E30+Пеллеты!E30+Древесина!E30</f>
        <v>0</v>
      </c>
      <c r="F30" s="29">
        <f>'Пр.тв.т. '!F30+Пеллеты!F30+Древесина!F30</f>
        <v>0</v>
      </c>
    </row>
    <row r="31" spans="1:6" x14ac:dyDescent="0.2">
      <c r="A31" s="49" t="s">
        <v>9</v>
      </c>
      <c r="B31" s="29">
        <f t="shared" si="1"/>
        <v>0</v>
      </c>
      <c r="C31" s="29">
        <f>'Пр.тв.т. '!C31+Пеллеты!C31+Древесина!C31</f>
        <v>0</v>
      </c>
      <c r="D31" s="29">
        <f>'Пр.тв.т. '!D31+Пеллеты!D31+Древесина!D31</f>
        <v>0</v>
      </c>
      <c r="E31" s="29">
        <f>'Пр.тв.т. '!E31+Пеллеты!E31+Древесина!E31</f>
        <v>0</v>
      </c>
      <c r="F31" s="29">
        <f>'Пр.тв.т. '!F31+Пеллеты!F31+Древесина!F31</f>
        <v>0</v>
      </c>
    </row>
    <row r="32" spans="1:6" x14ac:dyDescent="0.2">
      <c r="A32" s="49" t="s">
        <v>10</v>
      </c>
      <c r="B32" s="29">
        <f t="shared" si="1"/>
        <v>0</v>
      </c>
      <c r="C32" s="29">
        <f>'Пр.тв.т. '!C32+Пеллеты!C32+Древесина!C32</f>
        <v>0</v>
      </c>
      <c r="D32" s="29">
        <f>'Пр.тв.т. '!D32+Пеллеты!D32+Древесина!D32</f>
        <v>0</v>
      </c>
      <c r="E32" s="29">
        <f>'Пр.тв.т. '!E32+Пеллеты!E32+Древесина!E32</f>
        <v>0</v>
      </c>
      <c r="F32" s="29">
        <f>'Пр.тв.т. '!F32+Пеллеты!F32+Древесина!F32</f>
        <v>0</v>
      </c>
    </row>
    <row r="33" spans="1:6" s="24" customFormat="1" x14ac:dyDescent="0.2">
      <c r="A33" s="49" t="s">
        <v>11</v>
      </c>
      <c r="B33" s="29">
        <f t="shared" si="1"/>
        <v>0</v>
      </c>
      <c r="C33" s="29">
        <f>'Пр.тв.т. '!C33+Пеллеты!C33+Древесина!C33</f>
        <v>0</v>
      </c>
      <c r="D33" s="29">
        <f>'Пр.тв.т. '!D33+Пеллеты!D33+Древесина!D33</f>
        <v>0</v>
      </c>
      <c r="E33" s="29">
        <f>'Пр.тв.т. '!E33+Пеллеты!E33+Древесина!E33</f>
        <v>0</v>
      </c>
      <c r="F33" s="29">
        <f>'Пр.тв.т. '!F33+Пеллеты!F33+Древесина!F33</f>
        <v>0</v>
      </c>
    </row>
    <row r="34" spans="1:6" x14ac:dyDescent="0.2">
      <c r="A34" s="43" t="s">
        <v>13</v>
      </c>
      <c r="B34" s="29">
        <f>C34</f>
        <v>0</v>
      </c>
      <c r="C34" s="29">
        <f>'Пр.тв.т. '!C34+Пеллеты!C34+Древесина!C34</f>
        <v>0</v>
      </c>
      <c r="D34" s="29">
        <f>'Пр.тв.т. '!D34+Пеллеты!D34+Древесина!D34</f>
        <v>0</v>
      </c>
      <c r="E34" s="29">
        <f>'Пр.тв.т. '!E34+Пеллеты!E34+Древесина!E34</f>
        <v>0</v>
      </c>
      <c r="F34" s="29">
        <f>'Пр.тв.т. '!F34+Пеллеты!F34+Древесина!F34</f>
        <v>0</v>
      </c>
    </row>
    <row r="35" spans="1:6" x14ac:dyDescent="0.2">
      <c r="A35" s="43" t="s">
        <v>14</v>
      </c>
      <c r="B35" s="29">
        <f t="shared" ref="B35:B37" si="2">C35</f>
        <v>0</v>
      </c>
      <c r="C35" s="29">
        <f>'Пр.тв.т. '!C35+Пеллеты!C35+Древесина!C35</f>
        <v>0</v>
      </c>
      <c r="D35" s="29">
        <f>'Пр.тв.т. '!D35+Пеллеты!D35+Древесина!D35</f>
        <v>0</v>
      </c>
      <c r="E35" s="29">
        <f>'Пр.тв.т. '!E35+Пеллеты!E35+Древесина!E35</f>
        <v>0</v>
      </c>
      <c r="F35" s="29">
        <f>'Пр.тв.т. '!F35+Пеллеты!F35+Древесина!F35</f>
        <v>0</v>
      </c>
    </row>
    <row r="36" spans="1:6" x14ac:dyDescent="0.2">
      <c r="A36" s="43" t="s">
        <v>15</v>
      </c>
      <c r="B36" s="29">
        <f t="shared" si="2"/>
        <v>0</v>
      </c>
      <c r="C36" s="29">
        <f>'Пр.тв.т. '!C36+Пеллеты!C36+Древесина!C36</f>
        <v>0</v>
      </c>
      <c r="D36" s="29">
        <f>'Пр.тв.т. '!D36+Пеллеты!D36+Древесина!D36</f>
        <v>0</v>
      </c>
      <c r="E36" s="29">
        <f>'Пр.тв.т. '!E36+Пеллеты!E36+Древесина!E36</f>
        <v>0</v>
      </c>
      <c r="F36" s="29">
        <f>'Пр.тв.т. '!F36+Пеллеты!F36+Древесина!F36</f>
        <v>0</v>
      </c>
    </row>
    <row r="37" spans="1:6" x14ac:dyDescent="0.2">
      <c r="A37" s="43" t="s">
        <v>37</v>
      </c>
      <c r="B37" s="29">
        <f t="shared" si="2"/>
        <v>0</v>
      </c>
      <c r="C37" s="29">
        <f>'Пр.тв.т. '!C37+Пеллеты!C37+Древесина!C37</f>
        <v>0</v>
      </c>
      <c r="D37" s="29">
        <f>'Пр.тв.т. '!D37+Пеллеты!D37+Древесина!D37</f>
        <v>0</v>
      </c>
      <c r="E37" s="29">
        <f>'Пр.тв.т. '!E37+Пеллеты!E37+Древесина!E37</f>
        <v>0</v>
      </c>
      <c r="F37" s="29">
        <f>'Пр.тв.т. '!F37+Пеллеты!F37+Древесина!F37</f>
        <v>0</v>
      </c>
    </row>
  </sheetData>
  <sheetProtection selectLockedCells="1" selectUnlockedCells="1"/>
  <conditionalFormatting sqref="B3:F37">
    <cfRule type="cellIs" dxfId="0" priority="1" operator="equal">
      <formula>0</formula>
    </cfRule>
  </conditionalFormatting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workbookViewId="0">
      <selection activeCell="B21" sqref="B21"/>
    </sheetView>
  </sheetViews>
  <sheetFormatPr defaultColWidth="8.85546875" defaultRowHeight="12.75" x14ac:dyDescent="0.2"/>
  <cols>
    <col min="1" max="1" width="57.140625" style="1" bestFit="1" customWidth="1"/>
    <col min="2" max="6" width="12.8554687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4" t="str">
        <f>Баланс!K1</f>
        <v>2020 год</v>
      </c>
    </row>
    <row r="2" spans="1:6" s="12" customFormat="1" ht="15.75" x14ac:dyDescent="0.2">
      <c r="A2" s="38" t="s">
        <v>59</v>
      </c>
      <c r="B2" s="39" t="s">
        <v>51</v>
      </c>
      <c r="C2" s="52" t="s">
        <v>50</v>
      </c>
      <c r="D2" s="52" t="s">
        <v>18</v>
      </c>
      <c r="E2" s="52" t="s">
        <v>17</v>
      </c>
      <c r="F2" s="52" t="s">
        <v>20</v>
      </c>
    </row>
    <row r="3" spans="1:6" x14ac:dyDescent="0.2">
      <c r="A3" s="28" t="s">
        <v>44</v>
      </c>
      <c r="B3" s="29">
        <f>C3</f>
        <v>50.97</v>
      </c>
      <c r="C3" s="107">
        <v>50.97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6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f t="shared" si="0"/>
        <v>22.97</v>
      </c>
      <c r="C6" s="29">
        <v>22.97</v>
      </c>
      <c r="D6" s="29"/>
      <c r="E6" s="29"/>
      <c r="F6" s="29"/>
    </row>
    <row r="7" spans="1:6" s="44" customFormat="1" x14ac:dyDescent="0.2">
      <c r="A7" s="28" t="s">
        <v>23</v>
      </c>
      <c r="B7" s="42">
        <f>B3+B4+B6-B5</f>
        <v>73.94</v>
      </c>
      <c r="C7" s="29"/>
      <c r="D7" s="29"/>
      <c r="E7" s="29"/>
      <c r="F7" s="29"/>
    </row>
    <row r="8" spans="1:6" x14ac:dyDescent="0.2">
      <c r="A8" s="37" t="s">
        <v>32</v>
      </c>
      <c r="B8" s="29">
        <f>B7-B10-B15-B16-B17-B18-B19-B20-B9</f>
        <v>0</v>
      </c>
      <c r="C8" s="29"/>
      <c r="D8" s="29"/>
      <c r="E8" s="29"/>
      <c r="F8" s="29"/>
    </row>
    <row r="9" spans="1:6" x14ac:dyDescent="0.2">
      <c r="A9" s="32" t="s">
        <v>31</v>
      </c>
      <c r="B9" s="29">
        <f>E9</f>
        <v>0</v>
      </c>
      <c r="C9" s="29"/>
      <c r="D9" s="29"/>
      <c r="E9" s="29"/>
      <c r="F9" s="29"/>
    </row>
    <row r="10" spans="1:6" x14ac:dyDescent="0.2">
      <c r="A10" s="32" t="s">
        <v>28</v>
      </c>
      <c r="B10" s="29">
        <f>B11+B12+B13+B14</f>
        <v>73.94</v>
      </c>
      <c r="C10" s="29"/>
      <c r="D10" s="29"/>
      <c r="E10" s="29"/>
      <c r="F10" s="29"/>
    </row>
    <row r="11" spans="1:6" s="24" customFormat="1" x14ac:dyDescent="0.2">
      <c r="A11" s="41" t="s">
        <v>34</v>
      </c>
      <c r="B11" s="29">
        <f t="shared" ref="B11:B19" si="1">C11</f>
        <v>0</v>
      </c>
      <c r="C11" s="29"/>
      <c r="D11" s="29"/>
      <c r="E11" s="29"/>
      <c r="F11" s="29"/>
    </row>
    <row r="12" spans="1:6" x14ac:dyDescent="0.2">
      <c r="A12" s="41" t="s">
        <v>3</v>
      </c>
      <c r="B12" s="29">
        <f>C12</f>
        <v>73.94</v>
      </c>
      <c r="C12" s="29">
        <v>73.94</v>
      </c>
      <c r="D12" s="29"/>
      <c r="E12" s="29"/>
      <c r="F12" s="29"/>
    </row>
    <row r="13" spans="1:6" x14ac:dyDescent="0.2">
      <c r="A13" s="41" t="s">
        <v>35</v>
      </c>
      <c r="B13" s="29">
        <f t="shared" si="1"/>
        <v>0</v>
      </c>
      <c r="C13" s="29"/>
      <c r="D13" s="29"/>
      <c r="E13" s="29"/>
      <c r="F13" s="29"/>
    </row>
    <row r="14" spans="1:6" s="24" customFormat="1" x14ac:dyDescent="0.2">
      <c r="A14" s="41" t="s">
        <v>26</v>
      </c>
      <c r="B14" s="29">
        <f t="shared" si="1"/>
        <v>0</v>
      </c>
      <c r="C14" s="29"/>
      <c r="D14" s="29"/>
      <c r="E14" s="29"/>
      <c r="F14" s="29"/>
    </row>
    <row r="15" spans="1:6" x14ac:dyDescent="0.2">
      <c r="A15" s="32" t="s">
        <v>4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5</v>
      </c>
      <c r="B16" s="29">
        <f t="shared" si="1"/>
        <v>0</v>
      </c>
      <c r="C16" s="29"/>
      <c r="D16" s="29"/>
      <c r="E16" s="29"/>
      <c r="F16" s="29"/>
    </row>
    <row r="17" spans="1:6" s="24" customFormat="1" x14ac:dyDescent="0.2">
      <c r="A17" s="32" t="s">
        <v>39</v>
      </c>
      <c r="B17" s="29">
        <f t="shared" si="1"/>
        <v>0</v>
      </c>
      <c r="C17" s="29"/>
      <c r="D17" s="29"/>
      <c r="E17" s="29"/>
      <c r="F17" s="29"/>
    </row>
    <row r="18" spans="1:6" x14ac:dyDescent="0.2">
      <c r="A18" s="32" t="s">
        <v>6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29</v>
      </c>
      <c r="B19" s="29">
        <f t="shared" si="1"/>
        <v>0</v>
      </c>
      <c r="C19" s="29"/>
      <c r="D19" s="29"/>
      <c r="E19" s="29"/>
      <c r="F19" s="29"/>
    </row>
    <row r="20" spans="1:6" s="44" customFormat="1" x14ac:dyDescent="0.2">
      <c r="A20" s="32" t="s">
        <v>7</v>
      </c>
      <c r="B20" s="42">
        <f>B21+B22+B28+B29+B34+B35+B36+B37</f>
        <v>0</v>
      </c>
      <c r="C20" s="29"/>
      <c r="D20" s="29"/>
      <c r="E20" s="29"/>
      <c r="F20" s="29"/>
    </row>
    <row r="21" spans="1:6" x14ac:dyDescent="0.2">
      <c r="A21" s="43" t="s">
        <v>12</v>
      </c>
      <c r="B21" s="29">
        <f>C21</f>
        <v>0</v>
      </c>
      <c r="C21" s="29"/>
      <c r="D21" s="29"/>
      <c r="E21" s="29"/>
      <c r="F21" s="29"/>
    </row>
    <row r="22" spans="1:6" x14ac:dyDescent="0.2">
      <c r="A22" s="43" t="s">
        <v>91</v>
      </c>
      <c r="B22" s="29">
        <v>0</v>
      </c>
      <c r="C22" s="29"/>
      <c r="D22" s="29"/>
      <c r="E22" s="29"/>
      <c r="F22" s="29"/>
    </row>
    <row r="23" spans="1:6" x14ac:dyDescent="0.2">
      <c r="A23" s="43" t="s">
        <v>106</v>
      </c>
      <c r="B23" s="29">
        <v>0</v>
      </c>
      <c r="C23" s="29"/>
      <c r="D23" s="29"/>
      <c r="E23" s="29"/>
      <c r="F23" s="29"/>
    </row>
    <row r="24" spans="1:6" x14ac:dyDescent="0.2">
      <c r="A24" s="43" t="s">
        <v>92</v>
      </c>
      <c r="B24" s="29">
        <f t="shared" ref="B24:B33" si="2">C24</f>
        <v>0</v>
      </c>
      <c r="C24" s="29"/>
      <c r="D24" s="29"/>
      <c r="E24" s="29"/>
      <c r="F24" s="29"/>
    </row>
    <row r="25" spans="1:6" x14ac:dyDescent="0.2">
      <c r="A25" s="43" t="s">
        <v>99</v>
      </c>
      <c r="B25" s="29">
        <v>0</v>
      </c>
      <c r="C25" s="29"/>
      <c r="D25" s="29"/>
      <c r="E25" s="29"/>
      <c r="F25" s="29"/>
    </row>
    <row r="26" spans="1:6" s="24" customFormat="1" ht="15.75" customHeight="1" x14ac:dyDescent="0.2">
      <c r="A26" s="43" t="s">
        <v>98</v>
      </c>
      <c r="B26" s="29">
        <f t="shared" si="2"/>
        <v>0</v>
      </c>
      <c r="C26" s="29"/>
      <c r="D26" s="29"/>
      <c r="E26" s="29"/>
      <c r="F26" s="29"/>
    </row>
    <row r="27" spans="1:6" s="24" customFormat="1" x14ac:dyDescent="0.2">
      <c r="A27" s="43" t="s">
        <v>93</v>
      </c>
      <c r="B27" s="29">
        <v>0</v>
      </c>
      <c r="C27" s="29"/>
      <c r="D27" s="29"/>
      <c r="E27" s="29"/>
      <c r="F27" s="29"/>
    </row>
    <row r="28" spans="1:6" x14ac:dyDescent="0.2">
      <c r="A28" s="43" t="s">
        <v>27</v>
      </c>
      <c r="B28" s="29">
        <f t="shared" si="2"/>
        <v>0</v>
      </c>
      <c r="C28" s="29"/>
      <c r="D28" s="29"/>
      <c r="E28" s="29"/>
      <c r="F28" s="29"/>
    </row>
    <row r="29" spans="1:6" x14ac:dyDescent="0.2">
      <c r="A29" s="43" t="s">
        <v>47</v>
      </c>
      <c r="B29" s="29">
        <f t="shared" si="2"/>
        <v>0</v>
      </c>
      <c r="C29" s="29"/>
      <c r="D29" s="29"/>
      <c r="E29" s="29"/>
      <c r="F29" s="29"/>
    </row>
    <row r="30" spans="1:6" s="24" customFormat="1" x14ac:dyDescent="0.2">
      <c r="A30" s="49" t="s">
        <v>8</v>
      </c>
      <c r="B30" s="29">
        <f t="shared" si="2"/>
        <v>0</v>
      </c>
      <c r="C30" s="29"/>
      <c r="D30" s="29"/>
      <c r="E30" s="29"/>
      <c r="F30" s="29"/>
    </row>
    <row r="31" spans="1:6" x14ac:dyDescent="0.2">
      <c r="A31" s="49" t="s">
        <v>9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49" t="s">
        <v>10</v>
      </c>
      <c r="B32" s="29">
        <f t="shared" si="2"/>
        <v>0</v>
      </c>
      <c r="C32" s="29"/>
      <c r="D32" s="29"/>
      <c r="E32" s="29"/>
      <c r="F32" s="29"/>
    </row>
    <row r="33" spans="1:6" s="24" customFormat="1" x14ac:dyDescent="0.2">
      <c r="A33" s="49" t="s">
        <v>11</v>
      </c>
      <c r="B33" s="29">
        <f t="shared" si="2"/>
        <v>0</v>
      </c>
      <c r="C33" s="29"/>
      <c r="D33" s="29"/>
      <c r="E33" s="29"/>
      <c r="F33" s="29"/>
    </row>
    <row r="34" spans="1:6" x14ac:dyDescent="0.2">
      <c r="A34" s="43" t="s">
        <v>13</v>
      </c>
      <c r="B34" s="29">
        <f>C34</f>
        <v>0</v>
      </c>
      <c r="C34" s="29"/>
      <c r="D34" s="29"/>
      <c r="E34" s="29"/>
      <c r="F34" s="29"/>
    </row>
    <row r="35" spans="1:6" x14ac:dyDescent="0.2">
      <c r="A35" s="43" t="s">
        <v>14</v>
      </c>
      <c r="B35" s="29">
        <f t="shared" ref="B35:B37" si="3">C35</f>
        <v>0</v>
      </c>
      <c r="C35" s="29"/>
      <c r="D35" s="29"/>
      <c r="E35" s="29"/>
      <c r="F35" s="29"/>
    </row>
    <row r="36" spans="1:6" x14ac:dyDescent="0.2">
      <c r="A36" s="43" t="s">
        <v>15</v>
      </c>
      <c r="B36" s="29">
        <f t="shared" si="3"/>
        <v>0</v>
      </c>
      <c r="C36" s="29"/>
      <c r="D36" s="29"/>
      <c r="E36" s="29"/>
      <c r="F36" s="29"/>
    </row>
    <row r="37" spans="1:6" x14ac:dyDescent="0.2">
      <c r="A37" s="43" t="s">
        <v>37</v>
      </c>
      <c r="B37" s="29">
        <f t="shared" si="3"/>
        <v>0</v>
      </c>
      <c r="C37" s="29"/>
      <c r="D37" s="29"/>
      <c r="E37" s="29"/>
      <c r="F37" s="29"/>
    </row>
  </sheetData>
  <sheetProtection selectLockedCells="1" selectUnlockedCells="1"/>
  <pageMargins left="0.74803149606299213" right="0.74803149606299213" top="0.98425196850393704" bottom="0.98425196850393704" header="0.51181102362204722" footer="0.51181102362204722"/>
  <pageSetup paperSize="9" scale="83" firstPageNumber="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opLeftCell="A7" workbookViewId="0">
      <selection activeCell="M19" sqref="M19"/>
    </sheetView>
  </sheetViews>
  <sheetFormatPr defaultColWidth="8.85546875" defaultRowHeight="12.75" x14ac:dyDescent="0.2"/>
  <cols>
    <col min="1" max="1" width="57.140625" style="1" bestFit="1" customWidth="1"/>
    <col min="2" max="6" width="13.2851562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4" t="str">
        <f>Баланс!K1</f>
        <v>2020 год</v>
      </c>
    </row>
    <row r="2" spans="1:6" s="12" customFormat="1" ht="15.75" x14ac:dyDescent="0.2">
      <c r="A2" s="38" t="s">
        <v>60</v>
      </c>
      <c r="B2" s="39" t="s">
        <v>51</v>
      </c>
      <c r="C2" s="52" t="s">
        <v>50</v>
      </c>
      <c r="D2" s="52" t="s">
        <v>18</v>
      </c>
      <c r="E2" s="52" t="s">
        <v>17</v>
      </c>
      <c r="F2" s="52" t="s">
        <v>20</v>
      </c>
    </row>
    <row r="3" spans="1:6" x14ac:dyDescent="0.2">
      <c r="A3" s="28" t="s">
        <v>44</v>
      </c>
      <c r="B3" s="29">
        <f>C3</f>
        <v>3.1</v>
      </c>
      <c r="C3" s="29">
        <v>3.1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6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f t="shared" si="0"/>
        <v>-0.01</v>
      </c>
      <c r="C6" s="29">
        <v>-0.01</v>
      </c>
      <c r="D6" s="29"/>
      <c r="E6" s="29"/>
      <c r="F6" s="29"/>
    </row>
    <row r="7" spans="1:6" s="44" customFormat="1" x14ac:dyDescent="0.2">
      <c r="A7" s="28" t="s">
        <v>23</v>
      </c>
      <c r="B7" s="42">
        <f>B3+B4+B6-B5</f>
        <v>3.0900000000000003</v>
      </c>
      <c r="C7" s="29"/>
      <c r="D7" s="29"/>
      <c r="E7" s="29"/>
      <c r="F7" s="29"/>
    </row>
    <row r="8" spans="1:6" x14ac:dyDescent="0.2">
      <c r="A8" s="37" t="s">
        <v>32</v>
      </c>
      <c r="B8" s="29">
        <f>B7-B10-B15-B16-B17-B18-B19-B20-B9</f>
        <v>-9.9999999999997868E-3</v>
      </c>
      <c r="C8" s="29"/>
      <c r="D8" s="29"/>
      <c r="E8" s="29"/>
      <c r="F8" s="29"/>
    </row>
    <row r="9" spans="1:6" x14ac:dyDescent="0.2">
      <c r="A9" s="32" t="s">
        <v>31</v>
      </c>
      <c r="B9" s="29">
        <f>E9</f>
        <v>0</v>
      </c>
      <c r="C9" s="29"/>
      <c r="D9" s="29"/>
      <c r="E9" s="29"/>
      <c r="F9" s="29"/>
    </row>
    <row r="10" spans="1:6" x14ac:dyDescent="0.2">
      <c r="A10" s="32" t="s">
        <v>28</v>
      </c>
      <c r="B10" s="29">
        <f>B11+B12+B13+B14</f>
        <v>3.1</v>
      </c>
      <c r="C10" s="29"/>
      <c r="D10" s="29"/>
      <c r="E10" s="29"/>
      <c r="F10" s="29"/>
    </row>
    <row r="11" spans="1:6" s="24" customFormat="1" x14ac:dyDescent="0.2">
      <c r="A11" s="41" t="s">
        <v>34</v>
      </c>
      <c r="B11" s="29">
        <f t="shared" ref="B11:B19" si="1">C11</f>
        <v>0</v>
      </c>
      <c r="C11" s="29"/>
      <c r="D11" s="29"/>
      <c r="E11" s="29"/>
      <c r="F11" s="29"/>
    </row>
    <row r="12" spans="1:6" x14ac:dyDescent="0.2">
      <c r="A12" s="41" t="s">
        <v>3</v>
      </c>
      <c r="B12" s="29">
        <f>C12</f>
        <v>3.1</v>
      </c>
      <c r="C12" s="29">
        <v>3.1</v>
      </c>
      <c r="D12" s="29"/>
      <c r="E12" s="29"/>
      <c r="F12" s="29"/>
    </row>
    <row r="13" spans="1:6" x14ac:dyDescent="0.2">
      <c r="A13" s="41" t="s">
        <v>35</v>
      </c>
      <c r="B13" s="29">
        <f t="shared" si="1"/>
        <v>0</v>
      </c>
      <c r="C13" s="29"/>
      <c r="D13" s="29"/>
      <c r="E13" s="29"/>
      <c r="F13" s="29"/>
    </row>
    <row r="14" spans="1:6" s="24" customFormat="1" x14ac:dyDescent="0.2">
      <c r="A14" s="41" t="s">
        <v>26</v>
      </c>
      <c r="B14" s="29">
        <f t="shared" si="1"/>
        <v>0</v>
      </c>
      <c r="C14" s="29"/>
      <c r="D14" s="29"/>
      <c r="E14" s="29"/>
      <c r="F14" s="29"/>
    </row>
    <row r="15" spans="1:6" x14ac:dyDescent="0.2">
      <c r="A15" s="32" t="s">
        <v>4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5</v>
      </c>
      <c r="B16" s="29">
        <f t="shared" si="1"/>
        <v>0</v>
      </c>
      <c r="C16" s="29"/>
      <c r="D16" s="29"/>
      <c r="E16" s="29"/>
      <c r="F16" s="29"/>
    </row>
    <row r="17" spans="1:6" s="24" customFormat="1" x14ac:dyDescent="0.2">
      <c r="A17" s="32" t="s">
        <v>39</v>
      </c>
      <c r="B17" s="29">
        <f t="shared" si="1"/>
        <v>0</v>
      </c>
      <c r="C17" s="29"/>
      <c r="D17" s="29"/>
      <c r="E17" s="29"/>
      <c r="F17" s="29"/>
    </row>
    <row r="18" spans="1:6" x14ac:dyDescent="0.2">
      <c r="A18" s="32" t="s">
        <v>6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29</v>
      </c>
      <c r="B19" s="29">
        <f t="shared" si="1"/>
        <v>0</v>
      </c>
      <c r="C19" s="29"/>
      <c r="D19" s="29"/>
      <c r="E19" s="29"/>
      <c r="F19" s="29"/>
    </row>
    <row r="20" spans="1:6" s="44" customFormat="1" x14ac:dyDescent="0.2">
      <c r="A20" s="32" t="s">
        <v>7</v>
      </c>
      <c r="B20" s="42">
        <f>B21+B22+B28+B29+B34+B35+B36+B37</f>
        <v>0</v>
      </c>
      <c r="C20" s="29"/>
      <c r="D20" s="29"/>
      <c r="E20" s="29"/>
      <c r="F20" s="29"/>
    </row>
    <row r="21" spans="1:6" x14ac:dyDescent="0.2">
      <c r="A21" s="43" t="s">
        <v>12</v>
      </c>
      <c r="B21" s="29">
        <f>C21</f>
        <v>0</v>
      </c>
      <c r="C21" s="29"/>
      <c r="D21" s="29"/>
      <c r="E21" s="29"/>
      <c r="F21" s="29"/>
    </row>
    <row r="22" spans="1:6" x14ac:dyDescent="0.2">
      <c r="A22" s="43" t="s">
        <v>91</v>
      </c>
      <c r="B22" s="29">
        <v>0</v>
      </c>
      <c r="C22" s="29"/>
      <c r="D22" s="29"/>
      <c r="E22" s="29"/>
      <c r="F22" s="29"/>
    </row>
    <row r="23" spans="1:6" x14ac:dyDescent="0.2">
      <c r="A23" s="43" t="s">
        <v>95</v>
      </c>
      <c r="B23" s="29">
        <v>0</v>
      </c>
      <c r="C23" s="29"/>
      <c r="D23" s="29"/>
      <c r="E23" s="29"/>
      <c r="F23" s="29"/>
    </row>
    <row r="24" spans="1:6" x14ac:dyDescent="0.2">
      <c r="A24" s="43" t="s">
        <v>92</v>
      </c>
      <c r="B24" s="29">
        <f t="shared" ref="B24:B33" si="2">C24</f>
        <v>0</v>
      </c>
      <c r="C24" s="29"/>
      <c r="D24" s="29"/>
      <c r="E24" s="29"/>
      <c r="F24" s="29"/>
    </row>
    <row r="25" spans="1:6" x14ac:dyDescent="0.2">
      <c r="A25" s="43" t="s">
        <v>97</v>
      </c>
      <c r="B25" s="29">
        <v>0</v>
      </c>
      <c r="C25" s="29"/>
      <c r="D25" s="29"/>
      <c r="E25" s="29"/>
      <c r="F25" s="29"/>
    </row>
    <row r="26" spans="1:6" s="24" customFormat="1" ht="13.5" customHeight="1" x14ac:dyDescent="0.2">
      <c r="A26" s="43" t="s">
        <v>98</v>
      </c>
      <c r="B26" s="29">
        <f t="shared" si="2"/>
        <v>0</v>
      </c>
      <c r="C26" s="29"/>
      <c r="D26" s="29"/>
      <c r="E26" s="29"/>
      <c r="F26" s="29"/>
    </row>
    <row r="27" spans="1:6" s="24" customFormat="1" x14ac:dyDescent="0.2">
      <c r="A27" s="43" t="s">
        <v>93</v>
      </c>
      <c r="B27" s="29">
        <v>0</v>
      </c>
      <c r="C27" s="29"/>
      <c r="D27" s="29"/>
      <c r="E27" s="29"/>
      <c r="F27" s="29"/>
    </row>
    <row r="28" spans="1:6" x14ac:dyDescent="0.2">
      <c r="A28" s="43" t="s">
        <v>27</v>
      </c>
      <c r="B28" s="29">
        <f t="shared" si="2"/>
        <v>0</v>
      </c>
      <c r="C28" s="29"/>
      <c r="D28" s="29"/>
      <c r="E28" s="29"/>
      <c r="F28" s="29"/>
    </row>
    <row r="29" spans="1:6" x14ac:dyDescent="0.2">
      <c r="A29" s="43" t="s">
        <v>47</v>
      </c>
      <c r="B29" s="29">
        <f t="shared" si="2"/>
        <v>0</v>
      </c>
      <c r="C29" s="29"/>
      <c r="D29" s="29"/>
      <c r="E29" s="29"/>
      <c r="F29" s="29"/>
    </row>
    <row r="30" spans="1:6" s="24" customFormat="1" x14ac:dyDescent="0.2">
      <c r="A30" s="49" t="s">
        <v>8</v>
      </c>
      <c r="B30" s="29">
        <f t="shared" si="2"/>
        <v>0</v>
      </c>
      <c r="C30" s="29"/>
      <c r="D30" s="29"/>
      <c r="E30" s="29"/>
      <c r="F30" s="29"/>
    </row>
    <row r="31" spans="1:6" x14ac:dyDescent="0.2">
      <c r="A31" s="49" t="s">
        <v>9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49" t="s">
        <v>10</v>
      </c>
      <c r="B32" s="29">
        <f t="shared" si="2"/>
        <v>0</v>
      </c>
      <c r="C32" s="29"/>
      <c r="D32" s="29"/>
      <c r="E32" s="29"/>
      <c r="F32" s="29"/>
    </row>
    <row r="33" spans="1:6" s="24" customFormat="1" x14ac:dyDescent="0.2">
      <c r="A33" s="49" t="s">
        <v>11</v>
      </c>
      <c r="B33" s="29">
        <f t="shared" si="2"/>
        <v>0</v>
      </c>
      <c r="C33" s="29"/>
      <c r="D33" s="29"/>
      <c r="E33" s="29"/>
      <c r="F33" s="29"/>
    </row>
    <row r="34" spans="1:6" x14ac:dyDescent="0.2">
      <c r="A34" s="43" t="s">
        <v>13</v>
      </c>
      <c r="B34" s="29">
        <f>C34</f>
        <v>0</v>
      </c>
      <c r="C34" s="29"/>
      <c r="D34" s="29"/>
      <c r="E34" s="29"/>
      <c r="F34" s="29"/>
    </row>
    <row r="35" spans="1:6" x14ac:dyDescent="0.2">
      <c r="A35" s="43" t="s">
        <v>14</v>
      </c>
      <c r="B35" s="29">
        <f t="shared" ref="B35:B37" si="3">C35</f>
        <v>0</v>
      </c>
      <c r="C35" s="29"/>
      <c r="D35" s="29"/>
      <c r="E35" s="29"/>
      <c r="F35" s="29"/>
    </row>
    <row r="36" spans="1:6" x14ac:dyDescent="0.2">
      <c r="A36" s="43" t="s">
        <v>15</v>
      </c>
      <c r="B36" s="29">
        <f t="shared" si="3"/>
        <v>0</v>
      </c>
      <c r="C36" s="29"/>
      <c r="D36" s="29"/>
      <c r="E36" s="29"/>
      <c r="F36" s="29"/>
    </row>
    <row r="37" spans="1:6" x14ac:dyDescent="0.2">
      <c r="A37" s="43" t="s">
        <v>37</v>
      </c>
      <c r="B37" s="29">
        <f t="shared" si="3"/>
        <v>0</v>
      </c>
      <c r="C37" s="29"/>
      <c r="D37" s="29"/>
      <c r="E37" s="29"/>
      <c r="F37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workbookViewId="0">
      <selection activeCell="F1" sqref="F1"/>
    </sheetView>
  </sheetViews>
  <sheetFormatPr defaultColWidth="8.85546875" defaultRowHeight="12.75" x14ac:dyDescent="0.2"/>
  <cols>
    <col min="1" max="1" width="57.140625" style="1" bestFit="1" customWidth="1"/>
    <col min="2" max="6" width="12.710937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4" t="str">
        <f>Баланс!K1</f>
        <v>2020 год</v>
      </c>
    </row>
    <row r="2" spans="1:6" s="12" customFormat="1" ht="15.75" x14ac:dyDescent="0.2">
      <c r="A2" s="38" t="s">
        <v>68</v>
      </c>
      <c r="B2" s="39" t="s">
        <v>51</v>
      </c>
      <c r="C2" s="52" t="s">
        <v>50</v>
      </c>
      <c r="D2" s="52" t="s">
        <v>18</v>
      </c>
      <c r="E2" s="52" t="s">
        <v>17</v>
      </c>
      <c r="F2" s="52" t="s">
        <v>20</v>
      </c>
    </row>
    <row r="3" spans="1:6" x14ac:dyDescent="0.2">
      <c r="A3" s="28" t="s">
        <v>44</v>
      </c>
      <c r="B3" s="29">
        <v>1.71</v>
      </c>
      <c r="C3" s="29">
        <v>1.71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6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f t="shared" si="0"/>
        <v>0.13</v>
      </c>
      <c r="C6" s="29">
        <v>0.13</v>
      </c>
      <c r="D6" s="29"/>
      <c r="E6" s="29"/>
      <c r="F6" s="29"/>
    </row>
    <row r="7" spans="1:6" s="44" customFormat="1" x14ac:dyDescent="0.2">
      <c r="A7" s="28" t="s">
        <v>23</v>
      </c>
      <c r="B7" s="42">
        <f>B3+B4+B6-B5</f>
        <v>1.8399999999999999</v>
      </c>
      <c r="C7" s="29">
        <v>1.84</v>
      </c>
      <c r="D7" s="29"/>
      <c r="E7" s="29"/>
      <c r="F7" s="29"/>
    </row>
    <row r="8" spans="1:6" x14ac:dyDescent="0.2">
      <c r="A8" s="37" t="s">
        <v>32</v>
      </c>
      <c r="B8" s="29">
        <f>B7-B10-B15-B16-B17-B18-B19-B20-B9</f>
        <v>-2.2204460492503131E-16</v>
      </c>
      <c r="C8" s="29"/>
      <c r="D8" s="29"/>
      <c r="E8" s="29"/>
      <c r="F8" s="29"/>
    </row>
    <row r="9" spans="1:6" x14ac:dyDescent="0.2">
      <c r="A9" s="32" t="s">
        <v>31</v>
      </c>
      <c r="B9" s="29">
        <f>E9</f>
        <v>0</v>
      </c>
      <c r="C9" s="29"/>
      <c r="D9" s="29"/>
      <c r="E9" s="29"/>
      <c r="F9" s="29"/>
    </row>
    <row r="10" spans="1:6" x14ac:dyDescent="0.2">
      <c r="A10" s="32" t="s">
        <v>28</v>
      </c>
      <c r="B10" s="29">
        <f>B11+B12+B13+B14</f>
        <v>1.84</v>
      </c>
      <c r="C10" s="29"/>
      <c r="D10" s="29"/>
      <c r="E10" s="29"/>
      <c r="F10" s="29"/>
    </row>
    <row r="11" spans="1:6" s="24" customFormat="1" x14ac:dyDescent="0.2">
      <c r="A11" s="41" t="s">
        <v>34</v>
      </c>
      <c r="B11" s="29">
        <f t="shared" ref="B11:B19" si="1">C11</f>
        <v>0</v>
      </c>
      <c r="C11" s="29"/>
      <c r="D11" s="29"/>
      <c r="E11" s="29"/>
      <c r="F11" s="29"/>
    </row>
    <row r="12" spans="1:6" x14ac:dyDescent="0.2">
      <c r="A12" s="41" t="s">
        <v>3</v>
      </c>
      <c r="B12" s="29">
        <f>C12</f>
        <v>1.84</v>
      </c>
      <c r="C12" s="29">
        <v>1.84</v>
      </c>
      <c r="D12" s="29"/>
      <c r="E12" s="29"/>
      <c r="F12" s="29"/>
    </row>
    <row r="13" spans="1:6" x14ac:dyDescent="0.2">
      <c r="A13" s="41" t="s">
        <v>35</v>
      </c>
      <c r="B13" s="29">
        <f t="shared" si="1"/>
        <v>0</v>
      </c>
      <c r="C13" s="29"/>
      <c r="D13" s="29"/>
      <c r="E13" s="29"/>
      <c r="F13" s="29"/>
    </row>
    <row r="14" spans="1:6" s="24" customFormat="1" x14ac:dyDescent="0.2">
      <c r="A14" s="41" t="s">
        <v>26</v>
      </c>
      <c r="B14" s="29">
        <f t="shared" si="1"/>
        <v>0</v>
      </c>
      <c r="C14" s="29"/>
      <c r="D14" s="29"/>
      <c r="E14" s="29"/>
      <c r="F14" s="29"/>
    </row>
    <row r="15" spans="1:6" x14ac:dyDescent="0.2">
      <c r="A15" s="32" t="s">
        <v>4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5</v>
      </c>
      <c r="B16" s="29">
        <f t="shared" si="1"/>
        <v>0</v>
      </c>
      <c r="C16" s="29"/>
      <c r="D16" s="29"/>
      <c r="E16" s="29"/>
      <c r="F16" s="29"/>
    </row>
    <row r="17" spans="1:6" s="24" customFormat="1" x14ac:dyDescent="0.2">
      <c r="A17" s="32" t="s">
        <v>39</v>
      </c>
      <c r="B17" s="29">
        <f t="shared" si="1"/>
        <v>0</v>
      </c>
      <c r="C17" s="29"/>
      <c r="D17" s="29"/>
      <c r="E17" s="29"/>
      <c r="F17" s="29"/>
    </row>
    <row r="18" spans="1:6" x14ac:dyDescent="0.2">
      <c r="A18" s="32" t="s">
        <v>6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29</v>
      </c>
      <c r="B19" s="29">
        <f t="shared" si="1"/>
        <v>0</v>
      </c>
      <c r="C19" s="29"/>
      <c r="D19" s="29"/>
      <c r="E19" s="29"/>
      <c r="F19" s="29"/>
    </row>
    <row r="20" spans="1:6" s="44" customFormat="1" x14ac:dyDescent="0.2">
      <c r="A20" s="32" t="s">
        <v>7</v>
      </c>
      <c r="B20" s="42">
        <f>B21+B22+B28+B29+B34+B35+B36+B37</f>
        <v>0</v>
      </c>
      <c r="C20" s="29"/>
      <c r="D20" s="29"/>
      <c r="E20" s="29"/>
      <c r="F20" s="29"/>
    </row>
    <row r="21" spans="1:6" x14ac:dyDescent="0.2">
      <c r="A21" s="43" t="s">
        <v>12</v>
      </c>
      <c r="B21" s="29">
        <f>C21</f>
        <v>0</v>
      </c>
      <c r="C21" s="29"/>
      <c r="D21" s="29"/>
      <c r="E21" s="29"/>
      <c r="F21" s="29"/>
    </row>
    <row r="22" spans="1:6" x14ac:dyDescent="0.2">
      <c r="A22" s="43" t="s">
        <v>91</v>
      </c>
      <c r="B22" s="29">
        <v>0</v>
      </c>
      <c r="C22" s="29"/>
      <c r="D22" s="29"/>
      <c r="E22" s="29"/>
      <c r="F22" s="29"/>
    </row>
    <row r="23" spans="1:6" x14ac:dyDescent="0.2">
      <c r="A23" s="43" t="s">
        <v>95</v>
      </c>
      <c r="B23" s="29">
        <v>0</v>
      </c>
      <c r="C23" s="29"/>
      <c r="D23" s="29"/>
      <c r="E23" s="29"/>
      <c r="F23" s="29"/>
    </row>
    <row r="24" spans="1:6" x14ac:dyDescent="0.2">
      <c r="A24" s="43" t="s">
        <v>92</v>
      </c>
      <c r="B24" s="29">
        <f t="shared" ref="B24:B33" si="2">C24</f>
        <v>0</v>
      </c>
      <c r="C24" s="29"/>
      <c r="D24" s="29"/>
      <c r="E24" s="29"/>
      <c r="F24" s="29"/>
    </row>
    <row r="25" spans="1:6" x14ac:dyDescent="0.2">
      <c r="A25" s="43" t="s">
        <v>97</v>
      </c>
      <c r="B25" s="29">
        <v>0</v>
      </c>
      <c r="C25" s="29"/>
      <c r="D25" s="29"/>
      <c r="E25" s="29"/>
      <c r="F25" s="29"/>
    </row>
    <row r="26" spans="1:6" s="24" customFormat="1" ht="14.25" customHeight="1" x14ac:dyDescent="0.2">
      <c r="A26" s="43" t="s">
        <v>98</v>
      </c>
      <c r="B26" s="29">
        <f t="shared" si="2"/>
        <v>0</v>
      </c>
      <c r="C26" s="29"/>
      <c r="D26" s="29"/>
      <c r="E26" s="29"/>
      <c r="F26" s="29"/>
    </row>
    <row r="27" spans="1:6" s="24" customFormat="1" x14ac:dyDescent="0.2">
      <c r="A27" s="43" t="s">
        <v>93</v>
      </c>
      <c r="B27" s="29">
        <v>0</v>
      </c>
      <c r="C27" s="29"/>
      <c r="D27" s="29"/>
      <c r="E27" s="29"/>
      <c r="F27" s="29"/>
    </row>
    <row r="28" spans="1:6" x14ac:dyDescent="0.2">
      <c r="A28" s="43" t="s">
        <v>27</v>
      </c>
      <c r="B28" s="29">
        <f t="shared" si="2"/>
        <v>0</v>
      </c>
      <c r="C28" s="29"/>
      <c r="D28" s="29"/>
      <c r="E28" s="29"/>
      <c r="F28" s="29"/>
    </row>
    <row r="29" spans="1:6" x14ac:dyDescent="0.2">
      <c r="A29" s="43" t="s">
        <v>47</v>
      </c>
      <c r="B29" s="29">
        <f t="shared" si="2"/>
        <v>0</v>
      </c>
      <c r="C29" s="29"/>
      <c r="D29" s="29"/>
      <c r="E29" s="29"/>
      <c r="F29" s="29"/>
    </row>
    <row r="30" spans="1:6" s="24" customFormat="1" x14ac:dyDescent="0.2">
      <c r="A30" s="49" t="s">
        <v>8</v>
      </c>
      <c r="B30" s="29">
        <f t="shared" si="2"/>
        <v>0</v>
      </c>
      <c r="C30" s="29"/>
      <c r="D30" s="29"/>
      <c r="E30" s="29"/>
      <c r="F30" s="29"/>
    </row>
    <row r="31" spans="1:6" x14ac:dyDescent="0.2">
      <c r="A31" s="49" t="s">
        <v>9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49" t="s">
        <v>10</v>
      </c>
      <c r="B32" s="29">
        <f t="shared" si="2"/>
        <v>0</v>
      </c>
      <c r="C32" s="29"/>
      <c r="D32" s="29"/>
      <c r="E32" s="29"/>
      <c r="F32" s="29"/>
    </row>
    <row r="33" spans="1:6" s="24" customFormat="1" x14ac:dyDescent="0.2">
      <c r="A33" s="49" t="s">
        <v>11</v>
      </c>
      <c r="B33" s="29">
        <f t="shared" si="2"/>
        <v>0</v>
      </c>
      <c r="C33" s="29"/>
      <c r="D33" s="29"/>
      <c r="E33" s="29"/>
      <c r="F33" s="29"/>
    </row>
    <row r="34" spans="1:6" x14ac:dyDescent="0.2">
      <c r="A34" s="43" t="s">
        <v>13</v>
      </c>
      <c r="B34" s="29">
        <f>C34</f>
        <v>0</v>
      </c>
      <c r="C34" s="29"/>
      <c r="D34" s="29"/>
      <c r="E34" s="29"/>
      <c r="F34" s="29"/>
    </row>
    <row r="35" spans="1:6" x14ac:dyDescent="0.2">
      <c r="A35" s="43" t="s">
        <v>14</v>
      </c>
      <c r="B35" s="29">
        <f t="shared" ref="B35:B37" si="3">C35</f>
        <v>0</v>
      </c>
      <c r="C35" s="29"/>
      <c r="D35" s="29"/>
      <c r="E35" s="29"/>
      <c r="F35" s="29"/>
    </row>
    <row r="36" spans="1:6" x14ac:dyDescent="0.2">
      <c r="A36" s="43" t="s">
        <v>15</v>
      </c>
      <c r="B36" s="29">
        <f t="shared" si="3"/>
        <v>0</v>
      </c>
      <c r="C36" s="29"/>
      <c r="D36" s="29"/>
      <c r="E36" s="29"/>
      <c r="F36" s="29"/>
    </row>
    <row r="37" spans="1:6" x14ac:dyDescent="0.2">
      <c r="A37" s="43" t="s">
        <v>37</v>
      </c>
      <c r="B37" s="29">
        <f t="shared" si="3"/>
        <v>0</v>
      </c>
      <c r="C37" s="29"/>
      <c r="D37" s="29"/>
      <c r="E37" s="29"/>
      <c r="F37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T37"/>
  <sheetViews>
    <sheetView zoomScale="90" zoomScaleNormal="90" workbookViewId="0">
      <pane ySplit="2" topLeftCell="A6" activePane="bottomLeft" state="frozen"/>
      <selection pane="bottomLeft" activeCell="A25" sqref="A25:I25"/>
    </sheetView>
  </sheetViews>
  <sheetFormatPr defaultColWidth="8.85546875" defaultRowHeight="12.75" x14ac:dyDescent="0.2"/>
  <cols>
    <col min="1" max="1" width="41" style="1" customWidth="1"/>
    <col min="2" max="2" width="15.7109375" style="1" customWidth="1"/>
    <col min="3" max="3" width="12.140625" style="1" customWidth="1"/>
    <col min="4" max="4" width="12.140625" style="6" customWidth="1"/>
    <col min="5" max="7" width="12.140625" style="1" customWidth="1"/>
    <col min="8" max="8" width="15.140625" style="1" customWidth="1"/>
    <col min="9" max="9" width="12.140625" style="1" customWidth="1"/>
    <col min="10" max="10" width="28.7109375" style="1" bestFit="1" customWidth="1"/>
    <col min="11" max="11" width="10.7109375" style="1" bestFit="1" customWidth="1"/>
    <col min="12" max="12" width="7.140625" style="1" customWidth="1"/>
    <col min="13" max="13" width="12.140625" style="1" customWidth="1"/>
    <col min="14" max="14" width="10.7109375" style="1" customWidth="1"/>
    <col min="15" max="15" width="11" style="1" customWidth="1"/>
    <col min="16" max="16" width="10.5703125" style="1" customWidth="1"/>
    <col min="17" max="17" width="7.42578125" style="1" customWidth="1"/>
    <col min="18" max="18" width="8.140625" style="1" customWidth="1"/>
    <col min="19" max="19" width="7.42578125" style="2" customWidth="1"/>
    <col min="20" max="20" width="10.42578125" style="2" customWidth="1"/>
    <col min="21" max="21" width="11.42578125" style="1" bestFit="1" customWidth="1"/>
    <col min="22" max="24" width="9" style="1" bestFit="1" customWidth="1"/>
    <col min="25" max="25" width="11.42578125" style="1" bestFit="1" customWidth="1"/>
    <col min="26" max="16384" width="8.85546875" style="1"/>
  </cols>
  <sheetData>
    <row r="1" spans="1:20" ht="18" x14ac:dyDescent="0.2">
      <c r="A1" s="8"/>
      <c r="B1" s="9"/>
      <c r="D1" s="16"/>
      <c r="E1" s="10"/>
      <c r="F1" s="9"/>
      <c r="G1" s="9"/>
      <c r="H1" s="9"/>
      <c r="I1" s="54" t="str">
        <f>Баланс!K1</f>
        <v>2020 год</v>
      </c>
      <c r="J1" s="11"/>
      <c r="K1" s="11"/>
      <c r="L1" s="11"/>
      <c r="M1" s="11"/>
    </row>
    <row r="2" spans="1:20" s="12" customFormat="1" ht="25.5" x14ac:dyDescent="0.2">
      <c r="A2" s="38" t="s">
        <v>41</v>
      </c>
      <c r="B2" s="39" t="s">
        <v>51</v>
      </c>
      <c r="C2" s="39" t="s">
        <v>33</v>
      </c>
      <c r="D2" s="40" t="s">
        <v>16</v>
      </c>
      <c r="E2" s="39" t="s">
        <v>18</v>
      </c>
      <c r="F2" s="39" t="s">
        <v>20</v>
      </c>
      <c r="G2" s="39" t="s">
        <v>40</v>
      </c>
      <c r="H2" s="39" t="s">
        <v>45</v>
      </c>
      <c r="I2" s="39" t="s">
        <v>19</v>
      </c>
      <c r="M2" s="17"/>
      <c r="N2" s="17"/>
      <c r="S2" s="17"/>
      <c r="T2" s="17"/>
    </row>
    <row r="3" spans="1:20" x14ac:dyDescent="0.2">
      <c r="A3" s="28" t="s">
        <v>44</v>
      </c>
      <c r="B3" s="29">
        <v>2140.9499999999998</v>
      </c>
      <c r="C3" s="29">
        <v>2216.85</v>
      </c>
      <c r="D3" s="29">
        <v>2216.84</v>
      </c>
      <c r="E3" s="29">
        <v>2216.84</v>
      </c>
      <c r="F3" s="29"/>
      <c r="G3" s="29">
        <v>2140.9499999999998</v>
      </c>
      <c r="H3" s="29"/>
      <c r="I3" s="29"/>
      <c r="M3" s="2"/>
      <c r="N3" s="2"/>
    </row>
    <row r="4" spans="1:20" x14ac:dyDescent="0.2">
      <c r="A4" s="28" t="s">
        <v>61</v>
      </c>
      <c r="B4" s="29">
        <v>220.21</v>
      </c>
      <c r="C4" s="29"/>
      <c r="D4" s="29"/>
      <c r="E4" s="29">
        <v>242.37</v>
      </c>
      <c r="F4" s="29"/>
      <c r="G4" s="29">
        <v>220.21</v>
      </c>
      <c r="H4" s="29"/>
      <c r="I4" s="29"/>
      <c r="M4" s="2"/>
      <c r="N4" s="2"/>
    </row>
    <row r="5" spans="1:20" s="24" customFormat="1" x14ac:dyDescent="0.2">
      <c r="A5" s="28" t="s">
        <v>21</v>
      </c>
      <c r="B5" s="29">
        <v>6741.43</v>
      </c>
      <c r="C5" s="29">
        <v>5824.85</v>
      </c>
      <c r="D5" s="29"/>
      <c r="E5" s="29"/>
      <c r="F5" s="29"/>
      <c r="G5" s="29">
        <v>4694.41</v>
      </c>
      <c r="H5" s="29"/>
      <c r="I5" s="29"/>
      <c r="M5" s="18"/>
      <c r="N5" s="18"/>
      <c r="S5" s="18"/>
      <c r="T5" s="18"/>
    </row>
    <row r="6" spans="1:20" x14ac:dyDescent="0.2">
      <c r="A6" s="28" t="s">
        <v>22</v>
      </c>
      <c r="B6" s="29">
        <v>2047.02</v>
      </c>
      <c r="C6" s="29">
        <v>2047.02</v>
      </c>
      <c r="D6" s="29"/>
      <c r="E6" s="29"/>
      <c r="F6" s="29"/>
      <c r="G6" s="29"/>
      <c r="H6" s="29"/>
      <c r="I6" s="29"/>
      <c r="M6" s="2"/>
      <c r="N6" s="2"/>
      <c r="S6" s="20"/>
    </row>
    <row r="7" spans="1:20" x14ac:dyDescent="0.2">
      <c r="A7" s="28" t="s">
        <v>2</v>
      </c>
      <c r="B7" s="29">
        <v>0</v>
      </c>
      <c r="C7" s="29"/>
      <c r="D7" s="29"/>
      <c r="E7" s="29"/>
      <c r="F7" s="29"/>
      <c r="G7" s="29"/>
      <c r="H7" s="29"/>
      <c r="I7" s="29"/>
      <c r="M7" s="2"/>
      <c r="N7" s="2"/>
      <c r="S7" s="21"/>
    </row>
    <row r="8" spans="1:20" s="44" customFormat="1" x14ac:dyDescent="0.2">
      <c r="A8" s="28" t="s">
        <v>23</v>
      </c>
      <c r="B8" s="42">
        <f>B3+B5-B6</f>
        <v>6835.3600000000006</v>
      </c>
      <c r="C8" s="29">
        <v>5994.68</v>
      </c>
      <c r="D8" s="29"/>
      <c r="E8" s="29"/>
      <c r="F8" s="29"/>
      <c r="G8" s="29">
        <v>6835.36</v>
      </c>
      <c r="H8" s="42"/>
      <c r="I8" s="42"/>
      <c r="J8" s="1"/>
      <c r="M8" s="45"/>
      <c r="N8" s="45"/>
      <c r="S8" s="46"/>
      <c r="T8" s="45"/>
    </row>
    <row r="9" spans="1:20" x14ac:dyDescent="0.2">
      <c r="A9" s="37" t="s">
        <v>32</v>
      </c>
      <c r="B9" s="29">
        <f>B8-B10-B15-B16-B17-B18-B19-B20</f>
        <v>151.41000000000167</v>
      </c>
      <c r="C9" s="29"/>
      <c r="D9" s="29"/>
      <c r="E9" s="29"/>
      <c r="F9" s="29"/>
      <c r="G9" s="29"/>
      <c r="H9" s="29"/>
      <c r="I9" s="29"/>
      <c r="M9" s="2"/>
      <c r="N9" s="2"/>
      <c r="S9" s="22"/>
    </row>
    <row r="10" spans="1:20" x14ac:dyDescent="0.2">
      <c r="A10" s="32" t="s">
        <v>28</v>
      </c>
      <c r="B10" s="29">
        <v>95.9</v>
      </c>
      <c r="C10" s="29">
        <v>95.9</v>
      </c>
      <c r="D10" s="29"/>
      <c r="E10" s="29"/>
      <c r="F10" s="29">
        <v>285.95</v>
      </c>
      <c r="G10" s="29"/>
      <c r="H10" s="29"/>
      <c r="I10" s="29"/>
      <c r="M10" s="2"/>
      <c r="N10" s="2"/>
      <c r="S10" s="22"/>
    </row>
    <row r="11" spans="1:20" s="24" customFormat="1" x14ac:dyDescent="0.2">
      <c r="A11" s="41" t="s">
        <v>34</v>
      </c>
      <c r="B11" s="29">
        <v>9.67</v>
      </c>
      <c r="C11" s="29">
        <v>9.67</v>
      </c>
      <c r="D11" s="29"/>
      <c r="E11" s="29"/>
      <c r="F11" s="29"/>
      <c r="G11" s="29"/>
      <c r="H11" s="29"/>
      <c r="I11" s="29"/>
      <c r="M11" s="18"/>
      <c r="N11" s="18"/>
      <c r="S11" s="26"/>
      <c r="T11" s="18"/>
    </row>
    <row r="12" spans="1:20" x14ac:dyDescent="0.2">
      <c r="A12" s="41" t="s">
        <v>3</v>
      </c>
      <c r="B12" s="29">
        <v>86.11</v>
      </c>
      <c r="C12" s="29">
        <v>86.11</v>
      </c>
      <c r="D12" s="29"/>
      <c r="E12" s="29"/>
      <c r="F12" s="29"/>
      <c r="G12" s="29"/>
      <c r="H12" s="29"/>
      <c r="I12" s="29"/>
      <c r="M12" s="2"/>
      <c r="N12" s="2"/>
      <c r="S12" s="23"/>
    </row>
    <row r="13" spans="1:20" x14ac:dyDescent="0.2">
      <c r="A13" s="41" t="s">
        <v>35</v>
      </c>
      <c r="B13" s="29"/>
      <c r="C13" s="29"/>
      <c r="D13" s="29"/>
      <c r="E13" s="29"/>
      <c r="F13" s="29"/>
      <c r="G13" s="29"/>
      <c r="H13" s="29"/>
      <c r="I13" s="29"/>
      <c r="M13" s="2"/>
      <c r="N13" s="2"/>
      <c r="S13" s="21"/>
    </row>
    <row r="14" spans="1:20" s="24" customFormat="1" ht="25.5" x14ac:dyDescent="0.2">
      <c r="A14" s="41" t="s">
        <v>26</v>
      </c>
      <c r="B14" s="29"/>
      <c r="C14" s="29"/>
      <c r="D14" s="29"/>
      <c r="E14" s="29"/>
      <c r="F14" s="29"/>
      <c r="G14" s="29"/>
      <c r="H14" s="29"/>
      <c r="I14" s="29"/>
      <c r="M14" s="18"/>
      <c r="N14" s="18"/>
      <c r="S14" s="25"/>
      <c r="T14" s="18"/>
    </row>
    <row r="15" spans="1:20" x14ac:dyDescent="0.2">
      <c r="A15" s="32" t="s">
        <v>4</v>
      </c>
      <c r="B15" s="29">
        <v>0.5</v>
      </c>
      <c r="C15" s="29">
        <v>0.5</v>
      </c>
      <c r="D15" s="29"/>
      <c r="E15" s="29"/>
      <c r="F15" s="29"/>
      <c r="G15" s="29"/>
      <c r="H15" s="29"/>
      <c r="I15" s="29"/>
      <c r="M15" s="2"/>
      <c r="N15" s="2"/>
    </row>
    <row r="16" spans="1:20" x14ac:dyDescent="0.2">
      <c r="A16" s="32" t="s">
        <v>5</v>
      </c>
      <c r="B16" s="29"/>
      <c r="C16" s="29"/>
      <c r="D16" s="29"/>
      <c r="E16" s="29"/>
      <c r="F16" s="29"/>
      <c r="G16" s="29"/>
      <c r="H16" s="29"/>
      <c r="I16" s="29"/>
      <c r="M16" s="2"/>
      <c r="N16" s="2"/>
    </row>
    <row r="17" spans="1:20" s="24" customFormat="1" x14ac:dyDescent="0.2">
      <c r="A17" s="32" t="s">
        <v>39</v>
      </c>
      <c r="B17" s="29">
        <v>5.2</v>
      </c>
      <c r="C17" s="29">
        <v>5.2</v>
      </c>
      <c r="D17" s="102"/>
      <c r="E17" s="29"/>
      <c r="F17" s="29"/>
      <c r="G17" s="29"/>
      <c r="H17" s="29"/>
      <c r="I17" s="29"/>
      <c r="M17" s="18"/>
      <c r="N17" s="18"/>
      <c r="S17" s="18"/>
      <c r="T17" s="18"/>
    </row>
    <row r="18" spans="1:20" x14ac:dyDescent="0.2">
      <c r="A18" s="32" t="s">
        <v>6</v>
      </c>
      <c r="B18" s="29">
        <v>458.65</v>
      </c>
      <c r="C18" s="29">
        <v>458.65</v>
      </c>
      <c r="D18" s="29"/>
      <c r="E18" s="29">
        <v>393.48</v>
      </c>
      <c r="F18" s="29"/>
      <c r="G18" s="29"/>
      <c r="H18" s="29"/>
      <c r="I18" s="29"/>
      <c r="M18" s="15"/>
      <c r="N18" s="13"/>
      <c r="O18" s="13"/>
      <c r="S18" s="15"/>
      <c r="T18" s="15"/>
    </row>
    <row r="19" spans="1:20" x14ac:dyDescent="0.2">
      <c r="A19" s="32" t="s">
        <v>29</v>
      </c>
      <c r="B19" s="29">
        <v>860.37</v>
      </c>
      <c r="C19" s="29">
        <v>860.37</v>
      </c>
      <c r="D19" s="29"/>
      <c r="E19" s="29"/>
      <c r="F19" s="29"/>
      <c r="G19" s="29"/>
      <c r="H19" s="29">
        <v>721.29</v>
      </c>
      <c r="I19" s="29"/>
      <c r="M19" s="14"/>
      <c r="N19" s="13"/>
      <c r="O19" s="13"/>
      <c r="S19" s="15"/>
      <c r="T19" s="14"/>
    </row>
    <row r="20" spans="1:20" s="44" customFormat="1" x14ac:dyDescent="0.2">
      <c r="A20" s="32" t="s">
        <v>7</v>
      </c>
      <c r="B20" s="42">
        <f>B21+B22+B28+B29+B34+B35+B36+B37</f>
        <v>5263.33</v>
      </c>
      <c r="C20" s="42"/>
      <c r="D20" s="42"/>
      <c r="E20" s="42"/>
      <c r="F20" s="42"/>
      <c r="G20" s="42"/>
      <c r="H20" s="42"/>
      <c r="I20" s="42"/>
      <c r="M20" s="47"/>
      <c r="N20" s="19"/>
      <c r="O20" s="19"/>
      <c r="S20" s="48"/>
      <c r="T20" s="47"/>
    </row>
    <row r="21" spans="1:20" x14ac:dyDescent="0.2">
      <c r="A21" s="43" t="s">
        <v>12</v>
      </c>
      <c r="B21" s="29">
        <v>179.28</v>
      </c>
      <c r="C21" s="29">
        <v>179.28</v>
      </c>
      <c r="D21" s="29"/>
      <c r="E21" s="29"/>
      <c r="F21" s="29"/>
      <c r="G21" s="29"/>
      <c r="H21" s="29"/>
      <c r="I21" s="29"/>
      <c r="M21" s="2"/>
      <c r="N21" s="2"/>
      <c r="T21" s="7"/>
    </row>
    <row r="22" spans="1:20" x14ac:dyDescent="0.2">
      <c r="A22" s="43" t="s">
        <v>91</v>
      </c>
      <c r="B22" s="29">
        <v>1753.83</v>
      </c>
      <c r="C22" s="29">
        <v>1753.83</v>
      </c>
      <c r="D22" s="29"/>
      <c r="E22" s="29"/>
      <c r="F22" s="29"/>
      <c r="G22" s="29"/>
      <c r="H22" s="29"/>
      <c r="I22" s="29"/>
      <c r="M22" s="2"/>
      <c r="N22" s="2"/>
      <c r="T22" s="7"/>
    </row>
    <row r="23" spans="1:20" x14ac:dyDescent="0.2">
      <c r="A23" s="43" t="s">
        <v>95</v>
      </c>
      <c r="B23" s="29">
        <v>11.54</v>
      </c>
      <c r="C23" s="29">
        <v>11.54</v>
      </c>
      <c r="D23" s="29"/>
      <c r="E23" s="29"/>
      <c r="F23" s="29"/>
      <c r="G23" s="29"/>
      <c r="H23" s="29"/>
      <c r="I23" s="29"/>
      <c r="M23" s="2"/>
      <c r="N23" s="2"/>
      <c r="T23" s="7"/>
    </row>
    <row r="24" spans="1:20" x14ac:dyDescent="0.2">
      <c r="A24" s="43" t="s">
        <v>92</v>
      </c>
      <c r="B24" s="29">
        <v>1241.58</v>
      </c>
      <c r="C24" s="29">
        <v>1241.28</v>
      </c>
      <c r="D24" s="29"/>
      <c r="E24" s="29"/>
      <c r="F24" s="29"/>
      <c r="G24" s="29"/>
      <c r="H24" s="29"/>
      <c r="I24" s="29"/>
      <c r="M24" s="2"/>
      <c r="N24" s="2"/>
    </row>
    <row r="25" spans="1:20" s="24" customFormat="1" x14ac:dyDescent="0.2">
      <c r="A25" s="43" t="s">
        <v>96</v>
      </c>
      <c r="B25" s="29">
        <v>95.9</v>
      </c>
      <c r="C25" s="29">
        <v>95.9</v>
      </c>
      <c r="D25" s="29"/>
      <c r="E25" s="31"/>
      <c r="F25" s="31"/>
      <c r="G25" s="31"/>
      <c r="H25" s="31"/>
      <c r="I25" s="31"/>
      <c r="M25" s="18"/>
      <c r="N25" s="18"/>
      <c r="S25" s="18"/>
      <c r="T25" s="18"/>
    </row>
    <row r="26" spans="1:20" s="24" customFormat="1" ht="25.5" x14ac:dyDescent="0.2">
      <c r="A26" s="43" t="s">
        <v>94</v>
      </c>
      <c r="B26" s="29">
        <v>234.9</v>
      </c>
      <c r="C26" s="29">
        <v>234.9</v>
      </c>
      <c r="D26" s="29"/>
      <c r="E26" s="31"/>
      <c r="F26" s="31"/>
      <c r="G26" s="31"/>
      <c r="H26" s="31"/>
      <c r="I26" s="31"/>
      <c r="M26" s="18"/>
      <c r="N26" s="18"/>
      <c r="S26" s="18"/>
      <c r="T26" s="18"/>
    </row>
    <row r="27" spans="1:20" s="24" customFormat="1" x14ac:dyDescent="0.2">
      <c r="A27" s="43" t="s">
        <v>93</v>
      </c>
      <c r="B27" s="29">
        <v>169.91</v>
      </c>
      <c r="C27" s="29">
        <v>169.91</v>
      </c>
      <c r="D27" s="29"/>
      <c r="E27" s="31"/>
      <c r="F27" s="31"/>
      <c r="G27" s="31"/>
      <c r="H27" s="31"/>
      <c r="I27" s="31"/>
      <c r="M27" s="18"/>
      <c r="N27" s="18"/>
      <c r="S27" s="18"/>
      <c r="T27" s="18"/>
    </row>
    <row r="28" spans="1:20" x14ac:dyDescent="0.2">
      <c r="A28" s="43" t="s">
        <v>27</v>
      </c>
      <c r="B28" s="29">
        <v>155.01</v>
      </c>
      <c r="C28" s="29">
        <v>155.01</v>
      </c>
      <c r="D28" s="29"/>
      <c r="E28" s="29"/>
      <c r="F28" s="29"/>
      <c r="G28" s="29"/>
      <c r="H28" s="31"/>
      <c r="I28" s="29"/>
      <c r="M28" s="2"/>
      <c r="N28" s="2"/>
    </row>
    <row r="29" spans="1:20" x14ac:dyDescent="0.2">
      <c r="A29" s="43" t="s">
        <v>47</v>
      </c>
      <c r="B29" s="29">
        <v>502.18</v>
      </c>
      <c r="C29" s="29">
        <v>502.18</v>
      </c>
      <c r="D29" s="29"/>
      <c r="E29" s="31"/>
      <c r="F29" s="31"/>
      <c r="G29" s="29"/>
      <c r="H29" s="29"/>
      <c r="I29" s="31"/>
      <c r="M29" s="2"/>
      <c r="N29" s="2"/>
      <c r="S29" s="21"/>
    </row>
    <row r="30" spans="1:20" s="24" customFormat="1" x14ac:dyDescent="0.2">
      <c r="A30" s="49" t="s">
        <v>8</v>
      </c>
      <c r="B30" s="29">
        <v>334.12</v>
      </c>
      <c r="C30" s="29">
        <v>334.12</v>
      </c>
      <c r="D30" s="29"/>
      <c r="E30" s="35"/>
      <c r="F30" s="29"/>
      <c r="G30" s="35"/>
      <c r="H30" s="31"/>
      <c r="I30" s="35"/>
      <c r="M30" s="18"/>
      <c r="N30" s="18"/>
      <c r="S30" s="25"/>
      <c r="T30" s="18"/>
    </row>
    <row r="31" spans="1:20" x14ac:dyDescent="0.2">
      <c r="A31" s="49" t="s">
        <v>9</v>
      </c>
      <c r="B31" s="29">
        <v>11.05</v>
      </c>
      <c r="C31" s="29">
        <v>11.05</v>
      </c>
      <c r="D31" s="29"/>
      <c r="E31" s="34"/>
      <c r="F31" s="29"/>
      <c r="G31" s="34"/>
      <c r="H31" s="34"/>
      <c r="I31" s="34"/>
      <c r="M31" s="2"/>
      <c r="N31" s="2"/>
    </row>
    <row r="32" spans="1:20" x14ac:dyDescent="0.2">
      <c r="A32" s="49" t="s">
        <v>10</v>
      </c>
      <c r="B32" s="29">
        <v>14.1</v>
      </c>
      <c r="C32" s="29">
        <v>14.1</v>
      </c>
      <c r="D32" s="29"/>
      <c r="E32" s="34"/>
      <c r="F32" s="34"/>
      <c r="G32" s="34"/>
      <c r="H32" s="34"/>
      <c r="I32" s="34"/>
      <c r="M32" s="2"/>
      <c r="N32" s="2"/>
      <c r="S32" s="5"/>
    </row>
    <row r="33" spans="1:20" s="24" customFormat="1" x14ac:dyDescent="0.2">
      <c r="A33" s="49" t="s">
        <v>11</v>
      </c>
      <c r="B33" s="29">
        <v>51.52</v>
      </c>
      <c r="C33" s="29">
        <v>51.52</v>
      </c>
      <c r="D33" s="29"/>
      <c r="E33" s="34"/>
      <c r="F33" s="34"/>
      <c r="G33" s="34"/>
      <c r="H33" s="29"/>
      <c r="I33" s="34"/>
      <c r="M33" s="18"/>
      <c r="N33" s="18"/>
      <c r="S33" s="27"/>
      <c r="T33" s="18"/>
    </row>
    <row r="34" spans="1:20" ht="14.25" x14ac:dyDescent="0.2">
      <c r="A34" s="43" t="s">
        <v>13</v>
      </c>
      <c r="B34" s="29">
        <v>860.62</v>
      </c>
      <c r="C34" s="29">
        <v>860.62</v>
      </c>
      <c r="D34" s="29"/>
      <c r="E34" s="36"/>
      <c r="F34" s="29"/>
      <c r="G34" s="34"/>
      <c r="H34" s="34"/>
      <c r="I34" s="34"/>
      <c r="M34" s="2"/>
      <c r="N34" s="2"/>
    </row>
    <row r="35" spans="1:20" x14ac:dyDescent="0.2">
      <c r="A35" s="43" t="s">
        <v>14</v>
      </c>
      <c r="B35" s="29">
        <v>1269.5999999999999</v>
      </c>
      <c r="C35" s="29">
        <v>1269.5999999999999</v>
      </c>
      <c r="D35" s="29"/>
      <c r="E35" s="29"/>
      <c r="F35" s="29"/>
      <c r="G35" s="34"/>
      <c r="H35" s="34"/>
      <c r="I35" s="34">
        <v>1174.1600000000001</v>
      </c>
      <c r="M35" s="2"/>
      <c r="N35" s="2"/>
    </row>
    <row r="36" spans="1:20" x14ac:dyDescent="0.2">
      <c r="A36" s="43" t="s">
        <v>15</v>
      </c>
      <c r="B36" s="29"/>
      <c r="C36" s="29"/>
      <c r="D36" s="29"/>
      <c r="E36" s="29"/>
      <c r="F36" s="29"/>
      <c r="G36" s="29"/>
      <c r="H36" s="29"/>
      <c r="I36" s="29"/>
      <c r="M36" s="2"/>
      <c r="N36" s="2"/>
    </row>
    <row r="37" spans="1:20" x14ac:dyDescent="0.2">
      <c r="A37" s="43" t="s">
        <v>37</v>
      </c>
      <c r="B37" s="29">
        <v>542.80999999999995</v>
      </c>
      <c r="C37" s="29">
        <v>542.80999999999995</v>
      </c>
      <c r="D37" s="29"/>
      <c r="E37" s="29"/>
      <c r="F37" s="29"/>
      <c r="G37" s="29"/>
      <c r="H37" s="29"/>
      <c r="I37" s="29"/>
      <c r="M37" s="2"/>
      <c r="N37" s="2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R42"/>
  <sheetViews>
    <sheetView zoomScale="90" zoomScaleNormal="90" workbookViewId="0">
      <pane ySplit="2" topLeftCell="A3" activePane="bottomLeft" state="frozen"/>
      <selection pane="bottomLeft" activeCell="A24" sqref="A24"/>
    </sheetView>
  </sheetViews>
  <sheetFormatPr defaultColWidth="8.85546875" defaultRowHeight="12.75" x14ac:dyDescent="0.2"/>
  <cols>
    <col min="1" max="1" width="43.28515625" style="1" customWidth="1"/>
    <col min="2" max="4" width="16.28515625" style="1" customWidth="1"/>
    <col min="5" max="5" width="16.28515625" style="6" customWidth="1"/>
    <col min="6" max="7" width="16.28515625" style="1" customWidth="1"/>
    <col min="8" max="8" width="28.7109375" style="1" bestFit="1" customWidth="1"/>
    <col min="9" max="9" width="10.7109375" style="1" bestFit="1" customWidth="1"/>
    <col min="10" max="10" width="7.140625" style="1" customWidth="1"/>
    <col min="11" max="11" width="12.140625" style="1" customWidth="1"/>
    <col min="12" max="12" width="10.7109375" style="1" customWidth="1"/>
    <col min="13" max="13" width="11" style="1" customWidth="1"/>
    <col min="14" max="14" width="10.5703125" style="1" customWidth="1"/>
    <col min="15" max="15" width="7.42578125" style="1" customWidth="1"/>
    <col min="16" max="16" width="8.140625" style="1" customWidth="1"/>
    <col min="17" max="17" width="7.42578125" style="2" customWidth="1"/>
    <col min="18" max="18" width="10.42578125" style="2" customWidth="1"/>
    <col min="19" max="19" width="11.42578125" style="1" bestFit="1" customWidth="1"/>
    <col min="20" max="22" width="9" style="1" bestFit="1" customWidth="1"/>
    <col min="23" max="23" width="11.42578125" style="1" bestFit="1" customWidth="1"/>
    <col min="24" max="16384" width="8.85546875" style="1"/>
  </cols>
  <sheetData>
    <row r="1" spans="1:18" ht="18" x14ac:dyDescent="0.2">
      <c r="A1" s="8"/>
      <c r="B1" s="9"/>
      <c r="C1" s="10"/>
      <c r="D1" s="9"/>
      <c r="E1" s="16"/>
      <c r="G1" s="54" t="str">
        <f>Баланс!K1</f>
        <v>2020 год</v>
      </c>
      <c r="H1" s="11"/>
      <c r="I1" s="11"/>
      <c r="J1" s="11"/>
      <c r="K1" s="11"/>
    </row>
    <row r="2" spans="1:18" s="12" customFormat="1" ht="15.75" x14ac:dyDescent="0.2">
      <c r="A2" s="38" t="s">
        <v>42</v>
      </c>
      <c r="B2" s="39" t="s">
        <v>51</v>
      </c>
      <c r="C2" s="39" t="s">
        <v>18</v>
      </c>
      <c r="D2" s="39" t="s">
        <v>20</v>
      </c>
      <c r="E2" s="40" t="s">
        <v>16</v>
      </c>
      <c r="F2" s="39" t="s">
        <v>43</v>
      </c>
      <c r="G2" s="39" t="s">
        <v>19</v>
      </c>
      <c r="K2" s="17"/>
      <c r="L2" s="17"/>
      <c r="Q2" s="17"/>
      <c r="R2" s="17"/>
    </row>
    <row r="3" spans="1:18" s="3" customFormat="1" x14ac:dyDescent="0.2">
      <c r="A3" s="28" t="s">
        <v>44</v>
      </c>
      <c r="B3" s="29">
        <f>B4+B5+B6+B7</f>
        <v>8883.42</v>
      </c>
      <c r="C3" s="29"/>
      <c r="D3" s="29">
        <v>8883.42</v>
      </c>
      <c r="E3" s="29">
        <v>9839.0300000000007</v>
      </c>
      <c r="F3" s="42"/>
      <c r="G3" s="42"/>
      <c r="K3" s="4"/>
      <c r="L3" s="4"/>
      <c r="Q3" s="4"/>
      <c r="R3" s="4"/>
    </row>
    <row r="4" spans="1:18" x14ac:dyDescent="0.2">
      <c r="A4" s="33" t="s">
        <v>30</v>
      </c>
      <c r="B4" s="29">
        <v>1813.61</v>
      </c>
      <c r="C4" s="29"/>
      <c r="D4" s="29">
        <v>1813.61</v>
      </c>
      <c r="E4" s="29">
        <v>2141</v>
      </c>
      <c r="F4" s="29"/>
      <c r="G4" s="29"/>
      <c r="K4" s="2"/>
      <c r="L4" s="2"/>
    </row>
    <row r="5" spans="1:18" x14ac:dyDescent="0.2">
      <c r="A5" s="33" t="s">
        <v>24</v>
      </c>
      <c r="B5" s="29">
        <v>7022.56</v>
      </c>
      <c r="C5" s="29"/>
      <c r="D5" s="29">
        <v>7022.56</v>
      </c>
      <c r="E5" s="29">
        <v>7642.23</v>
      </c>
      <c r="F5" s="29"/>
      <c r="G5" s="29"/>
      <c r="K5" s="2"/>
      <c r="L5" s="2"/>
    </row>
    <row r="6" spans="1:18" x14ac:dyDescent="0.2">
      <c r="A6" s="33" t="s">
        <v>25</v>
      </c>
      <c r="B6" s="29">
        <v>0.05</v>
      </c>
      <c r="C6" s="29"/>
      <c r="D6" s="29">
        <v>0.05</v>
      </c>
      <c r="E6" s="29">
        <v>0.88</v>
      </c>
      <c r="F6" s="29"/>
      <c r="G6" s="29"/>
      <c r="K6" s="2"/>
      <c r="L6" s="2"/>
    </row>
    <row r="7" spans="1:18" x14ac:dyDescent="0.2">
      <c r="A7" s="33" t="s">
        <v>26</v>
      </c>
      <c r="B7" s="29">
        <v>47.2</v>
      </c>
      <c r="C7" s="29"/>
      <c r="D7" s="29">
        <v>47.2</v>
      </c>
      <c r="E7" s="29"/>
      <c r="F7" s="29">
        <v>57.35</v>
      </c>
      <c r="G7" s="29"/>
      <c r="K7" s="2"/>
      <c r="L7" s="2"/>
    </row>
    <row r="8" spans="1:18" s="24" customFormat="1" x14ac:dyDescent="0.2">
      <c r="A8" s="28" t="s">
        <v>0</v>
      </c>
      <c r="B8" s="29">
        <v>1276.8599999999999</v>
      </c>
      <c r="C8" s="29"/>
      <c r="D8" s="29">
        <v>1276.8599999999999</v>
      </c>
      <c r="E8" s="29"/>
      <c r="F8" s="29"/>
      <c r="G8" s="29"/>
      <c r="K8" s="18"/>
      <c r="L8" s="18"/>
      <c r="Q8" s="18"/>
      <c r="R8" s="18"/>
    </row>
    <row r="9" spans="1:18" x14ac:dyDescent="0.2">
      <c r="A9" s="28" t="s">
        <v>1</v>
      </c>
      <c r="B9" s="29"/>
      <c r="C9" s="29"/>
      <c r="D9" s="29"/>
      <c r="E9" s="29"/>
      <c r="F9" s="29"/>
      <c r="G9" s="29"/>
      <c r="K9" s="2"/>
      <c r="L9" s="2"/>
      <c r="Q9" s="20"/>
    </row>
    <row r="10" spans="1:18" x14ac:dyDescent="0.2">
      <c r="A10" s="28" t="s">
        <v>2</v>
      </c>
      <c r="B10" s="29"/>
      <c r="C10" s="29"/>
      <c r="D10" s="29"/>
      <c r="E10" s="29"/>
      <c r="F10" s="29"/>
      <c r="G10" s="29"/>
      <c r="K10" s="2"/>
      <c r="L10" s="2"/>
      <c r="Q10" s="21"/>
    </row>
    <row r="11" spans="1:18" s="44" customFormat="1" x14ac:dyDescent="0.2">
      <c r="A11" s="28" t="s">
        <v>23</v>
      </c>
      <c r="B11" s="42">
        <f>B3+B8+B10-B9</f>
        <v>10160.280000000001</v>
      </c>
      <c r="C11" s="42"/>
      <c r="D11" s="29">
        <f>D3+D8+D10-D9</f>
        <v>10160.280000000001</v>
      </c>
      <c r="E11" s="42"/>
      <c r="F11" s="42"/>
      <c r="G11" s="42"/>
      <c r="K11" s="45"/>
      <c r="L11" s="45"/>
      <c r="Q11" s="46"/>
      <c r="R11" s="45"/>
    </row>
    <row r="12" spans="1:18" s="3" customFormat="1" x14ac:dyDescent="0.2">
      <c r="A12" s="50" t="s">
        <v>32</v>
      </c>
      <c r="B12" s="29">
        <f>B11-B13-B14-B15-B16-B17-B18</f>
        <v>0</v>
      </c>
      <c r="C12" s="42"/>
      <c r="D12" s="42"/>
      <c r="E12" s="42"/>
      <c r="F12" s="42"/>
      <c r="G12" s="42"/>
      <c r="K12" s="4"/>
      <c r="L12" s="4"/>
      <c r="Q12" s="51"/>
      <c r="R12" s="4"/>
    </row>
    <row r="13" spans="1:18" x14ac:dyDescent="0.2">
      <c r="A13" s="32" t="s">
        <v>4</v>
      </c>
      <c r="B13" s="29"/>
      <c r="C13" s="29"/>
      <c r="D13" s="29"/>
      <c r="E13" s="29"/>
      <c r="F13" s="29"/>
      <c r="G13" s="29"/>
      <c r="K13" s="2"/>
      <c r="L13" s="2"/>
    </row>
    <row r="14" spans="1:18" x14ac:dyDescent="0.2">
      <c r="A14" s="32" t="s">
        <v>5</v>
      </c>
      <c r="B14" s="29"/>
      <c r="C14" s="29"/>
      <c r="D14" s="29"/>
      <c r="E14" s="29"/>
      <c r="F14" s="29"/>
      <c r="G14" s="29"/>
      <c r="K14" s="2"/>
      <c r="L14" s="2"/>
    </row>
    <row r="15" spans="1:18" s="24" customFormat="1" x14ac:dyDescent="0.2">
      <c r="A15" s="32" t="s">
        <v>39</v>
      </c>
      <c r="B15" s="29"/>
      <c r="C15" s="29"/>
      <c r="D15" s="29"/>
      <c r="E15" s="29"/>
      <c r="F15" s="29"/>
      <c r="G15" s="29"/>
      <c r="K15" s="18"/>
      <c r="L15" s="18"/>
      <c r="Q15" s="18"/>
      <c r="R15" s="18"/>
    </row>
    <row r="16" spans="1:18" x14ac:dyDescent="0.2">
      <c r="A16" s="32" t="s">
        <v>6</v>
      </c>
      <c r="B16" s="29">
        <v>119.35</v>
      </c>
      <c r="C16" s="29"/>
      <c r="D16" s="29"/>
      <c r="E16" s="29"/>
      <c r="F16" s="29">
        <v>119.35</v>
      </c>
      <c r="G16" s="29"/>
      <c r="K16" s="15"/>
      <c r="L16" s="13"/>
      <c r="M16" s="13"/>
      <c r="Q16" s="15"/>
      <c r="R16" s="15"/>
    </row>
    <row r="17" spans="1:18" x14ac:dyDescent="0.2">
      <c r="A17" s="32" t="s">
        <v>29</v>
      </c>
      <c r="B17" s="29">
        <v>950.58</v>
      </c>
      <c r="C17" s="29"/>
      <c r="D17" s="29">
        <v>950.58</v>
      </c>
      <c r="E17" s="29"/>
      <c r="F17" s="29"/>
      <c r="G17" s="29"/>
      <c r="K17" s="14"/>
      <c r="L17" s="13"/>
      <c r="M17" s="13"/>
      <c r="Q17" s="15"/>
      <c r="R17" s="14"/>
    </row>
    <row r="18" spans="1:18" s="44" customFormat="1" x14ac:dyDescent="0.2">
      <c r="A18" s="32" t="s">
        <v>7</v>
      </c>
      <c r="B18" s="42">
        <f>B19+B20+B26+B27+B32+B33+B34+B35</f>
        <v>9090.35</v>
      </c>
      <c r="C18" s="42"/>
      <c r="D18" s="42"/>
      <c r="E18" s="42"/>
      <c r="F18" s="42"/>
      <c r="G18" s="42"/>
      <c r="K18" s="47"/>
      <c r="L18" s="19"/>
      <c r="M18" s="19"/>
      <c r="Q18" s="48"/>
      <c r="R18" s="47"/>
    </row>
    <row r="19" spans="1:18" x14ac:dyDescent="0.2">
      <c r="A19" s="43" t="s">
        <v>12</v>
      </c>
      <c r="B19" s="29">
        <v>102.74</v>
      </c>
      <c r="C19" s="29"/>
      <c r="D19" s="29"/>
      <c r="E19" s="29"/>
      <c r="F19" s="29">
        <v>102.74</v>
      </c>
      <c r="G19" s="29"/>
      <c r="K19" s="2"/>
      <c r="L19" s="2"/>
      <c r="R19" s="7"/>
    </row>
    <row r="20" spans="1:18" x14ac:dyDescent="0.2">
      <c r="A20" s="43" t="s">
        <v>91</v>
      </c>
      <c r="B20" s="29">
        <v>1288.17</v>
      </c>
      <c r="C20" s="29"/>
      <c r="D20" s="29"/>
      <c r="E20" s="29"/>
      <c r="F20" s="29">
        <v>1288.17</v>
      </c>
      <c r="G20" s="29"/>
      <c r="K20" s="2"/>
      <c r="L20" s="2"/>
      <c r="R20" s="7"/>
    </row>
    <row r="21" spans="1:18" x14ac:dyDescent="0.2">
      <c r="A21" s="43" t="s">
        <v>95</v>
      </c>
      <c r="B21" s="29">
        <v>1.34</v>
      </c>
      <c r="C21" s="29"/>
      <c r="D21" s="29"/>
      <c r="E21" s="29"/>
      <c r="F21" s="29">
        <v>1.34</v>
      </c>
      <c r="G21" s="29"/>
      <c r="K21" s="2"/>
      <c r="L21" s="2"/>
      <c r="R21" s="7"/>
    </row>
    <row r="22" spans="1:18" x14ac:dyDescent="0.2">
      <c r="A22" s="43" t="s">
        <v>92</v>
      </c>
      <c r="B22" s="29">
        <v>1270.74</v>
      </c>
      <c r="C22" s="29"/>
      <c r="D22" s="29"/>
      <c r="E22" s="29"/>
      <c r="F22" s="29">
        <v>1270.74</v>
      </c>
      <c r="G22" s="29"/>
      <c r="K22" s="2"/>
      <c r="L22" s="2"/>
    </row>
    <row r="23" spans="1:18" x14ac:dyDescent="0.2">
      <c r="A23" s="43" t="s">
        <v>97</v>
      </c>
      <c r="B23" s="29"/>
      <c r="C23" s="29"/>
      <c r="D23" s="29"/>
      <c r="E23" s="29"/>
      <c r="F23" s="29"/>
      <c r="G23" s="29"/>
      <c r="K23" s="2"/>
      <c r="L23" s="2"/>
    </row>
    <row r="24" spans="1:18" s="24" customFormat="1" ht="25.5" x14ac:dyDescent="0.2">
      <c r="A24" s="43" t="s">
        <v>98</v>
      </c>
      <c r="B24" s="29">
        <v>16.09</v>
      </c>
      <c r="C24" s="31"/>
      <c r="D24" s="31"/>
      <c r="E24" s="29"/>
      <c r="F24" s="29">
        <v>16.09</v>
      </c>
      <c r="G24" s="31"/>
      <c r="K24" s="18"/>
      <c r="L24" s="18"/>
      <c r="Q24" s="18"/>
      <c r="R24" s="18"/>
    </row>
    <row r="25" spans="1:18" s="24" customFormat="1" x14ac:dyDescent="0.2">
      <c r="A25" s="43" t="s">
        <v>93</v>
      </c>
      <c r="B25" s="29"/>
      <c r="C25" s="31"/>
      <c r="D25" s="31"/>
      <c r="E25" s="29"/>
      <c r="F25" s="29"/>
      <c r="G25" s="31"/>
      <c r="K25" s="18"/>
      <c r="L25" s="18"/>
      <c r="Q25" s="18"/>
      <c r="R25" s="18"/>
    </row>
    <row r="26" spans="1:18" x14ac:dyDescent="0.2">
      <c r="A26" s="43" t="s">
        <v>27</v>
      </c>
      <c r="B26" s="29">
        <v>22.63</v>
      </c>
      <c r="C26" s="29"/>
      <c r="D26" s="29"/>
      <c r="E26" s="29"/>
      <c r="F26" s="29">
        <v>22.63</v>
      </c>
      <c r="G26" s="29"/>
      <c r="K26" s="2"/>
      <c r="L26" s="2"/>
    </row>
    <row r="27" spans="1:18" x14ac:dyDescent="0.2">
      <c r="A27" s="43" t="s">
        <v>47</v>
      </c>
      <c r="B27" s="29">
        <v>92.1</v>
      </c>
      <c r="C27" s="31"/>
      <c r="D27" s="31"/>
      <c r="E27" s="29"/>
      <c r="F27" s="29">
        <v>92.1</v>
      </c>
      <c r="G27" s="31"/>
      <c r="K27" s="2"/>
      <c r="L27" s="2"/>
      <c r="Q27" s="21"/>
    </row>
    <row r="28" spans="1:18" s="24" customFormat="1" x14ac:dyDescent="0.2">
      <c r="A28" s="49" t="s">
        <v>8</v>
      </c>
      <c r="B28" s="29">
        <v>3.81</v>
      </c>
      <c r="C28" s="35"/>
      <c r="D28" s="29"/>
      <c r="E28" s="29"/>
      <c r="F28" s="29">
        <v>3.81</v>
      </c>
      <c r="G28" s="35"/>
      <c r="K28" s="18"/>
      <c r="L28" s="18"/>
      <c r="Q28" s="25"/>
      <c r="R28" s="18"/>
    </row>
    <row r="29" spans="1:18" x14ac:dyDescent="0.2">
      <c r="A29" s="49" t="s">
        <v>9</v>
      </c>
      <c r="B29" s="29">
        <v>3.08</v>
      </c>
      <c r="C29" s="34"/>
      <c r="D29" s="29"/>
      <c r="E29" s="29"/>
      <c r="F29" s="29">
        <v>3.08</v>
      </c>
      <c r="G29" s="34"/>
      <c r="K29" s="2"/>
      <c r="L29" s="2"/>
    </row>
    <row r="30" spans="1:18" x14ac:dyDescent="0.2">
      <c r="A30" s="49" t="s">
        <v>10</v>
      </c>
      <c r="B30" s="29">
        <v>0.42</v>
      </c>
      <c r="C30" s="34"/>
      <c r="D30" s="34"/>
      <c r="E30" s="29"/>
      <c r="F30" s="29">
        <v>0.42</v>
      </c>
      <c r="G30" s="34"/>
      <c r="K30" s="2"/>
      <c r="L30" s="2"/>
      <c r="Q30" s="5"/>
    </row>
    <row r="31" spans="1:18" s="24" customFormat="1" x14ac:dyDescent="0.2">
      <c r="A31" s="49" t="s">
        <v>11</v>
      </c>
      <c r="B31" s="29">
        <v>10.5</v>
      </c>
      <c r="C31" s="34"/>
      <c r="D31" s="34"/>
      <c r="E31" s="29"/>
      <c r="F31" s="29">
        <v>10.5</v>
      </c>
      <c r="G31" s="34"/>
      <c r="K31" s="18"/>
      <c r="L31" s="18"/>
      <c r="Q31" s="27"/>
      <c r="R31" s="18"/>
    </row>
    <row r="32" spans="1:18" ht="14.25" x14ac:dyDescent="0.2">
      <c r="A32" s="43" t="s">
        <v>13</v>
      </c>
      <c r="B32" s="29">
        <v>752.18</v>
      </c>
      <c r="C32" s="36"/>
      <c r="D32" s="29"/>
      <c r="E32" s="29"/>
      <c r="F32" s="29">
        <v>752.18</v>
      </c>
      <c r="G32" s="34"/>
      <c r="K32" s="2"/>
      <c r="L32" s="2"/>
    </row>
    <row r="33" spans="1:12" x14ac:dyDescent="0.2">
      <c r="A33" s="43" t="s">
        <v>14</v>
      </c>
      <c r="B33" s="29">
        <v>5254.63</v>
      </c>
      <c r="C33" s="29"/>
      <c r="D33" s="29">
        <v>4999.28</v>
      </c>
      <c r="E33" s="29"/>
      <c r="F33" s="29"/>
      <c r="G33" s="34">
        <v>5254.63</v>
      </c>
      <c r="K33" s="2"/>
      <c r="L33" s="2"/>
    </row>
    <row r="34" spans="1:12" x14ac:dyDescent="0.2">
      <c r="A34" s="43" t="s">
        <v>15</v>
      </c>
      <c r="B34" s="29"/>
      <c r="C34" s="29"/>
      <c r="D34" s="29"/>
      <c r="E34" s="29"/>
      <c r="F34" s="29"/>
      <c r="G34" s="29"/>
      <c r="K34" s="2"/>
      <c r="L34" s="2"/>
    </row>
    <row r="35" spans="1:12" x14ac:dyDescent="0.2">
      <c r="A35" s="43" t="s">
        <v>37</v>
      </c>
      <c r="B35" s="29">
        <v>1577.9</v>
      </c>
      <c r="C35" s="29"/>
      <c r="D35" s="29"/>
      <c r="E35" s="29"/>
      <c r="F35" s="29">
        <v>1003.49</v>
      </c>
      <c r="G35" s="29"/>
      <c r="K35" s="2"/>
      <c r="L35" s="2"/>
    </row>
    <row r="42" spans="1:12" ht="18" x14ac:dyDescent="0.2">
      <c r="A42" s="54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39"/>
  <sheetViews>
    <sheetView zoomScale="90" zoomScaleNormal="90" workbookViewId="0">
      <selection activeCell="G1" sqref="G1"/>
    </sheetView>
  </sheetViews>
  <sheetFormatPr defaultColWidth="8.85546875" defaultRowHeight="12.75" x14ac:dyDescent="0.2"/>
  <cols>
    <col min="1" max="1" width="38.5703125" style="1" customWidth="1"/>
    <col min="2" max="2" width="12.42578125" style="1" customWidth="1"/>
    <col min="3" max="3" width="13.85546875" style="1" customWidth="1"/>
    <col min="4" max="4" width="12.42578125" style="6" customWidth="1"/>
    <col min="5" max="5" width="12.42578125" style="1" customWidth="1"/>
    <col min="6" max="7" width="21.28515625" style="1" customWidth="1"/>
    <col min="8" max="8" width="11.42578125" style="1" bestFit="1" customWidth="1"/>
    <col min="9" max="11" width="9" style="1" bestFit="1" customWidth="1"/>
    <col min="12" max="12" width="11.42578125" style="1" bestFit="1" customWidth="1"/>
    <col min="13" max="16384" width="8.85546875" style="1"/>
  </cols>
  <sheetData>
    <row r="1" spans="1:7" ht="18" x14ac:dyDescent="0.2">
      <c r="A1" s="8"/>
      <c r="B1" s="9"/>
      <c r="D1" s="16"/>
      <c r="E1" s="10"/>
      <c r="F1" s="9"/>
      <c r="G1" s="54" t="str">
        <f>Баланс!K1</f>
        <v>2020 год</v>
      </c>
    </row>
    <row r="2" spans="1:7" s="12" customFormat="1" ht="25.5" x14ac:dyDescent="0.2">
      <c r="A2" s="38" t="s">
        <v>49</v>
      </c>
      <c r="B2" s="39" t="s">
        <v>51</v>
      </c>
      <c r="C2" s="52" t="s">
        <v>50</v>
      </c>
      <c r="D2" s="52" t="s">
        <v>19</v>
      </c>
      <c r="E2" s="52" t="s">
        <v>17</v>
      </c>
      <c r="F2" s="89" t="s">
        <v>64</v>
      </c>
      <c r="G2" s="89" t="s">
        <v>66</v>
      </c>
    </row>
    <row r="3" spans="1:7" x14ac:dyDescent="0.2">
      <c r="A3" s="28" t="s">
        <v>44</v>
      </c>
      <c r="B3" s="29"/>
      <c r="C3" s="29"/>
      <c r="D3" s="29"/>
      <c r="E3" s="29"/>
      <c r="F3" s="29"/>
      <c r="G3" s="29"/>
    </row>
    <row r="4" spans="1:7" s="24" customFormat="1" x14ac:dyDescent="0.2">
      <c r="A4" s="28" t="s">
        <v>21</v>
      </c>
      <c r="B4" s="29">
        <v>24326.240000000002</v>
      </c>
      <c r="C4" s="29">
        <v>17350.82</v>
      </c>
      <c r="D4" s="29"/>
      <c r="E4" s="29"/>
      <c r="F4" s="29">
        <v>24326.240000000002</v>
      </c>
      <c r="G4" s="29"/>
    </row>
    <row r="5" spans="1:7" x14ac:dyDescent="0.2">
      <c r="A5" s="28" t="s">
        <v>22</v>
      </c>
      <c r="B5" s="29"/>
      <c r="C5" s="29"/>
      <c r="D5" s="29"/>
      <c r="E5" s="29"/>
      <c r="F5" s="29"/>
      <c r="G5" s="29"/>
    </row>
    <row r="6" spans="1:7" x14ac:dyDescent="0.2">
      <c r="A6" s="28" t="s">
        <v>2</v>
      </c>
      <c r="B6" s="29">
        <v>5.04</v>
      </c>
      <c r="C6" s="29">
        <v>5.04</v>
      </c>
      <c r="D6" s="29"/>
      <c r="E6" s="29"/>
      <c r="F6" s="29"/>
      <c r="G6" s="29"/>
    </row>
    <row r="7" spans="1:7" s="44" customFormat="1" x14ac:dyDescent="0.2">
      <c r="A7" s="28" t="s">
        <v>23</v>
      </c>
      <c r="B7" s="42">
        <f>B3+B4+B6-B5</f>
        <v>24331.280000000002</v>
      </c>
      <c r="C7" s="29">
        <v>17355.86</v>
      </c>
      <c r="D7" s="29"/>
      <c r="E7" s="29"/>
      <c r="F7" s="29"/>
      <c r="G7" s="29"/>
    </row>
    <row r="8" spans="1:7" x14ac:dyDescent="0.2">
      <c r="A8" s="37" t="s">
        <v>32</v>
      </c>
      <c r="B8" s="29">
        <f>B7-B9-B17-B18-B19-B20-B21-B22</f>
        <v>0</v>
      </c>
      <c r="C8" s="29"/>
      <c r="D8" s="29"/>
      <c r="E8" s="29"/>
      <c r="F8" s="29"/>
      <c r="G8" s="29"/>
    </row>
    <row r="9" spans="1:7" x14ac:dyDescent="0.2">
      <c r="A9" s="37" t="s">
        <v>62</v>
      </c>
      <c r="B9" s="29">
        <v>16542.349999999999</v>
      </c>
      <c r="C9" s="29">
        <v>16542.349999999999</v>
      </c>
      <c r="D9" s="29"/>
      <c r="E9" s="29">
        <v>12893.39</v>
      </c>
      <c r="F9" s="29"/>
      <c r="G9" s="29">
        <v>17432</v>
      </c>
    </row>
    <row r="10" spans="1:7" x14ac:dyDescent="0.2">
      <c r="A10" s="32" t="s">
        <v>31</v>
      </c>
      <c r="B10" s="29">
        <v>3795.33</v>
      </c>
      <c r="C10" s="29"/>
      <c r="D10" s="29"/>
      <c r="E10" s="29">
        <v>3795.33</v>
      </c>
      <c r="F10" s="29"/>
      <c r="G10" s="29"/>
    </row>
    <row r="11" spans="1:7" x14ac:dyDescent="0.2">
      <c r="A11" s="32" t="s">
        <v>28</v>
      </c>
      <c r="B11" s="29">
        <f>B12+B13+B14+B15</f>
        <v>12747.019999999999</v>
      </c>
      <c r="C11" s="29"/>
      <c r="D11" s="29"/>
      <c r="E11" s="29"/>
      <c r="F11" s="29"/>
      <c r="G11" s="29"/>
    </row>
    <row r="12" spans="1:7" s="24" customFormat="1" x14ac:dyDescent="0.2">
      <c r="A12" s="41" t="s">
        <v>34</v>
      </c>
      <c r="B12" s="29">
        <v>2381.39</v>
      </c>
      <c r="C12" s="29"/>
      <c r="D12" s="29"/>
      <c r="E12" s="29">
        <v>2381.39</v>
      </c>
      <c r="F12" s="29"/>
      <c r="G12" s="29"/>
    </row>
    <row r="13" spans="1:7" x14ac:dyDescent="0.2">
      <c r="A13" s="41" t="s">
        <v>3</v>
      </c>
      <c r="B13" s="29">
        <v>10365.629999999999</v>
      </c>
      <c r="C13" s="29">
        <v>10365.629999999999</v>
      </c>
      <c r="D13" s="29"/>
      <c r="E13" s="29">
        <v>6717.77</v>
      </c>
      <c r="F13" s="29"/>
      <c r="G13" s="29">
        <v>10290.1</v>
      </c>
    </row>
    <row r="14" spans="1:7" x14ac:dyDescent="0.2">
      <c r="A14" s="41" t="s">
        <v>35</v>
      </c>
      <c r="B14" s="29"/>
      <c r="C14" s="29"/>
      <c r="D14" s="29"/>
      <c r="E14" s="29"/>
      <c r="F14" s="29"/>
      <c r="G14" s="29"/>
    </row>
    <row r="15" spans="1:7" s="24" customFormat="1" ht="25.5" x14ac:dyDescent="0.2">
      <c r="A15" s="41" t="s">
        <v>26</v>
      </c>
      <c r="B15" s="29"/>
      <c r="C15" s="29"/>
      <c r="D15" s="29"/>
      <c r="E15" s="29"/>
      <c r="F15" s="29"/>
      <c r="G15" s="29"/>
    </row>
    <row r="16" spans="1:7" s="24" customFormat="1" x14ac:dyDescent="0.2">
      <c r="A16" s="28" t="s">
        <v>65</v>
      </c>
      <c r="B16" s="29">
        <v>6176.72</v>
      </c>
      <c r="C16" s="29"/>
      <c r="D16" s="29"/>
      <c r="E16" s="29">
        <v>6176.72</v>
      </c>
      <c r="F16" s="29"/>
      <c r="G16" s="29">
        <v>7141.9</v>
      </c>
    </row>
    <row r="17" spans="1:7" x14ac:dyDescent="0.2">
      <c r="A17" s="32" t="s">
        <v>4</v>
      </c>
      <c r="B17" s="29"/>
      <c r="C17" s="29"/>
      <c r="D17" s="29"/>
      <c r="E17" s="29"/>
      <c r="F17" s="29"/>
      <c r="G17" s="29"/>
    </row>
    <row r="18" spans="1:7" x14ac:dyDescent="0.2">
      <c r="A18" s="32" t="s">
        <v>5</v>
      </c>
      <c r="B18" s="29">
        <v>5.12</v>
      </c>
      <c r="C18" s="29"/>
      <c r="D18" s="29"/>
      <c r="E18" s="29">
        <v>5.12</v>
      </c>
      <c r="F18" s="29"/>
      <c r="G18" s="29"/>
    </row>
    <row r="19" spans="1:7" s="24" customFormat="1" x14ac:dyDescent="0.2">
      <c r="A19" s="32" t="s">
        <v>39</v>
      </c>
      <c r="B19" s="29"/>
      <c r="C19" s="29"/>
      <c r="D19" s="29"/>
      <c r="E19" s="29"/>
      <c r="F19" s="29"/>
      <c r="G19" s="29"/>
    </row>
    <row r="20" spans="1:7" x14ac:dyDescent="0.2">
      <c r="A20" s="32" t="s">
        <v>6</v>
      </c>
      <c r="B20" s="29"/>
      <c r="C20" s="29"/>
      <c r="D20" s="29"/>
      <c r="E20" s="29"/>
      <c r="F20" s="29"/>
      <c r="G20" s="29"/>
    </row>
    <row r="21" spans="1:7" x14ac:dyDescent="0.2">
      <c r="A21" s="32" t="s">
        <v>29</v>
      </c>
      <c r="B21" s="29"/>
      <c r="C21" s="29"/>
      <c r="D21" s="29"/>
      <c r="E21" s="29"/>
      <c r="F21" s="29"/>
      <c r="G21" s="29"/>
    </row>
    <row r="22" spans="1:7" s="44" customFormat="1" x14ac:dyDescent="0.2">
      <c r="A22" s="32" t="s">
        <v>7</v>
      </c>
      <c r="B22" s="42">
        <f>B23+B24+B30+B31+B36+B37+B38+B39</f>
        <v>7783.8099999999995</v>
      </c>
      <c r="C22" s="29"/>
      <c r="D22" s="29"/>
      <c r="E22" s="29"/>
      <c r="F22" s="29"/>
      <c r="G22" s="29"/>
    </row>
    <row r="23" spans="1:7" x14ac:dyDescent="0.2">
      <c r="A23" s="43" t="s">
        <v>12</v>
      </c>
      <c r="B23" s="29">
        <v>64.010000000000005</v>
      </c>
      <c r="C23" s="29">
        <v>64.010000000000005</v>
      </c>
      <c r="D23" s="29"/>
      <c r="E23" s="29">
        <v>43.83</v>
      </c>
      <c r="F23" s="29"/>
      <c r="G23" s="103"/>
    </row>
    <row r="24" spans="1:7" x14ac:dyDescent="0.2">
      <c r="A24" s="43" t="s">
        <v>91</v>
      </c>
      <c r="B24" s="29">
        <v>59.6</v>
      </c>
      <c r="C24" s="29">
        <v>59.6</v>
      </c>
      <c r="D24" s="29"/>
      <c r="E24" s="29"/>
      <c r="F24" s="29"/>
      <c r="G24" s="103"/>
    </row>
    <row r="25" spans="1:7" x14ac:dyDescent="0.2">
      <c r="A25" s="43" t="s">
        <v>95</v>
      </c>
      <c r="B25" s="29"/>
      <c r="C25" s="29"/>
      <c r="D25" s="29"/>
      <c r="E25" s="29"/>
      <c r="F25" s="29"/>
      <c r="G25" s="103"/>
    </row>
    <row r="26" spans="1:7" ht="15" x14ac:dyDescent="0.2">
      <c r="A26" s="43" t="s">
        <v>92</v>
      </c>
      <c r="B26" s="29">
        <v>49.12</v>
      </c>
      <c r="C26" s="29">
        <v>49.12</v>
      </c>
      <c r="D26" s="29"/>
      <c r="E26" s="29">
        <v>441.82</v>
      </c>
      <c r="F26" s="29"/>
      <c r="G26" s="104"/>
    </row>
    <row r="27" spans="1:7" ht="15" x14ac:dyDescent="0.2">
      <c r="A27" s="43" t="s">
        <v>97</v>
      </c>
      <c r="B27" s="29">
        <v>10.37</v>
      </c>
      <c r="C27" s="29">
        <v>10.37</v>
      </c>
      <c r="D27" s="29"/>
      <c r="E27" s="29"/>
      <c r="F27" s="29"/>
      <c r="G27" s="104"/>
    </row>
    <row r="28" spans="1:7" s="24" customFormat="1" ht="25.5" x14ac:dyDescent="0.2">
      <c r="A28" s="43" t="s">
        <v>98</v>
      </c>
      <c r="B28" s="29">
        <v>0.12</v>
      </c>
      <c r="C28" s="1">
        <v>0.12</v>
      </c>
      <c r="D28" s="29"/>
      <c r="E28" s="29">
        <v>0.01</v>
      </c>
      <c r="F28" s="29"/>
      <c r="G28" s="103"/>
    </row>
    <row r="29" spans="1:7" s="24" customFormat="1" x14ac:dyDescent="0.2">
      <c r="A29" s="43" t="s">
        <v>93</v>
      </c>
      <c r="B29" s="29"/>
      <c r="C29" s="29"/>
      <c r="D29" s="29"/>
      <c r="E29" s="29"/>
      <c r="F29" s="29"/>
      <c r="G29" s="103"/>
    </row>
    <row r="30" spans="1:7" ht="15" x14ac:dyDescent="0.2">
      <c r="A30" s="43" t="s">
        <v>27</v>
      </c>
      <c r="B30" s="29">
        <v>0.26</v>
      </c>
      <c r="C30" s="29">
        <v>0.26</v>
      </c>
      <c r="D30" s="29"/>
      <c r="E30" s="29">
        <v>7.3</v>
      </c>
      <c r="F30" s="29"/>
      <c r="G30" s="104"/>
    </row>
    <row r="31" spans="1:7" ht="25.5" x14ac:dyDescent="0.2">
      <c r="A31" s="43" t="s">
        <v>47</v>
      </c>
      <c r="B31" s="29">
        <v>5.68</v>
      </c>
      <c r="C31" s="29">
        <v>5.68</v>
      </c>
      <c r="D31" s="29"/>
      <c r="E31" s="29">
        <v>0.99</v>
      </c>
      <c r="F31" s="29"/>
      <c r="G31" s="104"/>
    </row>
    <row r="32" spans="1:7" s="24" customFormat="1" x14ac:dyDescent="0.2">
      <c r="A32" s="49" t="s">
        <v>8</v>
      </c>
      <c r="B32" s="29"/>
      <c r="C32" s="29"/>
      <c r="D32" s="29"/>
      <c r="E32" s="29"/>
      <c r="F32" s="29"/>
      <c r="G32" s="35"/>
    </row>
    <row r="33" spans="1:7" x14ac:dyDescent="0.2">
      <c r="A33" s="49" t="s">
        <v>9</v>
      </c>
      <c r="B33" s="29">
        <v>0.32</v>
      </c>
      <c r="C33" s="29">
        <v>0.32</v>
      </c>
      <c r="D33" s="29"/>
      <c r="E33" s="29"/>
      <c r="F33" s="29"/>
      <c r="G33" s="34"/>
    </row>
    <row r="34" spans="1:7" ht="15" x14ac:dyDescent="0.2">
      <c r="A34" s="49" t="s">
        <v>10</v>
      </c>
      <c r="B34" s="29">
        <v>2.2799999999999998</v>
      </c>
      <c r="C34" s="29">
        <v>2.2799999999999998</v>
      </c>
      <c r="D34" s="29"/>
      <c r="E34" s="29"/>
      <c r="F34" s="29"/>
      <c r="G34" s="104"/>
    </row>
    <row r="35" spans="1:7" s="24" customFormat="1" x14ac:dyDescent="0.2">
      <c r="A35" s="49" t="s">
        <v>11</v>
      </c>
      <c r="B35" s="29"/>
      <c r="C35" s="29"/>
      <c r="D35" s="29"/>
      <c r="E35" s="29"/>
      <c r="F35" s="29"/>
      <c r="G35" s="34"/>
    </row>
    <row r="36" spans="1:7" ht="15" x14ac:dyDescent="0.2">
      <c r="A36" s="43" t="s">
        <v>13</v>
      </c>
      <c r="B36" s="29">
        <f>C36</f>
        <v>19.91</v>
      </c>
      <c r="C36" s="29">
        <v>19.91</v>
      </c>
      <c r="D36" s="29"/>
      <c r="E36" s="29">
        <v>10</v>
      </c>
      <c r="F36" s="29"/>
      <c r="G36" s="104"/>
    </row>
    <row r="37" spans="1:7" x14ac:dyDescent="0.2">
      <c r="A37" s="43" t="s">
        <v>14</v>
      </c>
      <c r="B37" s="29">
        <v>4558.7299999999996</v>
      </c>
      <c r="C37" s="29"/>
      <c r="D37" s="29">
        <v>3863.33</v>
      </c>
      <c r="E37" s="29"/>
      <c r="F37" s="29">
        <v>4558.7299999999996</v>
      </c>
      <c r="G37" s="34">
        <v>4302</v>
      </c>
    </row>
    <row r="38" spans="1:7" x14ac:dyDescent="0.2">
      <c r="A38" s="43" t="s">
        <v>15</v>
      </c>
      <c r="B38" s="29">
        <v>118.02</v>
      </c>
      <c r="C38" s="29">
        <v>118.02</v>
      </c>
      <c r="D38" s="29"/>
      <c r="E38" s="29"/>
      <c r="F38" s="29"/>
      <c r="G38" s="29"/>
    </row>
    <row r="39" spans="1:7" ht="15" x14ac:dyDescent="0.2">
      <c r="A39" s="43" t="s">
        <v>37</v>
      </c>
      <c r="B39" s="29">
        <v>2957.6</v>
      </c>
      <c r="C39" s="29">
        <v>16.02</v>
      </c>
      <c r="D39" s="29"/>
      <c r="E39" s="29"/>
      <c r="F39" s="29"/>
      <c r="G39" s="104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37"/>
  <sheetViews>
    <sheetView topLeftCell="A7" zoomScaleNormal="100" workbookViewId="0">
      <selection activeCell="B20" sqref="B20"/>
    </sheetView>
  </sheetViews>
  <sheetFormatPr defaultColWidth="8.85546875" defaultRowHeight="12.75" x14ac:dyDescent="0.2"/>
  <cols>
    <col min="1" max="1" width="44.42578125" style="1" customWidth="1"/>
    <col min="2" max="2" width="12.42578125" style="1" customWidth="1"/>
    <col min="3" max="3" width="13.85546875" style="1" customWidth="1"/>
    <col min="4" max="6" width="12.42578125" style="1" customWidth="1"/>
    <col min="7" max="7" width="11.7109375" style="1" customWidth="1"/>
    <col min="8" max="8" width="11.42578125" style="1" bestFit="1" customWidth="1"/>
    <col min="9" max="11" width="9" style="1" bestFit="1" customWidth="1"/>
    <col min="12" max="12" width="11.42578125" style="1" bestFit="1" customWidth="1"/>
    <col min="13" max="16384" width="8.85546875" style="1"/>
  </cols>
  <sheetData>
    <row r="1" spans="1:7" ht="18" x14ac:dyDescent="0.2">
      <c r="A1" s="8"/>
      <c r="B1" s="9"/>
      <c r="D1" s="10"/>
      <c r="E1" s="9"/>
      <c r="F1" s="9"/>
      <c r="G1" s="54" t="str">
        <f>Баланс!K1</f>
        <v>2020 год</v>
      </c>
    </row>
    <row r="2" spans="1:7" s="12" customFormat="1" ht="15.75" x14ac:dyDescent="0.2">
      <c r="A2" s="38" t="s">
        <v>48</v>
      </c>
      <c r="B2" s="39" t="s">
        <v>51</v>
      </c>
      <c r="C2" s="52" t="s">
        <v>50</v>
      </c>
      <c r="D2" s="52" t="s">
        <v>17</v>
      </c>
      <c r="E2" s="52" t="s">
        <v>20</v>
      </c>
      <c r="F2" s="52" t="s">
        <v>18</v>
      </c>
      <c r="G2" s="52" t="s">
        <v>16</v>
      </c>
    </row>
    <row r="3" spans="1:7" x14ac:dyDescent="0.2">
      <c r="A3" s="28" t="s">
        <v>44</v>
      </c>
      <c r="B3" s="29">
        <f>Уголь!B3+Кокс!B3+'Коксовый газ'!B3</f>
        <v>265.52999999999997</v>
      </c>
      <c r="C3" s="29">
        <f>Уголь!C3+Кокс!C3+'Коксовый газ'!C3</f>
        <v>265.52999999999997</v>
      </c>
      <c r="D3" s="29">
        <f>Уголь!D3+Кокс!E3+'Коксовый газ'!E3</f>
        <v>0</v>
      </c>
      <c r="E3" s="29">
        <f>Уголь!E3+Кокс!F3+'Коксовый газ'!F3</f>
        <v>0</v>
      </c>
      <c r="F3" s="29">
        <f>Уголь!F3+Кокс!G3+'Коксовый газ'!G3</f>
        <v>0</v>
      </c>
      <c r="G3" s="29">
        <f>Уголь!G3+Кокс!H3+'Коксовый газ'!H3</f>
        <v>0</v>
      </c>
    </row>
    <row r="4" spans="1:7" s="24" customFormat="1" x14ac:dyDescent="0.2">
      <c r="A4" s="28" t="s">
        <v>21</v>
      </c>
      <c r="B4" s="29">
        <f>Уголь!B4+Кокс!B4+'Коксовый газ'!B4</f>
        <v>671.26</v>
      </c>
      <c r="C4" s="29">
        <f>Уголь!C4+Кокс!C4+'Коксовый газ'!C4</f>
        <v>671.26</v>
      </c>
      <c r="D4" s="29">
        <f>Уголь!D4+Кокс!E4+'Коксовый газ'!E4</f>
        <v>0</v>
      </c>
      <c r="E4" s="29">
        <f>Уголь!E4+Кокс!F4+'Коксовый газ'!F4</f>
        <v>0</v>
      </c>
      <c r="F4" s="29">
        <f>Уголь!F4+Кокс!G4+'Коксовый газ'!G4</f>
        <v>0</v>
      </c>
      <c r="G4" s="29">
        <f>Уголь!G4+Кокс!H4+'Коксовый газ'!H4</f>
        <v>0</v>
      </c>
    </row>
    <row r="5" spans="1:7" x14ac:dyDescent="0.2">
      <c r="A5" s="28" t="s">
        <v>22</v>
      </c>
      <c r="B5" s="29">
        <f>Уголь!B5+Кокс!B5+'Коксовый газ'!B5</f>
        <v>0</v>
      </c>
      <c r="C5" s="29">
        <f>Уголь!C5+Кокс!C5+'Коксовый газ'!C5</f>
        <v>0</v>
      </c>
      <c r="D5" s="29">
        <f>Уголь!D5+Кокс!E5+'Коксовый газ'!E5</f>
        <v>0</v>
      </c>
      <c r="E5" s="29">
        <f>Уголь!E5+Кокс!F5+'Коксовый газ'!F5</f>
        <v>0</v>
      </c>
      <c r="F5" s="29">
        <f>Уголь!F5+Кокс!G5+'Коксовый газ'!G5</f>
        <v>0</v>
      </c>
      <c r="G5" s="29">
        <f>Уголь!G5+Кокс!H5+'Коксовый газ'!H5</f>
        <v>0</v>
      </c>
    </row>
    <row r="6" spans="1:7" x14ac:dyDescent="0.2">
      <c r="A6" s="28" t="s">
        <v>2</v>
      </c>
      <c r="B6" s="29">
        <f>Уголь!B6+Кокс!B6+'Коксовый газ'!B6</f>
        <v>79.489999999999995</v>
      </c>
      <c r="C6" s="29">
        <f>Уголь!C6+Кокс!C6+'Коксовый газ'!C6</f>
        <v>79.489999999999995</v>
      </c>
      <c r="D6" s="29">
        <f>Уголь!D6+Кокс!E6+'Коксовый газ'!E6</f>
        <v>0</v>
      </c>
      <c r="E6" s="29">
        <f>Уголь!E6+Кокс!F6+'Коксовый газ'!F6</f>
        <v>0</v>
      </c>
      <c r="F6" s="29">
        <f>Уголь!F6+Кокс!G6+'Коксовый газ'!G6</f>
        <v>0</v>
      </c>
      <c r="G6" s="29">
        <f>Уголь!G6+Кокс!H6+'Коксовый газ'!H6</f>
        <v>0</v>
      </c>
    </row>
    <row r="7" spans="1:7" s="44" customFormat="1" x14ac:dyDescent="0.2">
      <c r="A7" s="28" t="s">
        <v>23</v>
      </c>
      <c r="B7" s="42">
        <f>B3+B4+B6-B5</f>
        <v>1016.28</v>
      </c>
      <c r="C7" s="29">
        <f>Уголь!C7+Кокс!C7+'Коксовый газ'!C7</f>
        <v>1016.28</v>
      </c>
      <c r="D7" s="29">
        <f>Уголь!D7+Кокс!E7+'Коксовый газ'!E7</f>
        <v>0</v>
      </c>
      <c r="E7" s="29">
        <f>Уголь!E7+Кокс!F7+'Коксовый газ'!F7</f>
        <v>0</v>
      </c>
      <c r="F7" s="29">
        <f>Уголь!F7+Кокс!G7+'Коксовый газ'!G7</f>
        <v>0</v>
      </c>
      <c r="G7" s="29">
        <f>Уголь!G7+Кокс!H7+'Коксовый газ'!H7</f>
        <v>0</v>
      </c>
    </row>
    <row r="8" spans="1:7" x14ac:dyDescent="0.2">
      <c r="A8" s="37" t="s">
        <v>32</v>
      </c>
      <c r="B8" s="29">
        <f>B7-B10-B15-B16-B17-B18-B19-B20-B9</f>
        <v>-7.0199999999999534</v>
      </c>
      <c r="C8" s="29">
        <f>Уголь!C8+Кокс!C8+'Коксовый газ'!C8</f>
        <v>0</v>
      </c>
      <c r="D8" s="29">
        <f>Уголь!D8+Кокс!E8+'Коксовый газ'!E8</f>
        <v>0</v>
      </c>
      <c r="E8" s="29">
        <f>Уголь!E8+Кокс!F8+'Коксовый газ'!F8</f>
        <v>0</v>
      </c>
      <c r="F8" s="29">
        <f>Уголь!F8+Кокс!G8+'Коксовый газ'!G8</f>
        <v>0</v>
      </c>
      <c r="G8" s="29">
        <f>Уголь!G8+Кокс!H8+'Коксовый газ'!H8</f>
        <v>0</v>
      </c>
    </row>
    <row r="9" spans="1:7" x14ac:dyDescent="0.2">
      <c r="A9" s="32" t="s">
        <v>31</v>
      </c>
      <c r="B9" s="29">
        <f>Уголь!B10+Кокс!B10+'Коксовый газ'!B10</f>
        <v>71.400000000000006</v>
      </c>
      <c r="C9" s="29">
        <f>Уголь!C10+Кокс!C10+'Коксовый газ'!C10</f>
        <v>0</v>
      </c>
      <c r="D9" s="29">
        <f>Уголь!D10+Кокс!E10+'Коксовый газ'!E10</f>
        <v>71.400000000000006</v>
      </c>
      <c r="E9" s="29">
        <f>Уголь!E10+Кокс!F10+'Коксовый газ'!F10</f>
        <v>0</v>
      </c>
      <c r="F9" s="29">
        <f>Уголь!F10+Кокс!G10+'Коксовый газ'!G10</f>
        <v>0</v>
      </c>
      <c r="G9" s="29">
        <f>Уголь!G10+Кокс!H10+'Коксовый газ'!H10</f>
        <v>0</v>
      </c>
    </row>
    <row r="10" spans="1:7" x14ac:dyDescent="0.2">
      <c r="A10" s="32" t="s">
        <v>28</v>
      </c>
      <c r="B10" s="29">
        <f>Уголь!B11+Кокс!B11+'Коксовый газ'!B11</f>
        <v>234.58999999999997</v>
      </c>
      <c r="C10" s="29">
        <f>Уголь!C11+Кокс!C11+'Коксовый газ'!C11</f>
        <v>0</v>
      </c>
      <c r="D10" s="29">
        <f>Уголь!D11+Кокс!E11+'Коксовый газ'!E11</f>
        <v>0</v>
      </c>
      <c r="E10" s="29">
        <f>Уголь!E11+Кокс!F11+'Коксовый газ'!F11</f>
        <v>0</v>
      </c>
      <c r="F10" s="29">
        <f>Уголь!F11+Кокс!G11+'Коксовый газ'!G11</f>
        <v>0</v>
      </c>
      <c r="G10" s="29">
        <f>Уголь!G11+Кокс!H11+'Коксовый газ'!H11</f>
        <v>0</v>
      </c>
    </row>
    <row r="11" spans="1:7" s="24" customFormat="1" x14ac:dyDescent="0.2">
      <c r="A11" s="41" t="s">
        <v>34</v>
      </c>
      <c r="B11" s="29">
        <f>Уголь!B12+Кокс!B12+'Коксовый газ'!B12</f>
        <v>49.87</v>
      </c>
      <c r="C11" s="29">
        <f>Уголь!C12+Кокс!C12+'Коксовый газ'!C12</f>
        <v>0</v>
      </c>
      <c r="D11" s="29">
        <f>Уголь!D12+Кокс!E12+'Коксовый газ'!E12</f>
        <v>49.87</v>
      </c>
      <c r="E11" s="29">
        <f>Уголь!E12+Кокс!F12+'Коксовый газ'!F12</f>
        <v>0</v>
      </c>
      <c r="F11" s="29">
        <f>Уголь!F12+Кокс!G12+'Коксовый газ'!G12</f>
        <v>0</v>
      </c>
      <c r="G11" s="29">
        <f>Уголь!G12+Кокс!H12+'Коксовый газ'!H12</f>
        <v>0</v>
      </c>
    </row>
    <row r="12" spans="1:7" x14ac:dyDescent="0.2">
      <c r="A12" s="41" t="s">
        <v>3</v>
      </c>
      <c r="B12" s="29">
        <f>Уголь!B13+Кокс!B13+'Коксовый газ'!B13</f>
        <v>184.71999999999997</v>
      </c>
      <c r="C12" s="29">
        <f>Уголь!C13+Кокс!C13+'Коксовый газ'!C13</f>
        <v>184.71999999999997</v>
      </c>
      <c r="D12" s="29">
        <f>Уголь!D13+Кокс!E13+'Коксовый газ'!E13</f>
        <v>39.479999999999997</v>
      </c>
      <c r="E12" s="29">
        <f>Уголь!E13+Кокс!F13+'Коксовый газ'!F13</f>
        <v>0</v>
      </c>
      <c r="F12" s="29">
        <f>Уголь!F13+Кокс!G13+'Коксовый газ'!G13</f>
        <v>0</v>
      </c>
      <c r="G12" s="29">
        <f>Уголь!G13+Кокс!H13+'Коксовый газ'!H13</f>
        <v>0</v>
      </c>
    </row>
    <row r="13" spans="1:7" x14ac:dyDescent="0.2">
      <c r="A13" s="41" t="s">
        <v>35</v>
      </c>
      <c r="B13" s="29">
        <f>Уголь!B14+Кокс!B14+'Коксовый газ'!B14</f>
        <v>0</v>
      </c>
      <c r="C13" s="29">
        <f>Уголь!C14+Кокс!C14+'Коксовый газ'!C14</f>
        <v>0</v>
      </c>
      <c r="D13" s="29">
        <f>Уголь!D14+Кокс!E14+'Коксовый газ'!E14</f>
        <v>0</v>
      </c>
      <c r="E13" s="29">
        <f>Уголь!E14+Кокс!F14+'Коксовый газ'!F14</f>
        <v>0</v>
      </c>
      <c r="F13" s="29">
        <f>Уголь!F14+Кокс!G14+'Коксовый газ'!G14</f>
        <v>0</v>
      </c>
      <c r="G13" s="29">
        <f>Уголь!G14+Кокс!H14+'Коксовый газ'!H14</f>
        <v>0</v>
      </c>
    </row>
    <row r="14" spans="1:7" s="24" customFormat="1" x14ac:dyDescent="0.2">
      <c r="A14" s="41" t="s">
        <v>26</v>
      </c>
      <c r="B14" s="29">
        <f>Уголь!B15+Кокс!B15+'Коксовый газ'!B15</f>
        <v>0</v>
      </c>
      <c r="C14" s="29">
        <f>Уголь!C15+Кокс!C15+'Коксовый газ'!C15</f>
        <v>0</v>
      </c>
      <c r="D14" s="29">
        <f>Уголь!D15+Кокс!E15+'Коксовый газ'!E15</f>
        <v>0</v>
      </c>
      <c r="E14" s="29">
        <f>Уголь!E15+Кокс!F15+'Коксовый газ'!F15</f>
        <v>0</v>
      </c>
      <c r="F14" s="29">
        <f>Уголь!F15+Кокс!G15+'Коксовый газ'!G15</f>
        <v>0</v>
      </c>
      <c r="G14" s="29">
        <f>Уголь!G15+Кокс!H15+'Коксовый газ'!H15</f>
        <v>0</v>
      </c>
    </row>
    <row r="15" spans="1:7" x14ac:dyDescent="0.2">
      <c r="A15" s="32" t="s">
        <v>4</v>
      </c>
      <c r="B15" s="29">
        <v>0</v>
      </c>
      <c r="C15" s="29">
        <f>Уголь!C16+Кокс!C16+'Коксовый газ'!C16</f>
        <v>0</v>
      </c>
      <c r="D15" s="29">
        <f>Уголь!D16+Кокс!E16+'Коксовый газ'!E16</f>
        <v>0</v>
      </c>
      <c r="E15" s="29">
        <f>Уголь!E16+Кокс!F16+'Коксовый газ'!F16</f>
        <v>0</v>
      </c>
      <c r="F15" s="29">
        <f>Уголь!F16+Кокс!G16+'Коксовый газ'!G16</f>
        <v>0</v>
      </c>
      <c r="G15" s="29">
        <f>Уголь!G16+Кокс!H16+'Коксовый газ'!H16</f>
        <v>0</v>
      </c>
    </row>
    <row r="16" spans="1:7" x14ac:dyDescent="0.2">
      <c r="A16" s="32" t="s">
        <v>5</v>
      </c>
      <c r="B16" s="29">
        <v>0</v>
      </c>
      <c r="C16" s="29">
        <f>Уголь!C17+Кокс!C17+'Коксовый газ'!C17</f>
        <v>0</v>
      </c>
      <c r="D16" s="29">
        <f>Уголь!D17+Кокс!E17+'Коксовый газ'!E17</f>
        <v>0</v>
      </c>
      <c r="E16" s="29">
        <f>Уголь!E17+Кокс!F17+'Коксовый газ'!F17</f>
        <v>0</v>
      </c>
      <c r="F16" s="29">
        <f>Уголь!F17+Кокс!G17+'Коксовый газ'!G17</f>
        <v>0</v>
      </c>
      <c r="G16" s="29">
        <f>Уголь!G17+Кокс!H17+'Коксовый газ'!H17</f>
        <v>0</v>
      </c>
    </row>
    <row r="17" spans="1:7" s="24" customFormat="1" x14ac:dyDescent="0.2">
      <c r="A17" s="32" t="s">
        <v>39</v>
      </c>
      <c r="B17" s="29">
        <f>Уголь!B18+Кокс!B18+'Коксовый газ'!B18</f>
        <v>636.75</v>
      </c>
      <c r="C17" s="29">
        <f>Уголь!C18+Кокс!C18+'Коксовый газ'!C18</f>
        <v>636.75</v>
      </c>
      <c r="D17" s="29">
        <f>Уголь!D18+Кокс!E18+'Коксовый газ'!E18</f>
        <v>0</v>
      </c>
      <c r="E17" s="29">
        <f>Уголь!E18+Кокс!F18+'Коксовый газ'!F18</f>
        <v>0</v>
      </c>
      <c r="F17" s="29">
        <f>Уголь!F18+Кокс!G18+'Коксовый газ'!G18</f>
        <v>0</v>
      </c>
      <c r="G17" s="29">
        <f>Уголь!G18+Кокс!H18+'Коксовый газ'!H18</f>
        <v>0</v>
      </c>
    </row>
    <row r="18" spans="1:7" x14ac:dyDescent="0.2">
      <c r="A18" s="32" t="s">
        <v>6</v>
      </c>
      <c r="B18" s="29">
        <f>Уголь!B19+Кокс!B19+'Коксовый газ'!B19</f>
        <v>0</v>
      </c>
      <c r="C18" s="29">
        <f>Уголь!C19+Кокс!C19+'Коксовый газ'!C19</f>
        <v>0</v>
      </c>
      <c r="D18" s="29">
        <f>Уголь!D19+Кокс!E19+'Коксовый газ'!E19</f>
        <v>0</v>
      </c>
      <c r="E18" s="29">
        <f>Уголь!E19+Кокс!F19+'Коксовый газ'!F19</f>
        <v>0</v>
      </c>
      <c r="F18" s="29">
        <f>Уголь!F19+Кокс!G19+'Коксовый газ'!G19</f>
        <v>0</v>
      </c>
      <c r="G18" s="29">
        <f>Уголь!G19+Кокс!H19+'Коксовый газ'!H19</f>
        <v>0</v>
      </c>
    </row>
    <row r="19" spans="1:7" x14ac:dyDescent="0.2">
      <c r="A19" s="32" t="s">
        <v>29</v>
      </c>
      <c r="B19" s="29">
        <f>Уголь!B20+Кокс!B20+'Коксовый газ'!B20</f>
        <v>0</v>
      </c>
      <c r="C19" s="29">
        <f>Уголь!C20+Кокс!C20+'Коксовый газ'!C20</f>
        <v>0</v>
      </c>
      <c r="D19" s="29">
        <f>Уголь!D20+Кокс!E20+'Коксовый газ'!E20</f>
        <v>0</v>
      </c>
      <c r="E19" s="29">
        <f>Уголь!E20+Кокс!F20+'Коксовый газ'!F20</f>
        <v>0</v>
      </c>
      <c r="F19" s="29">
        <f>Уголь!F20+Кокс!G20+'Коксовый газ'!G20</f>
        <v>0</v>
      </c>
      <c r="G19" s="29">
        <f>Уголь!G20+Кокс!H20+'Коксовый газ'!H20</f>
        <v>0</v>
      </c>
    </row>
    <row r="20" spans="1:7" s="44" customFormat="1" x14ac:dyDescent="0.2">
      <c r="A20" s="32" t="s">
        <v>7</v>
      </c>
      <c r="B20" s="42">
        <f>B21+B22+B28+B29+B34+B35+B36+B37</f>
        <v>80.56</v>
      </c>
      <c r="C20" s="29">
        <f>Уголь!C21+Кокс!C21+'Коксовый газ'!C21</f>
        <v>0</v>
      </c>
      <c r="D20" s="29">
        <f>Уголь!D21+Кокс!E21+'Коксовый газ'!E21</f>
        <v>0</v>
      </c>
      <c r="E20" s="29">
        <f>Уголь!E21+Кокс!F21+'Коксовый газ'!F21</f>
        <v>0</v>
      </c>
      <c r="F20" s="29">
        <f>Уголь!F21+Кокс!G21+'Коксовый газ'!G21</f>
        <v>0</v>
      </c>
      <c r="G20" s="29">
        <f>Уголь!G21+Кокс!H21+'Коксовый газ'!H21</f>
        <v>0</v>
      </c>
    </row>
    <row r="21" spans="1:7" x14ac:dyDescent="0.2">
      <c r="A21" s="43" t="s">
        <v>12</v>
      </c>
      <c r="B21" s="29">
        <f>Уголь!B22+Кокс!B22+'Коксовый газ'!B22</f>
        <v>0</v>
      </c>
      <c r="C21" s="29">
        <f>Уголь!C22+Кокс!C22+'Коксовый газ'!C22</f>
        <v>0</v>
      </c>
      <c r="D21" s="29">
        <f>Уголь!D22+Кокс!E22+'Коксовый газ'!E22</f>
        <v>0</v>
      </c>
      <c r="E21" s="29">
        <f>Уголь!E22+Кокс!F22+'Коксовый газ'!F22</f>
        <v>0</v>
      </c>
      <c r="F21" s="29">
        <f>Уголь!F22+Кокс!G22+'Коксовый газ'!G22</f>
        <v>0</v>
      </c>
      <c r="G21" s="29">
        <f>Уголь!G22+Кокс!H22+'Коксовый газ'!H22</f>
        <v>0</v>
      </c>
    </row>
    <row r="22" spans="1:7" x14ac:dyDescent="0.2">
      <c r="A22" s="43" t="s">
        <v>91</v>
      </c>
      <c r="B22" s="29"/>
      <c r="C22" s="29"/>
      <c r="D22" s="29"/>
      <c r="E22" s="29"/>
      <c r="F22" s="29"/>
      <c r="G22" s="29"/>
    </row>
    <row r="23" spans="1:7" x14ac:dyDescent="0.2">
      <c r="A23" s="43" t="s">
        <v>95</v>
      </c>
      <c r="B23" s="29"/>
      <c r="C23" s="29"/>
      <c r="D23" s="29"/>
      <c r="E23" s="29"/>
      <c r="F23" s="29"/>
      <c r="G23" s="29"/>
    </row>
    <row r="24" spans="1:7" x14ac:dyDescent="0.2">
      <c r="A24" s="43" t="s">
        <v>92</v>
      </c>
      <c r="B24" s="29">
        <f>Уголь!B25+Кокс!B25+'Коксовый газ'!B25</f>
        <v>0</v>
      </c>
      <c r="C24" s="29">
        <f>Уголь!C25+Кокс!C25+'Коксовый газ'!C25</f>
        <v>0</v>
      </c>
      <c r="D24" s="29">
        <f>Уголь!D25+Кокс!E25+'Коксовый газ'!E25</f>
        <v>0</v>
      </c>
      <c r="E24" s="29">
        <f>Уголь!E25+Кокс!F25+'Коксовый газ'!F25</f>
        <v>0</v>
      </c>
      <c r="F24" s="29">
        <f>Уголь!F25+Кокс!G25+'Коксовый газ'!G25</f>
        <v>0</v>
      </c>
      <c r="G24" s="29">
        <f>Уголь!G25+Кокс!H25+'Коксовый газ'!H25</f>
        <v>0</v>
      </c>
    </row>
    <row r="25" spans="1:7" x14ac:dyDescent="0.2">
      <c r="A25" s="43" t="s">
        <v>97</v>
      </c>
      <c r="B25" s="29"/>
      <c r="C25" s="29"/>
      <c r="D25" s="29"/>
      <c r="E25" s="29"/>
      <c r="F25" s="29"/>
      <c r="G25" s="29"/>
    </row>
    <row r="26" spans="1:7" s="24" customFormat="1" ht="25.5" x14ac:dyDescent="0.2">
      <c r="A26" s="43" t="s">
        <v>98</v>
      </c>
      <c r="B26" s="29">
        <f>Уголь!B27+Кокс!B27+'Коксовый газ'!B27</f>
        <v>0</v>
      </c>
      <c r="C26" s="29">
        <f>Уголь!C27+Кокс!C27+'Коксовый газ'!C27</f>
        <v>0</v>
      </c>
      <c r="D26" s="29">
        <f>Уголь!D27+Кокс!E27+'Коксовый газ'!E27</f>
        <v>0</v>
      </c>
      <c r="E26" s="29">
        <f>Уголь!E27+Кокс!F27+'Коксовый газ'!F27</f>
        <v>0</v>
      </c>
      <c r="F26" s="29">
        <f>Уголь!F27+Кокс!G27+'Коксовый газ'!G27</f>
        <v>0</v>
      </c>
      <c r="G26" s="29">
        <f>Уголь!G27+Кокс!H27+'Коксовый газ'!H27</f>
        <v>0</v>
      </c>
    </row>
    <row r="27" spans="1:7" s="24" customFormat="1" x14ac:dyDescent="0.2">
      <c r="A27" s="43" t="s">
        <v>93</v>
      </c>
      <c r="B27" s="29"/>
      <c r="C27" s="29"/>
      <c r="D27" s="29"/>
      <c r="E27" s="29"/>
      <c r="F27" s="29"/>
      <c r="G27" s="29"/>
    </row>
    <row r="28" spans="1:7" x14ac:dyDescent="0.2">
      <c r="A28" s="43" t="s">
        <v>27</v>
      </c>
      <c r="B28" s="29">
        <f>Уголь!B29+Кокс!B29+'Коксовый газ'!B29</f>
        <v>0</v>
      </c>
      <c r="C28" s="29">
        <f>Уголь!C29+Кокс!C29+'Коксовый газ'!C29</f>
        <v>0</v>
      </c>
      <c r="D28" s="29">
        <f>Уголь!D29+Кокс!E29+'Коксовый газ'!E29</f>
        <v>0</v>
      </c>
      <c r="E28" s="29">
        <f>Уголь!E29+Кокс!F29+'Коксовый газ'!F29</f>
        <v>0</v>
      </c>
      <c r="F28" s="29">
        <f>Уголь!F29+Кокс!G29+'Коксовый газ'!G29</f>
        <v>0</v>
      </c>
      <c r="G28" s="29">
        <f>Уголь!G29+Кокс!H29+'Коксовый газ'!H29</f>
        <v>0</v>
      </c>
    </row>
    <row r="29" spans="1:7" x14ac:dyDescent="0.2">
      <c r="A29" s="43" t="s">
        <v>47</v>
      </c>
      <c r="B29" s="29">
        <f>Уголь!B30+Кокс!B30+'Коксовый газ'!B30</f>
        <v>0</v>
      </c>
      <c r="C29" s="29">
        <f>Уголь!C30+Кокс!C30+'Коксовый газ'!C30</f>
        <v>0</v>
      </c>
      <c r="D29" s="29">
        <f>Уголь!D30+Кокс!E30+'Коксовый газ'!E30</f>
        <v>0</v>
      </c>
      <c r="E29" s="29">
        <f>Уголь!E30+Кокс!F30+'Коксовый газ'!F30</f>
        <v>0</v>
      </c>
      <c r="F29" s="29">
        <f>Уголь!F30+Кокс!G30+'Коксовый газ'!G30</f>
        <v>0</v>
      </c>
      <c r="G29" s="29">
        <f>Уголь!G30+Кокс!H30+'Коксовый газ'!H30</f>
        <v>0</v>
      </c>
    </row>
    <row r="30" spans="1:7" s="24" customFormat="1" x14ac:dyDescent="0.2">
      <c r="A30" s="49" t="s">
        <v>8</v>
      </c>
      <c r="B30" s="29">
        <f>Уголь!B31+Кокс!B31+'Коксовый газ'!B31</f>
        <v>0</v>
      </c>
      <c r="C30" s="29">
        <f>Уголь!C31+Кокс!C31+'Коксовый газ'!C31</f>
        <v>0</v>
      </c>
      <c r="D30" s="29">
        <f>Уголь!D31+Кокс!E31+'Коксовый газ'!E31</f>
        <v>0</v>
      </c>
      <c r="E30" s="29">
        <f>Уголь!E31+Кокс!F31+'Коксовый газ'!F31</f>
        <v>0</v>
      </c>
      <c r="F30" s="29">
        <f>Уголь!F31+Кокс!G31+'Коксовый газ'!G31</f>
        <v>0</v>
      </c>
      <c r="G30" s="29">
        <f>Уголь!G31+Кокс!H31+'Коксовый газ'!H31</f>
        <v>0</v>
      </c>
    </row>
    <row r="31" spans="1:7" x14ac:dyDescent="0.2">
      <c r="A31" s="49" t="s">
        <v>9</v>
      </c>
      <c r="B31" s="29">
        <f>Уголь!B32+Кокс!B32+'Коксовый газ'!B32</f>
        <v>0</v>
      </c>
      <c r="C31" s="29">
        <f>Уголь!C32+Кокс!C32+'Коксовый газ'!C32</f>
        <v>0</v>
      </c>
      <c r="D31" s="29">
        <f>Уголь!D32+Кокс!E32+'Коксовый газ'!E32</f>
        <v>0</v>
      </c>
      <c r="E31" s="29">
        <f>Уголь!E32+Кокс!F32+'Коксовый газ'!F32</f>
        <v>0</v>
      </c>
      <c r="F31" s="29">
        <f>Уголь!F32+Кокс!G32+'Коксовый газ'!G32</f>
        <v>0</v>
      </c>
      <c r="G31" s="29">
        <f>Уголь!G32+Кокс!H32+'Коксовый газ'!H32</f>
        <v>0</v>
      </c>
    </row>
    <row r="32" spans="1:7" x14ac:dyDescent="0.2">
      <c r="A32" s="49" t="s">
        <v>10</v>
      </c>
      <c r="B32" s="29">
        <f>Уголь!B33+Кокс!B33+'Коксовый газ'!B33</f>
        <v>0</v>
      </c>
      <c r="C32" s="29">
        <f>Уголь!C33+Кокс!C33+'Коксовый газ'!C33</f>
        <v>0</v>
      </c>
      <c r="D32" s="29">
        <f>Уголь!D33+Кокс!E33+'Коксовый газ'!E33</f>
        <v>0</v>
      </c>
      <c r="E32" s="29">
        <f>Уголь!E33+Кокс!F33+'Коксовый газ'!F33</f>
        <v>0</v>
      </c>
      <c r="F32" s="29">
        <f>Уголь!F33+Кокс!G33+'Коксовый газ'!G33</f>
        <v>0</v>
      </c>
      <c r="G32" s="29">
        <f>Уголь!G33+Кокс!H33+'Коксовый газ'!H33</f>
        <v>0</v>
      </c>
    </row>
    <row r="33" spans="1:7" s="24" customFormat="1" x14ac:dyDescent="0.2">
      <c r="A33" s="49" t="s">
        <v>11</v>
      </c>
      <c r="B33" s="29">
        <f>Уголь!B34+Кокс!B34+'Коксовый газ'!B34</f>
        <v>0</v>
      </c>
      <c r="C33" s="29">
        <f>Уголь!C34+Кокс!C34+'Коксовый газ'!C34</f>
        <v>0</v>
      </c>
      <c r="D33" s="29">
        <f>Уголь!D34+Кокс!E34+'Коксовый газ'!E34</f>
        <v>0</v>
      </c>
      <c r="E33" s="29">
        <f>Уголь!E34+Кокс!F34+'Коксовый газ'!F34</f>
        <v>0</v>
      </c>
      <c r="F33" s="29">
        <f>Уголь!F34+Кокс!G34+'Коксовый газ'!G34</f>
        <v>0</v>
      </c>
      <c r="G33" s="29">
        <f>Уголь!G34+Кокс!H34+'Коксовый газ'!H34</f>
        <v>0</v>
      </c>
    </row>
    <row r="34" spans="1:7" x14ac:dyDescent="0.2">
      <c r="A34" s="43" t="s">
        <v>13</v>
      </c>
      <c r="B34" s="29">
        <f>Уголь!B35+Кокс!B35+'Коксовый газ'!B36</f>
        <v>0</v>
      </c>
      <c r="C34" s="29">
        <f>Уголь!C35+Кокс!C35+'Коксовый газ'!C36</f>
        <v>0</v>
      </c>
      <c r="D34" s="29">
        <f>Уголь!D35+Кокс!E35+'Коксовый газ'!E36</f>
        <v>0</v>
      </c>
      <c r="E34" s="29">
        <f>Уголь!E35+Кокс!F35+'Коксовый газ'!F36</f>
        <v>0</v>
      </c>
      <c r="F34" s="29">
        <f>Уголь!F35+Кокс!G35+'Коксовый газ'!G36</f>
        <v>0</v>
      </c>
      <c r="G34" s="29">
        <f>Уголь!G35+Кокс!H35+'Коксовый газ'!H36</f>
        <v>0</v>
      </c>
    </row>
    <row r="35" spans="1:7" x14ac:dyDescent="0.2">
      <c r="A35" s="43" t="s">
        <v>14</v>
      </c>
      <c r="B35" s="29">
        <f>Уголь!B36+Кокс!B36+'Коксовый газ'!B37</f>
        <v>0</v>
      </c>
      <c r="C35" s="29">
        <f>Уголь!C36+Кокс!C36+'Коксовый газ'!C37</f>
        <v>0</v>
      </c>
      <c r="D35" s="29">
        <f>Уголь!D36+Кокс!E36+'Коксовый газ'!E37</f>
        <v>0</v>
      </c>
      <c r="E35" s="29">
        <f>Уголь!E36+Кокс!F36+'Коксовый газ'!F37</f>
        <v>0</v>
      </c>
      <c r="F35" s="29">
        <f>Уголь!F36+Кокс!G36+'Коксовый газ'!G37</f>
        <v>0</v>
      </c>
      <c r="G35" s="29">
        <f>Уголь!G36+Кокс!H36+'Коксовый газ'!H37</f>
        <v>0</v>
      </c>
    </row>
    <row r="36" spans="1:7" x14ac:dyDescent="0.2">
      <c r="A36" s="43" t="s">
        <v>15</v>
      </c>
      <c r="B36" s="29">
        <f>Уголь!B37+Кокс!B37+'Коксовый газ'!B38</f>
        <v>0.06</v>
      </c>
      <c r="C36" s="29">
        <f>Уголь!C37+Кокс!C37+'Коксовый газ'!C38</f>
        <v>0.06</v>
      </c>
      <c r="D36" s="29">
        <f>Уголь!D37+Кокс!E37+'Коксовый газ'!E38</f>
        <v>0</v>
      </c>
      <c r="E36" s="29">
        <f>Уголь!E37+Кокс!F37+'Коксовый газ'!F38</f>
        <v>0</v>
      </c>
      <c r="F36" s="29">
        <f>Уголь!F37+Кокс!G37+'Коксовый газ'!G38</f>
        <v>0</v>
      </c>
      <c r="G36" s="29">
        <f>Уголь!G37+Кокс!H37+'Коксовый газ'!H38</f>
        <v>0</v>
      </c>
    </row>
    <row r="37" spans="1:7" x14ac:dyDescent="0.2">
      <c r="A37" s="43" t="s">
        <v>37</v>
      </c>
      <c r="B37" s="29">
        <f>Уголь!B38+Кокс!B38+'Коксовый газ'!B39</f>
        <v>80.5</v>
      </c>
      <c r="C37" s="29">
        <f>Уголь!C38+Кокс!C38+'Коксовый газ'!C39</f>
        <v>80.5</v>
      </c>
      <c r="D37" s="29">
        <f>Уголь!D38+Кокс!E38+'Коксовый газ'!E39</f>
        <v>0</v>
      </c>
      <c r="E37" s="29">
        <f>Уголь!E38+Кокс!F38+'Коксовый газ'!F39</f>
        <v>0</v>
      </c>
      <c r="F37" s="29">
        <f>Уголь!F38+Кокс!G38+'Коксовый газ'!G39</f>
        <v>0</v>
      </c>
      <c r="G37" s="29">
        <f>Уголь!G38+Кокс!H38+'Коксовый газ'!H39</f>
        <v>0</v>
      </c>
    </row>
  </sheetData>
  <sheetProtection selectLockedCells="1" selectUnlockedCells="1"/>
  <conditionalFormatting sqref="B3:G37">
    <cfRule type="cellIs" dxfId="2" priority="1" operator="equal">
      <formula>0</formula>
    </cfRule>
  </conditionalFormatting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topLeftCell="A10" zoomScaleNormal="100" workbookViewId="0">
      <selection activeCell="B21" sqref="B21"/>
    </sheetView>
  </sheetViews>
  <sheetFormatPr defaultColWidth="8.85546875" defaultRowHeight="12.75" x14ac:dyDescent="0.2"/>
  <cols>
    <col min="1" max="1" width="37.140625" style="1" customWidth="1"/>
    <col min="2" max="2" width="12.42578125" style="1" customWidth="1"/>
    <col min="3" max="3" width="13.85546875" style="1" customWidth="1"/>
    <col min="4" max="6" width="12.42578125" style="1" customWidth="1"/>
    <col min="7" max="7" width="11.7109375" style="1" customWidth="1"/>
    <col min="8" max="8" width="11.42578125" style="1" bestFit="1" customWidth="1"/>
    <col min="9" max="11" width="9" style="1" bestFit="1" customWidth="1"/>
    <col min="12" max="12" width="11.42578125" style="1" bestFit="1" customWidth="1"/>
    <col min="13" max="16384" width="8.85546875" style="1"/>
  </cols>
  <sheetData>
    <row r="1" spans="1:7" ht="18" x14ac:dyDescent="0.2">
      <c r="A1" s="8"/>
      <c r="B1" s="9"/>
      <c r="D1" s="10"/>
      <c r="E1" s="9"/>
      <c r="F1" s="9"/>
      <c r="G1" s="54" t="str">
        <f>Баланс!K1</f>
        <v>2020 год</v>
      </c>
    </row>
    <row r="2" spans="1:7" s="12" customFormat="1" ht="15.75" x14ac:dyDescent="0.2">
      <c r="A2" s="38" t="s">
        <v>48</v>
      </c>
      <c r="B2" s="39" t="s">
        <v>51</v>
      </c>
      <c r="C2" s="52" t="s">
        <v>50</v>
      </c>
      <c r="D2" s="52" t="s">
        <v>17</v>
      </c>
      <c r="E2" s="52" t="s">
        <v>20</v>
      </c>
      <c r="F2" s="52" t="s">
        <v>18</v>
      </c>
      <c r="G2" s="52" t="s">
        <v>16</v>
      </c>
    </row>
    <row r="3" spans="1:7" x14ac:dyDescent="0.2">
      <c r="A3" s="28" t="s">
        <v>44</v>
      </c>
      <c r="B3" s="29">
        <f>C3</f>
        <v>0</v>
      </c>
      <c r="C3" s="29"/>
      <c r="D3" s="29"/>
      <c r="E3" s="29"/>
      <c r="F3" s="29"/>
      <c r="G3" s="29"/>
    </row>
    <row r="4" spans="1:7" s="24" customFormat="1" x14ac:dyDescent="0.2">
      <c r="A4" s="28" t="s">
        <v>21</v>
      </c>
      <c r="B4" s="29">
        <f t="shared" ref="B4:B6" si="0">C4</f>
        <v>671.26</v>
      </c>
      <c r="C4" s="29">
        <v>671.26</v>
      </c>
      <c r="D4" s="29"/>
      <c r="E4" s="29"/>
      <c r="F4" s="29"/>
      <c r="G4" s="29"/>
    </row>
    <row r="5" spans="1:7" x14ac:dyDescent="0.2">
      <c r="A5" s="28" t="s">
        <v>22</v>
      </c>
      <c r="B5" s="29">
        <f t="shared" si="0"/>
        <v>0</v>
      </c>
      <c r="C5" s="29"/>
      <c r="D5" s="29"/>
      <c r="E5" s="29"/>
      <c r="F5" s="29"/>
      <c r="G5" s="29"/>
    </row>
    <row r="6" spans="1:7" x14ac:dyDescent="0.2">
      <c r="A6" s="28" t="s">
        <v>2</v>
      </c>
      <c r="B6" s="29">
        <f t="shared" si="0"/>
        <v>79.13</v>
      </c>
      <c r="C6" s="29">
        <v>79.13</v>
      </c>
      <c r="D6" s="29"/>
      <c r="E6" s="29"/>
      <c r="F6" s="29"/>
      <c r="G6" s="29"/>
    </row>
    <row r="7" spans="1:7" s="44" customFormat="1" x14ac:dyDescent="0.2">
      <c r="A7" s="28" t="s">
        <v>23</v>
      </c>
      <c r="B7" s="42">
        <f>B3+B4+B6-B5</f>
        <v>750.39</v>
      </c>
      <c r="C7" s="29">
        <v>750.39</v>
      </c>
      <c r="D7" s="29"/>
      <c r="E7" s="29"/>
      <c r="F7" s="29"/>
      <c r="G7" s="29"/>
    </row>
    <row r="8" spans="1:7" x14ac:dyDescent="0.2">
      <c r="A8" s="37" t="s">
        <v>32</v>
      </c>
      <c r="B8" s="29">
        <f>B7-B11-B16-B17-B18-B19-B20-B21-B10</f>
        <v>-7.029999999999955</v>
      </c>
      <c r="C8" s="29"/>
      <c r="D8" s="29"/>
      <c r="E8" s="29"/>
      <c r="F8" s="29"/>
      <c r="G8" s="29"/>
    </row>
    <row r="9" spans="1:7" x14ac:dyDescent="0.2">
      <c r="A9" s="37" t="s">
        <v>62</v>
      </c>
      <c r="B9" s="29">
        <v>120.67</v>
      </c>
      <c r="C9" s="29">
        <v>120.67</v>
      </c>
      <c r="D9" s="29"/>
      <c r="E9" s="29"/>
      <c r="F9" s="29"/>
      <c r="G9" s="29"/>
    </row>
    <row r="10" spans="1:7" x14ac:dyDescent="0.2">
      <c r="A10" s="32" t="s">
        <v>31</v>
      </c>
      <c r="B10" s="29">
        <v>30.48</v>
      </c>
      <c r="C10" s="29"/>
      <c r="D10" s="29">
        <v>30.48</v>
      </c>
      <c r="E10" s="29"/>
      <c r="F10" s="29"/>
      <c r="G10" s="29"/>
    </row>
    <row r="11" spans="1:7" x14ac:dyDescent="0.2">
      <c r="A11" s="32" t="s">
        <v>28</v>
      </c>
      <c r="B11" s="29">
        <f>B12+B13+B14+B15</f>
        <v>90.19</v>
      </c>
      <c r="C11" s="29"/>
      <c r="D11" s="29"/>
      <c r="E11" s="29"/>
      <c r="F11" s="29"/>
      <c r="G11" s="29"/>
    </row>
    <row r="12" spans="1:7" s="24" customFormat="1" x14ac:dyDescent="0.2">
      <c r="A12" s="41" t="s">
        <v>34</v>
      </c>
      <c r="B12" s="29">
        <v>49.87</v>
      </c>
      <c r="C12" s="29"/>
      <c r="D12" s="29">
        <v>49.87</v>
      </c>
      <c r="E12" s="29"/>
      <c r="F12" s="29"/>
      <c r="G12" s="29"/>
    </row>
    <row r="13" spans="1:7" x14ac:dyDescent="0.2">
      <c r="A13" s="41" t="s">
        <v>3</v>
      </c>
      <c r="B13" s="29">
        <v>40.32</v>
      </c>
      <c r="C13" s="29">
        <v>40.32</v>
      </c>
      <c r="D13" s="29"/>
      <c r="E13" s="29"/>
      <c r="F13" s="29"/>
      <c r="G13" s="29"/>
    </row>
    <row r="14" spans="1:7" x14ac:dyDescent="0.2">
      <c r="A14" s="41" t="s">
        <v>35</v>
      </c>
      <c r="B14" s="29">
        <f t="shared" ref="B14:B20" si="1">C14</f>
        <v>0</v>
      </c>
      <c r="C14" s="29"/>
      <c r="D14" s="29"/>
      <c r="E14" s="29"/>
      <c r="F14" s="29"/>
      <c r="G14" s="29"/>
    </row>
    <row r="15" spans="1:7" s="24" customFormat="1" ht="25.5" x14ac:dyDescent="0.2">
      <c r="A15" s="41" t="s">
        <v>26</v>
      </c>
      <c r="B15" s="29">
        <f t="shared" si="1"/>
        <v>0</v>
      </c>
      <c r="C15" s="29"/>
      <c r="D15" s="29"/>
      <c r="E15" s="29"/>
      <c r="F15" s="29"/>
      <c r="G15" s="29"/>
    </row>
    <row r="16" spans="1:7" x14ac:dyDescent="0.2">
      <c r="A16" s="32" t="s">
        <v>4</v>
      </c>
      <c r="B16" s="29">
        <f t="shared" si="1"/>
        <v>0</v>
      </c>
      <c r="C16" s="29"/>
      <c r="D16" s="29"/>
      <c r="E16" s="29"/>
      <c r="F16" s="29"/>
      <c r="G16" s="29"/>
    </row>
    <row r="17" spans="1:7" x14ac:dyDescent="0.2">
      <c r="A17" s="32" t="s">
        <v>5</v>
      </c>
      <c r="B17" s="29">
        <f t="shared" si="1"/>
        <v>0</v>
      </c>
      <c r="C17" s="29"/>
      <c r="D17" s="29"/>
      <c r="E17" s="29"/>
      <c r="F17" s="29"/>
      <c r="G17" s="29"/>
    </row>
    <row r="18" spans="1:7" s="24" customFormat="1" x14ac:dyDescent="0.2">
      <c r="A18" s="32" t="s">
        <v>39</v>
      </c>
      <c r="B18" s="29">
        <f t="shared" si="1"/>
        <v>636.75</v>
      </c>
      <c r="C18" s="29">
        <v>636.75</v>
      </c>
      <c r="D18" s="29"/>
      <c r="E18" s="29"/>
      <c r="F18" s="29"/>
      <c r="G18" s="29"/>
    </row>
    <row r="19" spans="1:7" x14ac:dyDescent="0.2">
      <c r="A19" s="32" t="s">
        <v>6</v>
      </c>
      <c r="B19" s="29">
        <f t="shared" si="1"/>
        <v>0</v>
      </c>
      <c r="C19" s="29"/>
      <c r="D19" s="29"/>
      <c r="E19" s="29"/>
      <c r="F19" s="29"/>
      <c r="G19" s="29"/>
    </row>
    <row r="20" spans="1:7" x14ac:dyDescent="0.2">
      <c r="A20" s="32" t="s">
        <v>29</v>
      </c>
      <c r="B20" s="29">
        <f t="shared" si="1"/>
        <v>0</v>
      </c>
      <c r="C20" s="29"/>
      <c r="D20" s="29"/>
      <c r="E20" s="29"/>
      <c r="F20" s="29"/>
      <c r="G20" s="29"/>
    </row>
    <row r="21" spans="1:7" s="44" customFormat="1" x14ac:dyDescent="0.2">
      <c r="A21" s="32" t="s">
        <v>7</v>
      </c>
      <c r="B21" s="42">
        <f>B22+B23+B29+B30+B35+B36+B37+B38</f>
        <v>0</v>
      </c>
      <c r="C21" s="29"/>
      <c r="D21" s="29"/>
      <c r="E21" s="29"/>
      <c r="F21" s="29"/>
      <c r="G21" s="29"/>
    </row>
    <row r="22" spans="1:7" x14ac:dyDescent="0.2">
      <c r="A22" s="43" t="s">
        <v>12</v>
      </c>
      <c r="B22" s="29">
        <f>C22</f>
        <v>0</v>
      </c>
      <c r="C22" s="29"/>
      <c r="D22" s="29"/>
      <c r="E22" s="29"/>
      <c r="F22" s="103"/>
      <c r="G22" s="103"/>
    </row>
    <row r="23" spans="1:7" x14ac:dyDescent="0.2">
      <c r="A23" s="43" t="s">
        <v>91</v>
      </c>
      <c r="B23" s="29">
        <v>0</v>
      </c>
      <c r="C23" s="29"/>
      <c r="D23" s="29"/>
      <c r="E23" s="29"/>
      <c r="F23" s="103"/>
      <c r="G23" s="103"/>
    </row>
    <row r="24" spans="1:7" x14ac:dyDescent="0.2">
      <c r="A24" s="43" t="s">
        <v>101</v>
      </c>
      <c r="B24" s="29">
        <v>0</v>
      </c>
      <c r="C24" s="29"/>
      <c r="D24" s="29"/>
      <c r="E24" s="29"/>
      <c r="F24" s="103"/>
      <c r="G24" s="103"/>
    </row>
    <row r="25" spans="1:7" ht="17.25" customHeight="1" x14ac:dyDescent="0.2">
      <c r="A25" s="43" t="s">
        <v>92</v>
      </c>
      <c r="B25" s="29">
        <v>0</v>
      </c>
      <c r="C25" s="29"/>
      <c r="D25" s="29"/>
      <c r="E25" s="29"/>
      <c r="F25" s="104"/>
      <c r="G25" s="104"/>
    </row>
    <row r="26" spans="1:7" ht="15" customHeight="1" x14ac:dyDescent="0.2">
      <c r="A26" s="43" t="s">
        <v>97</v>
      </c>
      <c r="B26" s="29">
        <v>0</v>
      </c>
      <c r="C26" s="29"/>
      <c r="D26" s="29"/>
      <c r="E26" s="29"/>
      <c r="F26" s="104"/>
      <c r="G26" s="104"/>
    </row>
    <row r="27" spans="1:7" s="24" customFormat="1" ht="39" customHeight="1" x14ac:dyDescent="0.2">
      <c r="A27" s="43" t="s">
        <v>98</v>
      </c>
      <c r="B27" s="29">
        <v>0</v>
      </c>
      <c r="C27" s="29"/>
      <c r="D27" s="29"/>
      <c r="E27" s="29"/>
      <c r="F27" s="103"/>
      <c r="G27" s="103"/>
    </row>
    <row r="28" spans="1:7" s="24" customFormat="1" x14ac:dyDescent="0.2">
      <c r="A28" s="43" t="s">
        <v>93</v>
      </c>
      <c r="B28" s="29">
        <v>0</v>
      </c>
      <c r="C28" s="29"/>
      <c r="D28" s="29"/>
      <c r="E28" s="29"/>
      <c r="F28" s="103"/>
      <c r="G28" s="103"/>
    </row>
    <row r="29" spans="1:7" ht="15" x14ac:dyDescent="0.2">
      <c r="A29" s="43" t="s">
        <v>27</v>
      </c>
      <c r="B29" s="29">
        <v>0</v>
      </c>
      <c r="C29" s="29"/>
      <c r="D29" s="29"/>
      <c r="E29" s="29"/>
      <c r="F29" s="104"/>
      <c r="G29" s="104"/>
    </row>
    <row r="30" spans="1:7" ht="25.5" x14ac:dyDescent="0.2">
      <c r="A30" s="43" t="s">
        <v>47</v>
      </c>
      <c r="B30" s="29">
        <f t="shared" ref="B30:B34" si="2">C30</f>
        <v>0</v>
      </c>
      <c r="C30" s="29"/>
      <c r="D30" s="29"/>
      <c r="E30" s="29"/>
      <c r="F30" s="104"/>
      <c r="G30" s="104"/>
    </row>
    <row r="31" spans="1:7" s="24" customFormat="1" x14ac:dyDescent="0.2">
      <c r="A31" s="49" t="s">
        <v>8</v>
      </c>
      <c r="B31" s="29">
        <f t="shared" si="2"/>
        <v>0</v>
      </c>
      <c r="C31" s="29"/>
      <c r="D31" s="29"/>
      <c r="E31" s="29"/>
      <c r="F31" s="35"/>
      <c r="G31" s="31"/>
    </row>
    <row r="32" spans="1:7" x14ac:dyDescent="0.2">
      <c r="A32" s="49" t="s">
        <v>9</v>
      </c>
      <c r="B32" s="29">
        <f t="shared" si="2"/>
        <v>0</v>
      </c>
      <c r="C32" s="29"/>
      <c r="D32" s="29"/>
      <c r="E32" s="29"/>
      <c r="F32" s="34"/>
      <c r="G32" s="34"/>
    </row>
    <row r="33" spans="1:7" ht="15" x14ac:dyDescent="0.2">
      <c r="A33" s="49" t="s">
        <v>10</v>
      </c>
      <c r="B33" s="29">
        <f t="shared" si="2"/>
        <v>0</v>
      </c>
      <c r="C33" s="29"/>
      <c r="D33" s="29"/>
      <c r="E33" s="29"/>
      <c r="F33" s="104"/>
      <c r="G33" s="104"/>
    </row>
    <row r="34" spans="1:7" s="24" customFormat="1" x14ac:dyDescent="0.2">
      <c r="A34" s="49" t="s">
        <v>11</v>
      </c>
      <c r="B34" s="29">
        <f t="shared" si="2"/>
        <v>0</v>
      </c>
      <c r="C34" s="29"/>
      <c r="D34" s="29"/>
      <c r="E34" s="29"/>
      <c r="F34" s="34"/>
      <c r="G34" s="29"/>
    </row>
    <row r="35" spans="1:7" ht="15" x14ac:dyDescent="0.2">
      <c r="A35" s="43" t="s">
        <v>13</v>
      </c>
      <c r="B35" s="29">
        <f>C35</f>
        <v>0</v>
      </c>
      <c r="C35" s="29"/>
      <c r="D35" s="29"/>
      <c r="E35" s="29"/>
      <c r="F35" s="104"/>
      <c r="G35" s="104"/>
    </row>
    <row r="36" spans="1:7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34"/>
      <c r="G36" s="34"/>
    </row>
    <row r="37" spans="1:7" x14ac:dyDescent="0.2">
      <c r="A37" s="43" t="s">
        <v>15</v>
      </c>
      <c r="B37" s="29">
        <f t="shared" si="3"/>
        <v>0</v>
      </c>
      <c r="C37" s="29"/>
      <c r="D37" s="29"/>
      <c r="E37" s="29"/>
      <c r="F37" s="29"/>
      <c r="G37" s="29"/>
    </row>
    <row r="38" spans="1:7" ht="15" x14ac:dyDescent="0.2">
      <c r="A38" s="43" t="s">
        <v>37</v>
      </c>
      <c r="B38" s="29">
        <f t="shared" si="3"/>
        <v>0</v>
      </c>
      <c r="C38" s="29"/>
      <c r="D38" s="29"/>
      <c r="E38" s="29"/>
      <c r="F38" s="104"/>
      <c r="G38" s="104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workbookViewId="0">
      <selection activeCell="B21" sqref="B21"/>
    </sheetView>
  </sheetViews>
  <sheetFormatPr defaultColWidth="8.85546875" defaultRowHeight="12.75" x14ac:dyDescent="0.2"/>
  <cols>
    <col min="1" max="1" width="41.42578125" style="1" customWidth="1"/>
    <col min="2" max="2" width="12.42578125" style="1" customWidth="1"/>
    <col min="3" max="3" width="13.85546875" style="1" customWidth="1"/>
    <col min="4" max="4" width="12.42578125" style="6" customWidth="1"/>
    <col min="5" max="7" width="12.42578125" style="1" customWidth="1"/>
    <col min="8" max="8" width="11.7109375" style="1" customWidth="1"/>
    <col min="9" max="9" width="11.42578125" style="1" bestFit="1" customWidth="1"/>
    <col min="10" max="12" width="9" style="1" bestFit="1" customWidth="1"/>
    <col min="13" max="13" width="11.42578125" style="1" bestFit="1" customWidth="1"/>
    <col min="14" max="16384" width="8.85546875" style="1"/>
  </cols>
  <sheetData>
    <row r="1" spans="1:8" ht="18" x14ac:dyDescent="0.2">
      <c r="A1" s="8"/>
      <c r="B1" s="9"/>
      <c r="D1" s="16"/>
      <c r="E1" s="10"/>
      <c r="F1" s="9"/>
      <c r="G1" s="9"/>
      <c r="H1" s="54" t="str">
        <f>Баланс!K1</f>
        <v>2020 год</v>
      </c>
    </row>
    <row r="2" spans="1:8" s="12" customFormat="1" ht="15.75" x14ac:dyDescent="0.2">
      <c r="A2" s="38" t="s">
        <v>52</v>
      </c>
      <c r="B2" s="39" t="s">
        <v>51</v>
      </c>
      <c r="C2" s="52" t="s">
        <v>50</v>
      </c>
      <c r="D2" s="52" t="s">
        <v>19</v>
      </c>
      <c r="E2" s="52" t="s">
        <v>17</v>
      </c>
      <c r="F2" s="52" t="s">
        <v>20</v>
      </c>
      <c r="G2" s="52" t="s">
        <v>18</v>
      </c>
      <c r="H2" s="52" t="s">
        <v>16</v>
      </c>
    </row>
    <row r="3" spans="1:8" x14ac:dyDescent="0.2">
      <c r="A3" s="28" t="s">
        <v>44</v>
      </c>
      <c r="B3" s="29">
        <f>C3</f>
        <v>8.94</v>
      </c>
      <c r="C3" s="29">
        <v>8.94</v>
      </c>
      <c r="D3" s="29"/>
      <c r="E3" s="29"/>
      <c r="F3" s="29"/>
      <c r="G3" s="29"/>
      <c r="H3" s="29"/>
    </row>
    <row r="4" spans="1:8" s="24" customFormat="1" x14ac:dyDescent="0.2">
      <c r="A4" s="28" t="s">
        <v>21</v>
      </c>
      <c r="B4" s="29">
        <f t="shared" ref="B4:B6" si="0">C4</f>
        <v>0</v>
      </c>
      <c r="C4" s="29"/>
      <c r="D4" s="29"/>
      <c r="E4" s="29"/>
      <c r="F4" s="29"/>
      <c r="G4" s="29"/>
      <c r="H4" s="29"/>
    </row>
    <row r="5" spans="1:8" x14ac:dyDescent="0.2">
      <c r="A5" s="28" t="s">
        <v>22</v>
      </c>
      <c r="B5" s="29">
        <f t="shared" si="0"/>
        <v>0</v>
      </c>
      <c r="C5" s="29"/>
      <c r="D5" s="29"/>
      <c r="E5" s="29"/>
      <c r="F5" s="29"/>
      <c r="G5" s="29"/>
      <c r="H5" s="29"/>
    </row>
    <row r="6" spans="1:8" x14ac:dyDescent="0.2">
      <c r="A6" s="28" t="s">
        <v>2</v>
      </c>
      <c r="B6" s="29">
        <f t="shared" si="0"/>
        <v>0.36</v>
      </c>
      <c r="C6" s="29">
        <v>0.36</v>
      </c>
      <c r="D6" s="29"/>
      <c r="E6" s="29"/>
      <c r="F6" s="29"/>
      <c r="G6" s="29"/>
      <c r="H6" s="29"/>
    </row>
    <row r="7" spans="1:8" s="44" customFormat="1" x14ac:dyDescent="0.2">
      <c r="A7" s="28" t="s">
        <v>23</v>
      </c>
      <c r="B7" s="42">
        <f>B3+B4+B6-B5</f>
        <v>9.2999999999999989</v>
      </c>
      <c r="C7" s="29">
        <v>9.3000000000000007</v>
      </c>
      <c r="D7" s="29"/>
      <c r="E7" s="29"/>
      <c r="F7" s="29"/>
      <c r="G7" s="29"/>
      <c r="H7" s="29"/>
    </row>
    <row r="8" spans="1:8" x14ac:dyDescent="0.2">
      <c r="A8" s="37" t="s">
        <v>32</v>
      </c>
      <c r="B8" s="29">
        <f>B7-B11-B16-B17-B18-B19-B20-B21-B10</f>
        <v>9.9999999999985101E-3</v>
      </c>
      <c r="C8" s="29"/>
      <c r="D8" s="29"/>
      <c r="E8" s="29"/>
      <c r="F8" s="29"/>
      <c r="G8" s="29"/>
      <c r="H8" s="29"/>
    </row>
    <row r="9" spans="1:8" x14ac:dyDescent="0.2">
      <c r="A9" s="37" t="s">
        <v>62</v>
      </c>
      <c r="B9" s="29">
        <v>9.23</v>
      </c>
      <c r="C9" s="29">
        <v>9.23</v>
      </c>
      <c r="D9" s="29"/>
      <c r="E9" s="29"/>
      <c r="F9" s="29"/>
      <c r="G9" s="29"/>
      <c r="H9" s="29"/>
    </row>
    <row r="10" spans="1:8" x14ac:dyDescent="0.2">
      <c r="A10" s="32" t="s">
        <v>31</v>
      </c>
      <c r="B10" s="29">
        <f>C10</f>
        <v>0</v>
      </c>
      <c r="C10" s="29"/>
      <c r="D10" s="29"/>
      <c r="E10" s="29"/>
      <c r="F10" s="29"/>
      <c r="G10" s="29"/>
      <c r="H10" s="29"/>
    </row>
    <row r="11" spans="1:8" x14ac:dyDescent="0.2">
      <c r="A11" s="32" t="s">
        <v>28</v>
      </c>
      <c r="B11" s="29">
        <f>B12+B13+B14+B15</f>
        <v>9.23</v>
      </c>
      <c r="C11" s="29"/>
      <c r="D11" s="29"/>
      <c r="E11" s="29"/>
      <c r="F11" s="29"/>
      <c r="G11" s="29"/>
      <c r="H11" s="29"/>
    </row>
    <row r="12" spans="1:8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  <c r="F12" s="29"/>
      <c r="G12" s="29"/>
      <c r="H12" s="29"/>
    </row>
    <row r="13" spans="1:8" x14ac:dyDescent="0.2">
      <c r="A13" s="41" t="s">
        <v>3</v>
      </c>
      <c r="B13" s="29">
        <f t="shared" si="1"/>
        <v>9.23</v>
      </c>
      <c r="C13" s="29">
        <v>9.23</v>
      </c>
      <c r="D13" s="29"/>
      <c r="E13" s="29"/>
      <c r="F13" s="29"/>
      <c r="G13" s="29"/>
      <c r="H13" s="29"/>
    </row>
    <row r="14" spans="1:8" x14ac:dyDescent="0.2">
      <c r="A14" s="41" t="s">
        <v>35</v>
      </c>
      <c r="B14" s="29">
        <f t="shared" si="1"/>
        <v>0</v>
      </c>
      <c r="C14" s="29"/>
      <c r="D14" s="29"/>
      <c r="E14" s="29"/>
      <c r="F14" s="29"/>
      <c r="G14" s="29"/>
      <c r="H14" s="29"/>
    </row>
    <row r="15" spans="1:8" s="24" customFormat="1" ht="25.5" x14ac:dyDescent="0.2">
      <c r="A15" s="41" t="s">
        <v>26</v>
      </c>
      <c r="B15" s="29">
        <f t="shared" si="1"/>
        <v>0</v>
      </c>
      <c r="C15" s="29"/>
      <c r="D15" s="29"/>
      <c r="E15" s="29"/>
      <c r="F15" s="29"/>
      <c r="G15" s="29"/>
      <c r="H15" s="29"/>
    </row>
    <row r="16" spans="1:8" x14ac:dyDescent="0.2">
      <c r="A16" s="32" t="s">
        <v>4</v>
      </c>
      <c r="B16" s="29">
        <f t="shared" si="1"/>
        <v>0</v>
      </c>
      <c r="C16" s="29"/>
      <c r="D16" s="29"/>
      <c r="E16" s="29"/>
      <c r="F16" s="29"/>
      <c r="G16" s="29"/>
      <c r="H16" s="29"/>
    </row>
    <row r="17" spans="1:8" x14ac:dyDescent="0.2">
      <c r="A17" s="32" t="s">
        <v>5</v>
      </c>
      <c r="B17" s="29">
        <f t="shared" si="1"/>
        <v>0</v>
      </c>
      <c r="C17" s="29"/>
      <c r="D17" s="29"/>
      <c r="E17" s="29"/>
      <c r="F17" s="29"/>
      <c r="G17" s="29"/>
      <c r="H17" s="29"/>
    </row>
    <row r="18" spans="1:8" s="24" customFormat="1" x14ac:dyDescent="0.2">
      <c r="A18" s="32" t="s">
        <v>39</v>
      </c>
      <c r="B18" s="29">
        <f t="shared" si="1"/>
        <v>0</v>
      </c>
      <c r="C18" s="29"/>
      <c r="D18" s="29"/>
      <c r="E18" s="29"/>
      <c r="F18" s="29"/>
      <c r="G18" s="29"/>
      <c r="H18" s="29"/>
    </row>
    <row r="19" spans="1:8" x14ac:dyDescent="0.2">
      <c r="A19" s="32" t="s">
        <v>6</v>
      </c>
      <c r="B19" s="29">
        <f t="shared" si="1"/>
        <v>0</v>
      </c>
      <c r="C19" s="29"/>
      <c r="D19" s="29"/>
      <c r="E19" s="29"/>
      <c r="F19" s="29"/>
      <c r="G19" s="29"/>
      <c r="H19" s="29"/>
    </row>
    <row r="20" spans="1:8" x14ac:dyDescent="0.2">
      <c r="A20" s="32" t="s">
        <v>29</v>
      </c>
      <c r="B20" s="29">
        <f t="shared" si="1"/>
        <v>0</v>
      </c>
      <c r="C20" s="29"/>
      <c r="D20" s="29"/>
      <c r="E20" s="29"/>
      <c r="F20" s="29"/>
      <c r="G20" s="29"/>
      <c r="H20" s="29"/>
    </row>
    <row r="21" spans="1:8" s="44" customFormat="1" x14ac:dyDescent="0.2">
      <c r="A21" s="32" t="s">
        <v>7</v>
      </c>
      <c r="B21" s="42">
        <f>B22+B23+B29+B30+B35+B36+B37+B38</f>
        <v>0.06</v>
      </c>
      <c r="C21" s="29"/>
      <c r="D21" s="29"/>
      <c r="E21" s="29"/>
      <c r="F21" s="29"/>
      <c r="G21" s="29"/>
      <c r="H21" s="29"/>
    </row>
    <row r="22" spans="1:8" x14ac:dyDescent="0.2">
      <c r="A22" s="43" t="s">
        <v>12</v>
      </c>
      <c r="B22" s="29">
        <f>C22</f>
        <v>0</v>
      </c>
      <c r="C22" s="29"/>
      <c r="D22" s="29"/>
      <c r="E22" s="29"/>
      <c r="F22" s="29"/>
      <c r="G22" s="103"/>
      <c r="H22" s="103"/>
    </row>
    <row r="23" spans="1:8" x14ac:dyDescent="0.2">
      <c r="A23" s="43" t="s">
        <v>91</v>
      </c>
      <c r="B23" s="29">
        <v>0</v>
      </c>
      <c r="C23" s="29"/>
      <c r="D23" s="29"/>
      <c r="E23" s="29"/>
      <c r="F23" s="29"/>
      <c r="G23" s="103"/>
      <c r="H23" s="103"/>
    </row>
    <row r="24" spans="1:8" x14ac:dyDescent="0.2">
      <c r="A24" s="43" t="s">
        <v>102</v>
      </c>
      <c r="B24" s="29"/>
      <c r="C24" s="29"/>
      <c r="D24" s="29"/>
      <c r="E24" s="29"/>
      <c r="F24" s="29"/>
      <c r="G24" s="103"/>
      <c r="H24" s="103"/>
    </row>
    <row r="25" spans="1:8" ht="15" x14ac:dyDescent="0.2">
      <c r="A25" s="43" t="s">
        <v>38</v>
      </c>
      <c r="B25" s="29">
        <f t="shared" ref="B25:B34" si="2">C25</f>
        <v>0</v>
      </c>
      <c r="C25" s="29"/>
      <c r="D25" s="29"/>
      <c r="E25" s="29"/>
      <c r="F25" s="29"/>
      <c r="G25" s="104"/>
      <c r="H25" s="104"/>
    </row>
    <row r="26" spans="1:8" ht="15" x14ac:dyDescent="0.2">
      <c r="A26" s="43" t="s">
        <v>103</v>
      </c>
      <c r="B26" s="29"/>
      <c r="C26" s="29"/>
      <c r="D26" s="29"/>
      <c r="E26" s="29"/>
      <c r="F26" s="29"/>
      <c r="G26" s="104"/>
      <c r="H26" s="104"/>
    </row>
    <row r="27" spans="1:8" s="24" customFormat="1" ht="25.5" x14ac:dyDescent="0.2">
      <c r="A27" s="43" t="s">
        <v>36</v>
      </c>
      <c r="B27" s="29">
        <f t="shared" si="2"/>
        <v>0</v>
      </c>
      <c r="C27" s="29"/>
      <c r="D27" s="29"/>
      <c r="E27" s="29"/>
      <c r="F27" s="29"/>
      <c r="G27" s="103"/>
      <c r="H27" s="103"/>
    </row>
    <row r="28" spans="1:8" s="24" customFormat="1" x14ac:dyDescent="0.2">
      <c r="A28" s="43" t="s">
        <v>100</v>
      </c>
      <c r="B28" s="29"/>
      <c r="C28" s="29"/>
      <c r="D28" s="29"/>
      <c r="E28" s="29"/>
      <c r="F28" s="29"/>
      <c r="G28" s="103"/>
      <c r="H28" s="103"/>
    </row>
    <row r="29" spans="1:8" ht="15" x14ac:dyDescent="0.2">
      <c r="A29" s="43" t="s">
        <v>27</v>
      </c>
      <c r="B29" s="29">
        <f t="shared" si="2"/>
        <v>0</v>
      </c>
      <c r="C29" s="29"/>
      <c r="D29" s="29"/>
      <c r="E29" s="29"/>
      <c r="F29" s="29"/>
      <c r="G29" s="104"/>
      <c r="H29" s="104"/>
    </row>
    <row r="30" spans="1:8" ht="15" x14ac:dyDescent="0.2">
      <c r="A30" s="43" t="s">
        <v>47</v>
      </c>
      <c r="B30" s="29">
        <f t="shared" si="2"/>
        <v>0</v>
      </c>
      <c r="C30" s="29"/>
      <c r="D30" s="29"/>
      <c r="E30" s="29"/>
      <c r="F30" s="29"/>
      <c r="G30" s="104"/>
      <c r="H30" s="104"/>
    </row>
    <row r="31" spans="1:8" s="24" customFormat="1" x14ac:dyDescent="0.2">
      <c r="A31" s="49" t="s">
        <v>8</v>
      </c>
      <c r="B31" s="29">
        <f t="shared" si="2"/>
        <v>0</v>
      </c>
      <c r="C31" s="29"/>
      <c r="D31" s="29"/>
      <c r="E31" s="29"/>
      <c r="F31" s="29"/>
      <c r="G31" s="35"/>
      <c r="H31" s="31"/>
    </row>
    <row r="32" spans="1:8" x14ac:dyDescent="0.2">
      <c r="A32" s="49" t="s">
        <v>9</v>
      </c>
      <c r="B32" s="29">
        <f t="shared" si="2"/>
        <v>0</v>
      </c>
      <c r="C32" s="29"/>
      <c r="D32" s="29"/>
      <c r="E32" s="29"/>
      <c r="F32" s="29"/>
      <c r="G32" s="34"/>
      <c r="H32" s="34"/>
    </row>
    <row r="33" spans="1:8" ht="15" x14ac:dyDescent="0.2">
      <c r="A33" s="49" t="s">
        <v>10</v>
      </c>
      <c r="B33" s="29">
        <f t="shared" si="2"/>
        <v>0</v>
      </c>
      <c r="C33" s="29"/>
      <c r="D33" s="29"/>
      <c r="E33" s="29"/>
      <c r="F33" s="29"/>
      <c r="G33" s="104"/>
      <c r="H33" s="104"/>
    </row>
    <row r="34" spans="1:8" s="24" customFormat="1" x14ac:dyDescent="0.2">
      <c r="A34" s="49" t="s">
        <v>11</v>
      </c>
      <c r="B34" s="29">
        <f t="shared" si="2"/>
        <v>0</v>
      </c>
      <c r="C34" s="29"/>
      <c r="D34" s="29"/>
      <c r="E34" s="29"/>
      <c r="F34" s="29"/>
      <c r="G34" s="34"/>
      <c r="H34" s="29"/>
    </row>
    <row r="35" spans="1:8" ht="15" x14ac:dyDescent="0.2">
      <c r="A35" s="43" t="s">
        <v>13</v>
      </c>
      <c r="B35" s="29">
        <f>C35</f>
        <v>0</v>
      </c>
      <c r="C35" s="29"/>
      <c r="D35" s="29"/>
      <c r="E35" s="29"/>
      <c r="F35" s="29"/>
      <c r="G35" s="104"/>
      <c r="H35" s="104"/>
    </row>
    <row r="36" spans="1:8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29"/>
      <c r="G36" s="34"/>
      <c r="H36" s="34"/>
    </row>
    <row r="37" spans="1:8" x14ac:dyDescent="0.2">
      <c r="A37" s="43" t="s">
        <v>15</v>
      </c>
      <c r="B37" s="29">
        <f t="shared" si="3"/>
        <v>0.06</v>
      </c>
      <c r="C37" s="105">
        <v>0.06</v>
      </c>
      <c r="D37" s="29"/>
      <c r="E37" s="29"/>
      <c r="F37" s="29"/>
      <c r="G37" s="29"/>
      <c r="H37" s="29"/>
    </row>
    <row r="38" spans="1:8" ht="15" x14ac:dyDescent="0.2">
      <c r="A38" s="43" t="s">
        <v>37</v>
      </c>
      <c r="B38" s="29">
        <f t="shared" si="3"/>
        <v>0</v>
      </c>
      <c r="C38" s="29"/>
      <c r="D38" s="29"/>
      <c r="E38" s="29"/>
      <c r="F38" s="29"/>
      <c r="G38" s="104"/>
      <c r="H38" s="104"/>
    </row>
  </sheetData>
  <printOptions horizontalCentered="1" verticalCentered="1"/>
  <pageMargins left="0.25" right="0.25" top="0.25" bottom="0.25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workbookViewId="0">
      <selection activeCell="B24" sqref="B24"/>
    </sheetView>
  </sheetViews>
  <sheetFormatPr defaultColWidth="8.85546875" defaultRowHeight="12.75" x14ac:dyDescent="0.2"/>
  <cols>
    <col min="1" max="1" width="41.42578125" style="1" customWidth="1"/>
    <col min="2" max="6" width="15.8554687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9"/>
      <c r="E1" s="10"/>
      <c r="F1" s="54" t="str">
        <f>Баланс!K1</f>
        <v>2020 год</v>
      </c>
    </row>
    <row r="2" spans="1:6" s="12" customFormat="1" ht="15.75" x14ac:dyDescent="0.2">
      <c r="A2" s="38" t="s">
        <v>53</v>
      </c>
      <c r="B2" s="39" t="s">
        <v>51</v>
      </c>
      <c r="C2" s="52" t="s">
        <v>50</v>
      </c>
      <c r="D2" s="52" t="s">
        <v>18</v>
      </c>
      <c r="E2" s="52" t="s">
        <v>17</v>
      </c>
      <c r="F2" s="52" t="s">
        <v>20</v>
      </c>
    </row>
    <row r="3" spans="1:6" x14ac:dyDescent="0.2">
      <c r="A3" s="28" t="s">
        <v>44</v>
      </c>
      <c r="B3" s="29">
        <f>C3</f>
        <v>256.58999999999997</v>
      </c>
      <c r="C3" s="29">
        <v>256.58999999999997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6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f t="shared" si="0"/>
        <v>0</v>
      </c>
      <c r="C6" s="29"/>
      <c r="D6" s="29"/>
      <c r="E6" s="29"/>
      <c r="F6" s="29"/>
    </row>
    <row r="7" spans="1:6" s="44" customFormat="1" x14ac:dyDescent="0.2">
      <c r="A7" s="28" t="s">
        <v>23</v>
      </c>
      <c r="B7" s="42">
        <f>B3+B4+B6-B5</f>
        <v>256.58999999999997</v>
      </c>
      <c r="C7" s="29">
        <v>256.58999999999997</v>
      </c>
      <c r="D7" s="29"/>
      <c r="E7" s="29"/>
      <c r="F7" s="29"/>
    </row>
    <row r="8" spans="1:6" x14ac:dyDescent="0.2">
      <c r="A8" s="37" t="s">
        <v>32</v>
      </c>
      <c r="B8" s="29">
        <f>B7-B11-B16-B17-B18-B19-B20-B21-B10</f>
        <v>0</v>
      </c>
      <c r="C8" s="29"/>
      <c r="D8" s="29"/>
      <c r="E8" s="29"/>
      <c r="F8" s="29"/>
    </row>
    <row r="9" spans="1:6" x14ac:dyDescent="0.2">
      <c r="A9" s="37" t="s">
        <v>62</v>
      </c>
      <c r="B9" s="29">
        <v>176.09</v>
      </c>
      <c r="C9" s="29">
        <v>176.09</v>
      </c>
      <c r="D9" s="29"/>
      <c r="E9" s="29"/>
      <c r="F9" s="29"/>
    </row>
    <row r="10" spans="1:6" x14ac:dyDescent="0.2">
      <c r="A10" s="32" t="s">
        <v>31</v>
      </c>
      <c r="B10" s="29">
        <f>E10</f>
        <v>40.92</v>
      </c>
      <c r="C10" s="29"/>
      <c r="D10" s="29"/>
      <c r="E10" s="29">
        <v>40.92</v>
      </c>
      <c r="F10" s="29"/>
    </row>
    <row r="11" spans="1:6" x14ac:dyDescent="0.2">
      <c r="A11" s="32" t="s">
        <v>28</v>
      </c>
      <c r="B11" s="29">
        <f>B12+B13+B14+B15</f>
        <v>135.16999999999999</v>
      </c>
      <c r="C11" s="29"/>
      <c r="D11" s="29"/>
      <c r="E11" s="29"/>
      <c r="F11" s="29"/>
    </row>
    <row r="12" spans="1:6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  <c r="F12" s="29"/>
    </row>
    <row r="13" spans="1:6" x14ac:dyDescent="0.2">
      <c r="A13" s="41" t="s">
        <v>3</v>
      </c>
      <c r="B13" s="29">
        <v>135.16999999999999</v>
      </c>
      <c r="C13" s="29">
        <v>135.16999999999999</v>
      </c>
      <c r="D13" s="29"/>
      <c r="E13" s="29">
        <v>39.479999999999997</v>
      </c>
      <c r="F13" s="29"/>
    </row>
    <row r="14" spans="1:6" x14ac:dyDescent="0.2">
      <c r="A14" s="41" t="s">
        <v>35</v>
      </c>
      <c r="B14" s="29">
        <f t="shared" si="1"/>
        <v>0</v>
      </c>
      <c r="C14" s="29"/>
      <c r="D14" s="29"/>
      <c r="E14" s="29"/>
      <c r="F14" s="29"/>
    </row>
    <row r="15" spans="1:6" s="24" customFormat="1" ht="25.5" x14ac:dyDescent="0.2">
      <c r="A15" s="41" t="s">
        <v>26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39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29</v>
      </c>
      <c r="B20" s="29">
        <f t="shared" si="1"/>
        <v>0</v>
      </c>
      <c r="C20" s="29"/>
      <c r="D20" s="29"/>
      <c r="E20" s="29"/>
      <c r="F20" s="29"/>
    </row>
    <row r="21" spans="1:6" s="44" customFormat="1" x14ac:dyDescent="0.2">
      <c r="A21" s="32" t="s">
        <v>7</v>
      </c>
      <c r="B21" s="42">
        <f>B22+B23+B29+B30+B36+B37+B38+B39</f>
        <v>80.5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91</v>
      </c>
      <c r="B23" s="29">
        <v>0</v>
      </c>
      <c r="C23" s="29"/>
      <c r="D23" s="29"/>
      <c r="E23" s="29"/>
      <c r="F23" s="29"/>
    </row>
    <row r="24" spans="1:6" x14ac:dyDescent="0.2">
      <c r="A24" s="43" t="s">
        <v>95</v>
      </c>
      <c r="B24" s="29"/>
      <c r="C24" s="29"/>
      <c r="D24" s="29"/>
      <c r="E24" s="29"/>
      <c r="F24" s="29"/>
    </row>
    <row r="25" spans="1:6" x14ac:dyDescent="0.2">
      <c r="A25" s="43" t="s">
        <v>92</v>
      </c>
      <c r="B25" s="29">
        <f t="shared" ref="B25:B34" si="2">C25</f>
        <v>0</v>
      </c>
      <c r="C25" s="29"/>
      <c r="D25" s="29"/>
      <c r="E25" s="29"/>
      <c r="F25" s="29"/>
    </row>
    <row r="26" spans="1:6" x14ac:dyDescent="0.2">
      <c r="A26" s="43" t="s">
        <v>97</v>
      </c>
      <c r="B26" s="29"/>
      <c r="C26" s="29"/>
      <c r="D26" s="29"/>
      <c r="E26" s="29"/>
      <c r="F26" s="29"/>
    </row>
    <row r="27" spans="1:6" s="24" customFormat="1" ht="25.5" x14ac:dyDescent="0.2">
      <c r="A27" s="43" t="s">
        <v>98</v>
      </c>
      <c r="B27" s="29">
        <f t="shared" si="2"/>
        <v>0</v>
      </c>
      <c r="C27" s="29"/>
      <c r="D27" s="29"/>
      <c r="E27" s="29"/>
      <c r="F27" s="29"/>
    </row>
    <row r="28" spans="1:6" s="24" customFormat="1" x14ac:dyDescent="0.2">
      <c r="A28" s="43" t="s">
        <v>93</v>
      </c>
      <c r="B28" s="29"/>
      <c r="C28" s="29"/>
      <c r="D28" s="29"/>
      <c r="E28" s="29"/>
      <c r="F28" s="29"/>
    </row>
    <row r="29" spans="1:6" x14ac:dyDescent="0.2">
      <c r="A29" s="43" t="s">
        <v>27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47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49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49" t="s">
        <v>9</v>
      </c>
      <c r="B32" s="29">
        <f t="shared" si="2"/>
        <v>0</v>
      </c>
      <c r="C32" s="29"/>
      <c r="D32" s="34"/>
      <c r="E32" s="29"/>
      <c r="F32" s="29"/>
    </row>
    <row r="33" spans="1:6" ht="15" x14ac:dyDescent="0.2">
      <c r="A33" s="49" t="s">
        <v>10</v>
      </c>
      <c r="B33" s="29">
        <f t="shared" si="2"/>
        <v>0</v>
      </c>
      <c r="C33" s="29"/>
      <c r="D33" s="104"/>
      <c r="E33" s="29"/>
      <c r="F33" s="29"/>
    </row>
    <row r="34" spans="1:6" s="24" customFormat="1" x14ac:dyDescent="0.2">
      <c r="A34" s="49" t="s">
        <v>11</v>
      </c>
      <c r="B34" s="29">
        <f t="shared" si="2"/>
        <v>0</v>
      </c>
      <c r="C34" s="29"/>
      <c r="D34" s="34"/>
      <c r="E34" s="29"/>
      <c r="F34" s="29"/>
    </row>
    <row r="35" spans="1:6" x14ac:dyDescent="0.2">
      <c r="A35" s="49" t="s">
        <v>46</v>
      </c>
      <c r="B35" s="29">
        <f>B30-B31-B32-B33-B34</f>
        <v>0</v>
      </c>
      <c r="C35" s="29"/>
      <c r="D35" s="29"/>
      <c r="E35" s="29"/>
      <c r="F35" s="29"/>
    </row>
    <row r="36" spans="1:6" ht="15" x14ac:dyDescent="0.2">
      <c r="A36" s="43" t="s">
        <v>13</v>
      </c>
      <c r="B36" s="29">
        <f>C36</f>
        <v>0</v>
      </c>
      <c r="C36" s="29"/>
      <c r="D36" s="104"/>
      <c r="E36" s="29"/>
      <c r="F36" s="29"/>
    </row>
    <row r="37" spans="1:6" x14ac:dyDescent="0.2">
      <c r="A37" s="43" t="s">
        <v>14</v>
      </c>
      <c r="B37" s="29">
        <f t="shared" ref="B37:B38" si="3">C37</f>
        <v>0</v>
      </c>
      <c r="C37" s="29"/>
      <c r="D37" s="34"/>
      <c r="E37" s="29"/>
      <c r="F37" s="29"/>
    </row>
    <row r="38" spans="1:6" x14ac:dyDescent="0.2">
      <c r="A38" s="43" t="s">
        <v>15</v>
      </c>
      <c r="B38" s="29">
        <f t="shared" si="3"/>
        <v>0</v>
      </c>
      <c r="C38" s="29"/>
      <c r="D38" s="29"/>
      <c r="E38" s="29"/>
      <c r="F38" s="29"/>
    </row>
    <row r="39" spans="1:6" ht="15" x14ac:dyDescent="0.2">
      <c r="A39" s="43" t="s">
        <v>37</v>
      </c>
      <c r="B39" s="29">
        <v>80.5</v>
      </c>
      <c r="C39" s="29">
        <v>80.5</v>
      </c>
      <c r="D39" s="104"/>
      <c r="E39" s="29"/>
      <c r="F39" s="29"/>
    </row>
  </sheetData>
  <printOptions horizontalCentered="1" verticalCentered="1"/>
  <pageMargins left="0.25" right="0.25" top="0.25" bottom="0.25" header="0" footer="0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E38"/>
  <sheetViews>
    <sheetView workbookViewId="0">
      <selection activeCell="B21" sqref="B21"/>
    </sheetView>
  </sheetViews>
  <sheetFormatPr defaultColWidth="8.85546875" defaultRowHeight="12.75" x14ac:dyDescent="0.2"/>
  <cols>
    <col min="1" max="1" width="47.5703125" style="1" customWidth="1"/>
    <col min="2" max="5" width="17.1406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4" t="str">
        <f>Баланс!K1</f>
        <v>2020 год</v>
      </c>
    </row>
    <row r="2" spans="1:5" s="12" customFormat="1" ht="15.75" x14ac:dyDescent="0.2">
      <c r="A2" s="38" t="s">
        <v>67</v>
      </c>
      <c r="B2" s="39" t="s">
        <v>51</v>
      </c>
      <c r="C2" s="52" t="s">
        <v>50</v>
      </c>
      <c r="D2" s="52" t="s">
        <v>17</v>
      </c>
      <c r="E2" s="52" t="s">
        <v>16</v>
      </c>
    </row>
    <row r="3" spans="1:5" x14ac:dyDescent="0.2">
      <c r="A3" s="28" t="s">
        <v>44</v>
      </c>
      <c r="B3" s="29">
        <f>Бензин!B3+Дизель!B3+Мазут!B3+ТПБ!B3+СУГ!B3</f>
        <v>0</v>
      </c>
      <c r="C3" s="29">
        <f>Бензин!C3+Дизель!C3+Мазут!C3+ТПБ!C3+СУГ!C3</f>
        <v>0</v>
      </c>
      <c r="D3" s="29">
        <f>Бензин!D3+Дизель!D3+Мазут!D3+ТПБ!D3+СУГ!D3</f>
        <v>0</v>
      </c>
      <c r="E3" s="29">
        <f>Бензин!E3+Дизель!E3+Мазут!E3+ТПБ!E3+СУГ!E3</f>
        <v>0</v>
      </c>
    </row>
    <row r="4" spans="1:5" s="24" customFormat="1" x14ac:dyDescent="0.2">
      <c r="A4" s="28" t="s">
        <v>21</v>
      </c>
      <c r="B4" s="29">
        <f>Бензин!B4+Дизель!B4+Мазут!B4+ТПБ!B4+СУГ!B4</f>
        <v>2611.3099999999995</v>
      </c>
      <c r="C4" s="29">
        <f>Бензин!C4+Дизель!C4+Мазут!C4+ТПБ!C4+СУГ!C4</f>
        <v>2611.3099999999995</v>
      </c>
      <c r="D4" s="29">
        <f>Бензин!D4+Дизель!D4+Мазут!D4+ТПБ!D4+СУГ!D4</f>
        <v>0</v>
      </c>
      <c r="E4" s="29">
        <f>Бензин!E4+Дизель!E4+Мазут!E4+ТПБ!E4+СУГ!E4</f>
        <v>0</v>
      </c>
    </row>
    <row r="5" spans="1:5" x14ac:dyDescent="0.2">
      <c r="A5" s="28" t="s">
        <v>22</v>
      </c>
      <c r="B5" s="29">
        <f>Бензин!B5+Дизель!B5+Мазут!B5+ТПБ!B5+СУГ!B5</f>
        <v>0</v>
      </c>
      <c r="C5" s="29">
        <f>Бензин!C5+Дизель!C5+Мазут!C5+ТПБ!C5+СУГ!C5</f>
        <v>0</v>
      </c>
      <c r="D5" s="29">
        <f>Бензин!D5+Дизель!D5+Мазут!D5+ТПБ!D5+СУГ!D5</f>
        <v>0</v>
      </c>
      <c r="E5" s="29">
        <f>Бензин!E5+Дизель!E5+Мазут!E5+ТПБ!E5+СУГ!E5</f>
        <v>0</v>
      </c>
    </row>
    <row r="6" spans="1:5" x14ac:dyDescent="0.2">
      <c r="A6" s="28" t="s">
        <v>2</v>
      </c>
      <c r="B6" s="29">
        <f>Бензин!B6+Дизель!B6+Мазут!B6+ТПБ!B6+СУГ!B6</f>
        <v>10.11</v>
      </c>
      <c r="C6" s="29">
        <f>Бензин!C6+Дизель!C6+Мазут!C6+ТПБ!C6+СУГ!C6</f>
        <v>10.11</v>
      </c>
      <c r="D6" s="29">
        <f>Бензин!D6+Дизель!D6+Мазут!D6+ТПБ!D6+СУГ!D6</f>
        <v>0</v>
      </c>
      <c r="E6" s="29">
        <f>Бензин!E6+Дизель!E6+Мазут!E6+ТПБ!E6+СУГ!E6</f>
        <v>0</v>
      </c>
    </row>
    <row r="7" spans="1:5" s="44" customFormat="1" x14ac:dyDescent="0.2">
      <c r="A7" s="28" t="s">
        <v>23</v>
      </c>
      <c r="B7" s="42">
        <f>Бензин!B7+Дизель!B7+Мазут!B7+ТПБ!B7+СУГ!B7</f>
        <v>2621.42</v>
      </c>
      <c r="C7" s="29">
        <f>Бензин!C7+Дизель!C7+Мазут!C7+ТПБ!C7+СУГ!C7</f>
        <v>0</v>
      </c>
      <c r="D7" s="29">
        <f>Бензин!D7+Дизель!D7+Мазут!D7+ТПБ!D7+СУГ!D7</f>
        <v>0</v>
      </c>
      <c r="E7" s="29">
        <f>Бензин!E7+Дизель!E7+Мазут!E7+ТПБ!E7+СУГ!E7</f>
        <v>0</v>
      </c>
    </row>
    <row r="8" spans="1:5" x14ac:dyDescent="0.2">
      <c r="A8" s="37" t="s">
        <v>32</v>
      </c>
      <c r="B8" s="29">
        <f>B7-B9-B16-B17-B18-B19-B20-B21</f>
        <v>15.170000000000073</v>
      </c>
      <c r="C8" s="29">
        <f>Бензин!C8+Дизель!C8+Мазут!C8+ТПБ!C8+СУГ!C8</f>
        <v>0</v>
      </c>
      <c r="D8" s="29">
        <f>Бензин!D8+Дизель!D8+Мазут!D8+ТПБ!D8+СУГ!D8</f>
        <v>0</v>
      </c>
      <c r="E8" s="29">
        <f>Бензин!E8+Дизель!E8+Мазут!E8+ТПБ!E8+СУГ!E8</f>
        <v>0</v>
      </c>
    </row>
    <row r="9" spans="1:5" x14ac:dyDescent="0.2">
      <c r="A9" s="37" t="s">
        <v>62</v>
      </c>
      <c r="B9" s="29">
        <f>Бензин!B9+Дизель!B9+Мазут!B9+ТПБ!B9+СУГ!B9</f>
        <v>270.25</v>
      </c>
      <c r="C9" s="29"/>
      <c r="D9" s="29"/>
      <c r="E9" s="29"/>
    </row>
    <row r="10" spans="1:5" x14ac:dyDescent="0.2">
      <c r="A10" s="32" t="s">
        <v>31</v>
      </c>
      <c r="B10" s="29">
        <f>Бензин!B10+Дизель!B10+Мазут!B10+ТПБ!B10+СУГ!B10</f>
        <v>6.85</v>
      </c>
      <c r="C10" s="29">
        <f>Бензин!C10+Дизель!C10+Мазут!C10+ТПБ!C10+СУГ!C10</f>
        <v>0</v>
      </c>
      <c r="D10" s="29">
        <f>Бензин!D10+Дизель!D10+Мазут!D10+ТПБ!D10+СУГ!D10</f>
        <v>6.85</v>
      </c>
      <c r="E10" s="29">
        <f>Бензин!E10+Дизель!E10+Мазут!E10+ТПБ!E10+СУГ!E10</f>
        <v>0</v>
      </c>
    </row>
    <row r="11" spans="1:5" x14ac:dyDescent="0.2">
      <c r="A11" s="32" t="s">
        <v>28</v>
      </c>
      <c r="B11" s="29">
        <f>Бензин!B11+Дизель!B11+Мазут!B11+ТПБ!B11+СУГ!B11</f>
        <v>263.39999999999998</v>
      </c>
      <c r="C11" s="29">
        <f>Бензин!C11+Дизель!C11+Мазут!C11+ТПБ!C11+СУГ!C11</f>
        <v>0</v>
      </c>
      <c r="D11" s="29">
        <f>Бензин!D11+Дизель!D11+Мазут!D11+ТПБ!D11+СУГ!D11</f>
        <v>0</v>
      </c>
      <c r="E11" s="29">
        <f>Бензин!E11+Дизель!E11+Мазут!E11+ТПБ!E11+СУГ!E11</f>
        <v>0</v>
      </c>
    </row>
    <row r="12" spans="1:5" s="24" customFormat="1" x14ac:dyDescent="0.2">
      <c r="A12" s="41" t="s">
        <v>34</v>
      </c>
      <c r="B12" s="29">
        <f>Бензин!B12+Дизель!B12+Мазут!B12+ТПБ!B12+СУГ!B12</f>
        <v>0.56000000000000005</v>
      </c>
      <c r="C12" s="29">
        <f>Бензин!C12+Дизель!C12+Мазут!C12+ТПБ!C12+СУГ!C12</f>
        <v>0</v>
      </c>
      <c r="D12" s="29">
        <f>Бензин!D12+Дизель!D12+Мазут!D12+ТПБ!D12+СУГ!D12</f>
        <v>0.56000000000000005</v>
      </c>
      <c r="E12" s="29">
        <f>Бензин!E12+Дизель!E12+Мазут!E12+ТПБ!E12+СУГ!E12</f>
        <v>0</v>
      </c>
    </row>
    <row r="13" spans="1:5" x14ac:dyDescent="0.2">
      <c r="A13" s="41" t="s">
        <v>3</v>
      </c>
      <c r="B13" s="29">
        <f>Бензин!B13+Дизель!B13+Мазут!B13+ТПБ!B13+СУГ!B13</f>
        <v>262.84000000000003</v>
      </c>
      <c r="C13" s="29">
        <f>Бензин!C13+Дизель!C13+Мазут!C13+ТПБ!C13+СУГ!C13</f>
        <v>262.84000000000003</v>
      </c>
      <c r="D13" s="29">
        <f>Бензин!D13+Дизель!D13+Мазут!D13+ТПБ!D13+СУГ!D13</f>
        <v>45.38</v>
      </c>
      <c r="E13" s="29">
        <f>Бензин!E13+Дизель!E13+Мазут!E13+ТПБ!E13+СУГ!E13</f>
        <v>0</v>
      </c>
    </row>
    <row r="14" spans="1:5" x14ac:dyDescent="0.2">
      <c r="A14" s="41" t="s">
        <v>35</v>
      </c>
      <c r="B14" s="29">
        <f>Бензин!B14+Дизель!B14+Мазут!B14+ТПБ!B14+СУГ!B14</f>
        <v>0</v>
      </c>
      <c r="C14" s="29">
        <f>Бензин!C14+Дизель!C14+Мазут!C14+ТПБ!C14+СУГ!C14</f>
        <v>0</v>
      </c>
      <c r="D14" s="29">
        <f>Бензин!D14+Дизель!D14+Мазут!D14+ТПБ!D14+СУГ!D14</f>
        <v>0</v>
      </c>
      <c r="E14" s="29">
        <f>Бензин!E14+Дизель!E14+Мазут!E14+ТПБ!E14+СУГ!E14</f>
        <v>0</v>
      </c>
    </row>
    <row r="15" spans="1:5" s="24" customFormat="1" x14ac:dyDescent="0.2">
      <c r="A15" s="41" t="s">
        <v>26</v>
      </c>
      <c r="B15" s="29">
        <f>Бензин!B15+Дизель!B15+Мазут!B15+ТПБ!B15+СУГ!B15</f>
        <v>0</v>
      </c>
      <c r="C15" s="29">
        <f>Бензин!C15+Дизель!C15+Мазут!C15+ТПБ!C15+СУГ!C15</f>
        <v>0</v>
      </c>
      <c r="D15" s="29">
        <f>Бензин!D15+Дизель!D15+Мазут!D15+ТПБ!D15+СУГ!D15</f>
        <v>0</v>
      </c>
      <c r="E15" s="29">
        <f>Бензин!E15+Дизель!E15+Мазут!E15+ТПБ!E15+СУГ!E15</f>
        <v>0</v>
      </c>
    </row>
    <row r="16" spans="1:5" x14ac:dyDescent="0.2">
      <c r="A16" s="32" t="s">
        <v>4</v>
      </c>
      <c r="B16" s="29">
        <f>Бензин!B16+Дизель!B16+Мазут!B16+ТПБ!B16+СУГ!B16</f>
        <v>0</v>
      </c>
      <c r="C16" s="29">
        <f>Бензин!C16+Дизель!C16+Мазут!C16+ТПБ!C16+СУГ!C16</f>
        <v>0</v>
      </c>
      <c r="D16" s="29">
        <f>Бензин!D16+Дизель!D16+Мазут!D16+ТПБ!D16+СУГ!D16</f>
        <v>0</v>
      </c>
      <c r="E16" s="29">
        <f>Бензин!E16+Дизель!E16+Мазут!E16+ТПБ!E16+СУГ!E16</f>
        <v>0</v>
      </c>
    </row>
    <row r="17" spans="1:5" x14ac:dyDescent="0.2">
      <c r="A17" s="32" t="s">
        <v>5</v>
      </c>
      <c r="B17" s="29">
        <f>Бензин!B17+Дизель!B17+Мазут!B17+ТПБ!B17+СУГ!B17</f>
        <v>0</v>
      </c>
      <c r="C17" s="29">
        <f>Бензин!C17+Дизель!C17+Мазут!C17+ТПБ!C17+СУГ!C17</f>
        <v>0</v>
      </c>
      <c r="D17" s="29">
        <f>Бензин!D17+Дизель!D17+Мазут!D17+ТПБ!D17+СУГ!D17</f>
        <v>0</v>
      </c>
      <c r="E17" s="29">
        <f>Бензин!E17+Дизель!E17+Мазут!E17+ТПБ!E17+СУГ!E17</f>
        <v>0</v>
      </c>
    </row>
    <row r="18" spans="1:5" s="24" customFormat="1" x14ac:dyDescent="0.2">
      <c r="A18" s="32" t="s">
        <v>39</v>
      </c>
      <c r="B18" s="29">
        <f>Бензин!B18+Дизель!B18+Мазут!B18+ТПБ!B18+СУГ!B18</f>
        <v>0</v>
      </c>
      <c r="C18" s="29">
        <f>Бензин!C18+Дизель!C18+Мазут!C18+ТПБ!C18+СУГ!C18</f>
        <v>0</v>
      </c>
      <c r="D18" s="29">
        <f>Бензин!D18+Дизель!D18+Мазут!D18+ТПБ!D18+СУГ!D18</f>
        <v>0</v>
      </c>
      <c r="E18" s="29">
        <f>Бензин!E18+Дизель!E18+Мазут!E18+ТПБ!E18+СУГ!E18</f>
        <v>0</v>
      </c>
    </row>
    <row r="19" spans="1:5" x14ac:dyDescent="0.2">
      <c r="A19" s="32" t="s">
        <v>6</v>
      </c>
      <c r="B19" s="29">
        <f>Бензин!B19+Дизель!B19+Мазут!B19+ТПБ!B19+СУГ!B19</f>
        <v>0</v>
      </c>
      <c r="C19" s="29">
        <f>Бензин!C19+Дизель!C19+Мазут!C19+ТПБ!C19+СУГ!C19</f>
        <v>0</v>
      </c>
      <c r="D19" s="29">
        <f>Бензин!D19+Дизель!D19+Мазут!D19+ТПБ!D19+СУГ!D19</f>
        <v>0</v>
      </c>
      <c r="E19" s="29">
        <f>Бензин!E19+Дизель!E19+Мазут!E19+ТПБ!E19+СУГ!E19</f>
        <v>0</v>
      </c>
    </row>
    <row r="20" spans="1:5" x14ac:dyDescent="0.2">
      <c r="A20" s="32" t="s">
        <v>29</v>
      </c>
      <c r="B20" s="29">
        <f>Бензин!B20+Дизель!B20+Мазут!B20+ТПБ!B20+СУГ!B20</f>
        <v>0</v>
      </c>
      <c r="C20" s="29">
        <f>Бензин!C20+Дизель!C20+Мазут!C20+ТПБ!C20+СУГ!C20</f>
        <v>0</v>
      </c>
      <c r="D20" s="29">
        <f>Бензин!D20+Дизель!D20+Мазут!D20+ТПБ!D20+СУГ!D20</f>
        <v>0</v>
      </c>
      <c r="E20" s="29">
        <f>Бензин!E20+Дизель!E20+Мазут!E20+ТПБ!E20+СУГ!E20</f>
        <v>0</v>
      </c>
    </row>
    <row r="21" spans="1:5" s="44" customFormat="1" x14ac:dyDescent="0.2">
      <c r="A21" s="32" t="s">
        <v>7</v>
      </c>
      <c r="B21" s="42">
        <f>B22+B23+B29+B30+B35+B36+B37+B38</f>
        <v>2336</v>
      </c>
      <c r="C21" s="29">
        <f>Бензин!C21+Дизель!C21+Мазут!C21+ТПБ!C21+СУГ!C21</f>
        <v>0</v>
      </c>
      <c r="D21" s="29">
        <f>Бензин!D21+Дизель!D21+Мазут!D21+ТПБ!D21+СУГ!D21</f>
        <v>0</v>
      </c>
      <c r="E21" s="29">
        <f>Бензин!E21+Дизель!E21+Мазут!E21+ТПБ!E21+СУГ!E21</f>
        <v>0</v>
      </c>
    </row>
    <row r="22" spans="1:5" x14ac:dyDescent="0.2">
      <c r="A22" s="43" t="s">
        <v>12</v>
      </c>
      <c r="B22" s="29">
        <f>Бензин!B22+Дизель!B22+Мазут!B22+ТПБ!B22+СУГ!B22</f>
        <v>96</v>
      </c>
      <c r="C22" s="29">
        <f>Бензин!C22+Дизель!C22+Мазут!C22+ТПБ!C22+СУГ!C22</f>
        <v>96</v>
      </c>
      <c r="D22" s="29">
        <f>Бензин!D22+Дизель!D22+Мазут!D22+ТПБ!D22+СУГ!D22</f>
        <v>0</v>
      </c>
      <c r="E22" s="29">
        <f>Бензин!E22+Дизель!E22+Мазут!E22+ТПБ!E22+СУГ!E22</f>
        <v>0</v>
      </c>
    </row>
    <row r="23" spans="1:5" x14ac:dyDescent="0.2">
      <c r="A23" s="43" t="s">
        <v>91</v>
      </c>
      <c r="B23" s="29">
        <f>Бензин!B23+Дизель!B23+Мазут!B23+ТПБ!B23+СУГ!B23</f>
        <v>424.38</v>
      </c>
      <c r="C23" s="29">
        <v>424.38</v>
      </c>
      <c r="D23" s="29"/>
      <c r="E23" s="29"/>
    </row>
    <row r="24" spans="1:5" x14ac:dyDescent="0.2">
      <c r="A24" s="43" t="s">
        <v>95</v>
      </c>
      <c r="B24" s="29">
        <f>Бензин!B24+Дизель!B24+Мазут!B24+ТПБ!B24+СУГ!B24</f>
        <v>18.78</v>
      </c>
      <c r="C24" s="29">
        <v>18.78</v>
      </c>
      <c r="D24" s="29"/>
      <c r="E24" s="29"/>
    </row>
    <row r="25" spans="1:5" x14ac:dyDescent="0.2">
      <c r="A25" s="43" t="s">
        <v>92</v>
      </c>
      <c r="B25" s="29">
        <f>Бензин!B25+Дизель!B25+Мазут!B25+ТПБ!B25+СУГ!B25</f>
        <v>315.64</v>
      </c>
      <c r="C25" s="29">
        <f>Бензин!C25+Дизель!C25+Мазут!C25+ТПБ!C25+СУГ!C25</f>
        <v>315.64</v>
      </c>
      <c r="D25" s="29">
        <f>Бензин!D25+Дизель!D25+Мазут!D25+ТПБ!D25+СУГ!D25</f>
        <v>0</v>
      </c>
      <c r="E25" s="29">
        <f>Бензин!E25+Дизель!E25+Мазут!E25+ТПБ!E25+СУГ!E25</f>
        <v>0</v>
      </c>
    </row>
    <row r="26" spans="1:5" x14ac:dyDescent="0.2">
      <c r="A26" s="43" t="s">
        <v>96</v>
      </c>
      <c r="B26" s="29">
        <f>Бензин!B26+Дизель!B26+Мазут!B26+ТПБ!B26+СУГ!B26</f>
        <v>40.020000000000003</v>
      </c>
      <c r="C26" s="29">
        <v>40.020000000000003</v>
      </c>
      <c r="D26" s="29"/>
      <c r="E26" s="29"/>
    </row>
    <row r="27" spans="1:5" s="24" customFormat="1" ht="25.5" x14ac:dyDescent="0.2">
      <c r="A27" s="43" t="s">
        <v>98</v>
      </c>
      <c r="B27" s="29">
        <f>Бензин!B27+Дизель!B27+Мазут!B27+ТПБ!B27+СУГ!B27</f>
        <v>22.380000000000003</v>
      </c>
      <c r="C27" s="29">
        <f>Бензин!C27+Дизель!C27+Мазут!C27+ТПБ!C27+СУГ!C27</f>
        <v>22.380000000000003</v>
      </c>
      <c r="D27" s="29">
        <f>Бензин!D27+Дизель!D27+Мазут!D27+ТПБ!D27+СУГ!D27</f>
        <v>0</v>
      </c>
      <c r="E27" s="29">
        <f>Бензин!E27+Дизель!E27+Мазут!E27+ТПБ!E27+СУГ!E27</f>
        <v>0</v>
      </c>
    </row>
    <row r="28" spans="1:5" s="24" customFormat="1" x14ac:dyDescent="0.2">
      <c r="A28" s="43" t="s">
        <v>93</v>
      </c>
      <c r="B28" s="29">
        <f>Бензин!B28+Дизель!B28+Мазут!B28+ТПБ!B28+СУГ!B28</f>
        <v>27.55</v>
      </c>
      <c r="C28" s="29">
        <v>27.55</v>
      </c>
      <c r="D28" s="29"/>
      <c r="E28" s="29"/>
    </row>
    <row r="29" spans="1:5" x14ac:dyDescent="0.2">
      <c r="A29" s="43" t="s">
        <v>27</v>
      </c>
      <c r="B29" s="29">
        <f>Бензин!B29+Дизель!B29+Мазут!B29+ТПБ!B29+СУГ!B29</f>
        <v>231.93</v>
      </c>
      <c r="C29" s="29">
        <f>Бензин!C29+Дизель!C29+Мазут!C29+ТПБ!C29+СУГ!C29</f>
        <v>231.93</v>
      </c>
      <c r="D29" s="29">
        <f>Бензин!D29+Дизель!D29+Мазут!D29+ТПБ!D29+СУГ!D29</f>
        <v>0</v>
      </c>
      <c r="E29" s="29">
        <f>Бензин!E29+Дизель!E29+Мазут!E29+ТПБ!E29+СУГ!E29</f>
        <v>0</v>
      </c>
    </row>
    <row r="30" spans="1:5" x14ac:dyDescent="0.2">
      <c r="A30" s="43" t="s">
        <v>47</v>
      </c>
      <c r="B30" s="29">
        <f>Бензин!B30+Дизель!B30+Мазут!B30+ТПБ!B30+СУГ!B30</f>
        <v>664.31</v>
      </c>
      <c r="C30" s="29">
        <f>Бензин!C30+Дизель!C30+Мазут!C30+ТПБ!C30+СУГ!C30</f>
        <v>664.31</v>
      </c>
      <c r="D30" s="29">
        <f>Бензин!D30+Дизель!D30+Мазут!D30+ТПБ!D30+СУГ!D30</f>
        <v>0</v>
      </c>
      <c r="E30" s="29">
        <f>Бензин!E30+Дизель!E30+Мазут!E30+ТПБ!E30+СУГ!E30</f>
        <v>0</v>
      </c>
    </row>
    <row r="31" spans="1:5" s="24" customFormat="1" x14ac:dyDescent="0.2">
      <c r="A31" s="49" t="s">
        <v>8</v>
      </c>
      <c r="B31" s="29">
        <f>Бензин!B31+Дизель!B31+Мазут!B31+ТПБ!B31+СУГ!B31</f>
        <v>20.149999999999999</v>
      </c>
      <c r="C31" s="29">
        <f>Бензин!C31+Дизель!C31+Мазут!C31+ТПБ!C31+СУГ!C31</f>
        <v>20.149999999999999</v>
      </c>
      <c r="D31" s="29">
        <f>Бензин!D31+Дизель!D31+Мазут!D31+ТПБ!D31+СУГ!D31</f>
        <v>0</v>
      </c>
      <c r="E31" s="29">
        <f>Бензин!E31+Дизель!E31+Мазут!E31+ТПБ!E31+СУГ!E31</f>
        <v>0</v>
      </c>
    </row>
    <row r="32" spans="1:5" x14ac:dyDescent="0.2">
      <c r="A32" s="49" t="s">
        <v>9</v>
      </c>
      <c r="B32" s="29">
        <f>Бензин!B32+Дизель!B32+Мазут!B32+ТПБ!B32+СУГ!B32</f>
        <v>7.62</v>
      </c>
      <c r="C32" s="29">
        <f>Бензин!C32+Дизель!C32+Мазут!C32+ТПБ!C32+СУГ!C32</f>
        <v>7.62</v>
      </c>
      <c r="D32" s="29">
        <f>Бензин!D32+Дизель!D32+Мазут!D32+ТПБ!D32+СУГ!D32</f>
        <v>0</v>
      </c>
      <c r="E32" s="29">
        <f>Бензин!E32+Дизель!E32+Мазут!E32+ТПБ!E32+СУГ!E32</f>
        <v>0</v>
      </c>
    </row>
    <row r="33" spans="1:5" x14ac:dyDescent="0.2">
      <c r="A33" s="49" t="s">
        <v>10</v>
      </c>
      <c r="B33" s="29">
        <f>Бензин!B33+Дизель!B33+Мазут!B33+ТПБ!B33+СУГ!B33</f>
        <v>317.82000000000005</v>
      </c>
      <c r="C33" s="29">
        <f>Бензин!C33+Дизель!C33+Мазут!C33+ТПБ!C33+СУГ!C33</f>
        <v>317.82000000000005</v>
      </c>
      <c r="D33" s="29">
        <f>Бензин!D33+Дизель!D33+Мазут!D33+ТПБ!D33+СУГ!D33</f>
        <v>0</v>
      </c>
      <c r="E33" s="29">
        <f>Бензин!E33+Дизель!E33+Мазут!E33+ТПБ!E33+СУГ!E33</f>
        <v>0</v>
      </c>
    </row>
    <row r="34" spans="1:5" s="24" customFormat="1" x14ac:dyDescent="0.2">
      <c r="A34" s="49" t="s">
        <v>11</v>
      </c>
      <c r="B34" s="29">
        <f>Бензин!B34+Дизель!B34+Мазут!B34+ТПБ!B34+СУГ!B34</f>
        <v>174.03</v>
      </c>
      <c r="C34" s="29">
        <f>Бензин!C34+Дизель!C34+Мазут!C34+ТПБ!C34+СУГ!C34</f>
        <v>174.03</v>
      </c>
      <c r="D34" s="29">
        <f>Бензин!D34+Дизель!D34+Мазут!D34+ТПБ!D34+СУГ!D34</f>
        <v>0</v>
      </c>
      <c r="E34" s="29">
        <f>Бензин!E34+Дизель!E34+Мазут!E34+ТПБ!E34+СУГ!E34</f>
        <v>0</v>
      </c>
    </row>
    <row r="35" spans="1:5" x14ac:dyDescent="0.2">
      <c r="A35" s="43" t="s">
        <v>13</v>
      </c>
      <c r="B35" s="29">
        <f>Бензин!B35+Дизель!B35+Мазут!B35+ТПБ!B35+СУГ!B35</f>
        <v>428.22</v>
      </c>
      <c r="C35" s="29">
        <f>Бензин!C35+Дизель!C35+Мазут!C35+ТПБ!C35+СУГ!C35</f>
        <v>428.22</v>
      </c>
      <c r="D35" s="29">
        <f>Бензин!D35+Дизель!D35+Мазут!D35+ТПБ!D35+СУГ!D35</f>
        <v>0</v>
      </c>
      <c r="E35" s="29">
        <f>Бензин!E35+Дизель!E35+Мазут!E35+ТПБ!E35+СУГ!E35</f>
        <v>0</v>
      </c>
    </row>
    <row r="36" spans="1:5" x14ac:dyDescent="0.2">
      <c r="A36" s="43" t="s">
        <v>14</v>
      </c>
      <c r="B36" s="29">
        <f>Бензин!B36+Дизель!B36+Мазут!B36+ТПБ!B36+СУГ!B36</f>
        <v>99.460000000000008</v>
      </c>
      <c r="C36" s="29">
        <f>Бензин!C36+Дизель!C36+Мазут!C36+ТПБ!C36+СУГ!C36</f>
        <v>99.460000000000008</v>
      </c>
      <c r="D36" s="29">
        <f>Бензин!D36+Дизель!D36+Мазут!D36+ТПБ!D36+СУГ!D36</f>
        <v>0</v>
      </c>
      <c r="E36" s="29">
        <f>Бензин!E36+Дизель!E36+Мазут!E36+ТПБ!E36+СУГ!E36</f>
        <v>0</v>
      </c>
    </row>
    <row r="37" spans="1:5" x14ac:dyDescent="0.2">
      <c r="A37" s="43" t="s">
        <v>15</v>
      </c>
      <c r="B37" s="29">
        <f>Бензин!B37+Дизель!B37+Мазут!B37+ТПБ!B37+СУГ!B37</f>
        <v>19.55</v>
      </c>
      <c r="C37" s="29">
        <f>Бензин!C37+Дизель!C37+Мазут!C37+ТПБ!C37+СУГ!C37</f>
        <v>19.55</v>
      </c>
      <c r="D37" s="29">
        <f>Бензин!D37+Дизель!D37+Мазут!D37+ТПБ!D37+СУГ!D37</f>
        <v>0</v>
      </c>
      <c r="E37" s="29">
        <f>Бензин!E37+Дизель!E37+Мазут!E37+ТПБ!E37+СУГ!E37</f>
        <v>0</v>
      </c>
    </row>
    <row r="38" spans="1:5" x14ac:dyDescent="0.2">
      <c r="A38" s="43" t="s">
        <v>37</v>
      </c>
      <c r="B38" s="29">
        <f>Бензин!B38+Дизель!B38+Мазут!B38+ТПБ!B38+СУГ!B38</f>
        <v>372.15000000000003</v>
      </c>
      <c r="C38" s="29">
        <f>Бензин!C38+Дизель!C38+Мазут!C38+ТПБ!C38+СУГ!C38</f>
        <v>372.15000000000003</v>
      </c>
      <c r="D38" s="29">
        <f>Бензин!D38+Дизель!D38+Мазут!D38+ТПБ!D38+СУГ!D38</f>
        <v>0</v>
      </c>
      <c r="E38" s="29">
        <f>Бензин!E38+Дизель!E38+Мазут!E38+ТПБ!E38+СУГ!E38</f>
        <v>0</v>
      </c>
    </row>
  </sheetData>
  <conditionalFormatting sqref="B3:E38">
    <cfRule type="cellIs" dxfId="1" priority="1" operator="equal">
      <formula>0</formula>
    </cfRule>
  </conditionalFormatting>
  <printOptions horizontalCentered="1" verticalCentered="1"/>
  <pageMargins left="0.25" right="0.25" top="0.25" bottom="0.2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Баланс</vt:lpstr>
      <vt:lpstr>Электро</vt:lpstr>
      <vt:lpstr>Тепло</vt:lpstr>
      <vt:lpstr>Пр-й газ</vt:lpstr>
      <vt:lpstr>Уголь_пр</vt:lpstr>
      <vt:lpstr>Уголь</vt:lpstr>
      <vt:lpstr>Кокс</vt:lpstr>
      <vt:lpstr>Коксовый газ</vt:lpstr>
      <vt:lpstr>Нефтепродукты</vt:lpstr>
      <vt:lpstr>Бензин</vt:lpstr>
      <vt:lpstr>Дизель</vt:lpstr>
      <vt:lpstr>Мазут</vt:lpstr>
      <vt:lpstr>ТПБ</vt:lpstr>
      <vt:lpstr>СУГ</vt:lpstr>
      <vt:lpstr>ПТТ</vt:lpstr>
      <vt:lpstr>Пр.тв.т. </vt:lpstr>
      <vt:lpstr>Пеллеты</vt:lpstr>
      <vt:lpstr>Древесина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Лев Зонин</cp:lastModifiedBy>
  <cp:lastPrinted>2021-12-16T14:31:52Z</cp:lastPrinted>
  <dcterms:created xsi:type="dcterms:W3CDTF">2015-02-25T07:22:02Z</dcterms:created>
  <dcterms:modified xsi:type="dcterms:W3CDTF">2024-12-11T10:27:57Z</dcterms:modified>
</cp:coreProperties>
</file>