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"/>
    </mc:Choice>
  </mc:AlternateContent>
  <bookViews>
    <workbookView xWindow="-120" yWindow="-120" windowWidth="23310" windowHeight="13740" tabRatio="923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40" l="1"/>
  <c r="L26" i="40"/>
  <c r="L25" i="40"/>
  <c r="K29" i="40"/>
  <c r="L29" i="40" s="1"/>
  <c r="K28" i="40"/>
  <c r="K26" i="40"/>
  <c r="K27" i="40"/>
  <c r="K25" i="40"/>
  <c r="K24" i="40"/>
  <c r="K35" i="40"/>
  <c r="K34" i="40"/>
  <c r="J29" i="40"/>
  <c r="J28" i="40"/>
  <c r="J27" i="40"/>
  <c r="J26" i="40"/>
  <c r="J25" i="40"/>
  <c r="J24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G22" i="40"/>
  <c r="G39" i="40"/>
  <c r="G38" i="40"/>
  <c r="G37" i="40"/>
  <c r="G35" i="40"/>
  <c r="G34" i="40"/>
  <c r="G33" i="40"/>
  <c r="G32" i="40"/>
  <c r="G31" i="40"/>
  <c r="G30" i="40"/>
  <c r="G29" i="40"/>
  <c r="G28" i="40"/>
  <c r="G27" i="40"/>
  <c r="G26" i="40"/>
  <c r="G25" i="40"/>
  <c r="G23" i="40"/>
  <c r="E29" i="40"/>
  <c r="E28" i="40"/>
  <c r="E27" i="40"/>
  <c r="E26" i="40"/>
  <c r="E25" i="40"/>
  <c r="E24" i="40"/>
  <c r="C38" i="40"/>
  <c r="C37" i="40"/>
  <c r="C22" i="40"/>
  <c r="C39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1" i="40"/>
  <c r="C20" i="40"/>
  <c r="B38" i="37"/>
  <c r="B37" i="37"/>
  <c r="B36" i="37"/>
  <c r="B35" i="37"/>
  <c r="B34" i="37"/>
  <c r="B33" i="37"/>
  <c r="B30" i="37"/>
  <c r="B29" i="37"/>
  <c r="B27" i="37"/>
  <c r="B28" i="37"/>
  <c r="B26" i="37"/>
  <c r="B25" i="37"/>
  <c r="B24" i="37"/>
  <c r="B23" i="37"/>
  <c r="B21" i="38"/>
  <c r="B21" i="6"/>
  <c r="C28" i="31"/>
  <c r="C27" i="31"/>
  <c r="C26" i="31"/>
  <c r="C24" i="31"/>
  <c r="C23" i="31"/>
  <c r="B28" i="31"/>
  <c r="B27" i="31"/>
  <c r="B26" i="31"/>
  <c r="B25" i="31"/>
  <c r="B24" i="31"/>
  <c r="B23" i="31"/>
  <c r="B21" i="36"/>
  <c r="B21" i="35"/>
  <c r="B21" i="34"/>
  <c r="B21" i="33"/>
  <c r="B21" i="4"/>
  <c r="B20" i="32"/>
  <c r="B21" i="30"/>
  <c r="B21" i="29"/>
  <c r="B21" i="2"/>
  <c r="B18" i="8"/>
  <c r="B8" i="5"/>
  <c r="B22" i="5"/>
  <c r="B20" i="7" l="1"/>
  <c r="B8" i="7" l="1"/>
  <c r="L17" i="40"/>
  <c r="L18" i="40"/>
  <c r="F15" i="40" l="1"/>
  <c r="B3" i="8" l="1"/>
  <c r="C9" i="37"/>
  <c r="B9" i="37"/>
  <c r="J15" i="40"/>
  <c r="H5" i="40"/>
  <c r="B16" i="5" l="1"/>
  <c r="I1" i="7"/>
  <c r="F1" i="39"/>
  <c r="F1" i="38"/>
  <c r="F1" i="6"/>
  <c r="F1" i="37"/>
  <c r="E1" i="36"/>
  <c r="E1" i="35"/>
  <c r="E1" i="34"/>
  <c r="E1" i="33"/>
  <c r="E1" i="4"/>
  <c r="E1" i="31"/>
  <c r="F1" i="30"/>
  <c r="H1" i="29"/>
  <c r="G1" i="2"/>
  <c r="G1" i="32"/>
  <c r="H1" i="5"/>
  <c r="G1" i="8"/>
  <c r="K23" i="40"/>
  <c r="K30" i="40"/>
  <c r="K31" i="40"/>
  <c r="K32" i="40"/>
  <c r="K33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11" i="40"/>
  <c r="J8" i="40"/>
  <c r="J7" i="40"/>
  <c r="J6" i="40"/>
  <c r="H9" i="40"/>
  <c r="F23" i="40"/>
  <c r="F37" i="40"/>
  <c r="F38" i="40"/>
  <c r="F20" i="40"/>
  <c r="F21" i="40"/>
  <c r="F18" i="40"/>
  <c r="F19" i="40"/>
  <c r="F17" i="40"/>
  <c r="F13" i="40"/>
  <c r="F14" i="40"/>
  <c r="F11" i="40"/>
  <c r="F6" i="40"/>
  <c r="F7" i="40"/>
  <c r="F8" i="40"/>
  <c r="F5" i="40"/>
  <c r="K9" i="40" l="1"/>
  <c r="H11" i="40"/>
  <c r="F12" i="40"/>
  <c r="K12" i="40"/>
  <c r="J9" i="40"/>
  <c r="K16" i="40"/>
  <c r="J16" i="40"/>
  <c r="F16" i="40"/>
  <c r="J12" i="40" l="1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C7" i="37"/>
  <c r="D7" i="37"/>
  <c r="E7" i="37"/>
  <c r="F7" i="37"/>
  <c r="C8" i="37"/>
  <c r="D8" i="37"/>
  <c r="E8" i="37"/>
  <c r="F8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D13" i="37"/>
  <c r="E13" i="37"/>
  <c r="F13" i="37"/>
  <c r="C14" i="37"/>
  <c r="D14" i="37"/>
  <c r="E14" i="37"/>
  <c r="F14" i="37"/>
  <c r="C15" i="37"/>
  <c r="D15" i="37"/>
  <c r="E15" i="37"/>
  <c r="F15" i="37"/>
  <c r="C16" i="37"/>
  <c r="D16" i="37"/>
  <c r="E16" i="37"/>
  <c r="F16" i="37"/>
  <c r="C17" i="37"/>
  <c r="D17" i="37"/>
  <c r="E17" i="37"/>
  <c r="F17" i="37"/>
  <c r="C18" i="37"/>
  <c r="D18" i="37"/>
  <c r="E18" i="37"/>
  <c r="F18" i="37"/>
  <c r="C19" i="37"/>
  <c r="D19" i="37"/>
  <c r="E19" i="37"/>
  <c r="F19" i="37"/>
  <c r="C20" i="37"/>
  <c r="D20" i="37"/>
  <c r="E20" i="37"/>
  <c r="F20" i="37"/>
  <c r="C21" i="37"/>
  <c r="D21" i="37"/>
  <c r="E21" i="37"/>
  <c r="F21" i="37"/>
  <c r="C22" i="37"/>
  <c r="D22" i="37"/>
  <c r="E22" i="37"/>
  <c r="F22" i="37"/>
  <c r="C25" i="37"/>
  <c r="D25" i="37"/>
  <c r="E25" i="37"/>
  <c r="F25" i="37"/>
  <c r="C27" i="37"/>
  <c r="D27" i="37"/>
  <c r="E27" i="37"/>
  <c r="F27" i="37"/>
  <c r="C29" i="37"/>
  <c r="D29" i="37"/>
  <c r="E29" i="37"/>
  <c r="F29" i="37"/>
  <c r="C30" i="37"/>
  <c r="D30" i="37"/>
  <c r="E30" i="37"/>
  <c r="F30" i="37"/>
  <c r="C31" i="37"/>
  <c r="D31" i="37"/>
  <c r="E31" i="37"/>
  <c r="F31" i="37"/>
  <c r="C32" i="37"/>
  <c r="D32" i="37"/>
  <c r="E32" i="37"/>
  <c r="F32" i="37"/>
  <c r="C33" i="37"/>
  <c r="D33" i="37"/>
  <c r="E33" i="37"/>
  <c r="F33" i="37"/>
  <c r="C34" i="37"/>
  <c r="D34" i="37"/>
  <c r="E34" i="37"/>
  <c r="F34" i="37"/>
  <c r="C35" i="37"/>
  <c r="D35" i="37"/>
  <c r="E35" i="37"/>
  <c r="F35" i="37"/>
  <c r="C36" i="37"/>
  <c r="D36" i="37"/>
  <c r="E36" i="37"/>
  <c r="F36" i="37"/>
  <c r="C37" i="37"/>
  <c r="D37" i="37"/>
  <c r="E37" i="37"/>
  <c r="F37" i="37"/>
  <c r="C38" i="37"/>
  <c r="D38" i="37"/>
  <c r="E38" i="37"/>
  <c r="F38" i="37"/>
  <c r="B38" i="39"/>
  <c r="B37" i="39"/>
  <c r="B36" i="39"/>
  <c r="B35" i="39"/>
  <c r="B34" i="39"/>
  <c r="B33" i="39"/>
  <c r="B32" i="39"/>
  <c r="B31" i="39"/>
  <c r="B30" i="39"/>
  <c r="B29" i="39"/>
  <c r="B27" i="39"/>
  <c r="B22" i="39"/>
  <c r="B20" i="39"/>
  <c r="B19" i="39"/>
  <c r="B18" i="39"/>
  <c r="B17" i="39"/>
  <c r="B16" i="39"/>
  <c r="B15" i="39"/>
  <c r="B14" i="39"/>
  <c r="B12" i="39"/>
  <c r="B10" i="39"/>
  <c r="B5" i="39"/>
  <c r="B4" i="39"/>
  <c r="B38" i="38"/>
  <c r="B37" i="38"/>
  <c r="B36" i="38"/>
  <c r="B35" i="38"/>
  <c r="B34" i="38"/>
  <c r="B33" i="38"/>
  <c r="B32" i="38"/>
  <c r="B31" i="38"/>
  <c r="B30" i="38"/>
  <c r="B29" i="38"/>
  <c r="B27" i="38"/>
  <c r="B25" i="38"/>
  <c r="B22" i="38"/>
  <c r="B20" i="38"/>
  <c r="B19" i="38"/>
  <c r="B18" i="38"/>
  <c r="B17" i="38"/>
  <c r="B16" i="38"/>
  <c r="B15" i="38"/>
  <c r="B14" i="38"/>
  <c r="B12" i="38"/>
  <c r="B10" i="38"/>
  <c r="B5" i="38"/>
  <c r="B4" i="38"/>
  <c r="B38" i="6"/>
  <c r="B37" i="6"/>
  <c r="B36" i="6"/>
  <c r="B35" i="6"/>
  <c r="B34" i="6"/>
  <c r="B33" i="6"/>
  <c r="B32" i="6"/>
  <c r="B31" i="6"/>
  <c r="B30" i="6"/>
  <c r="B29" i="6"/>
  <c r="B27" i="6"/>
  <c r="B25" i="6"/>
  <c r="B22" i="6"/>
  <c r="B20" i="6"/>
  <c r="B20" i="37" s="1"/>
  <c r="G21" i="40" s="1"/>
  <c r="B19" i="6"/>
  <c r="B18" i="6"/>
  <c r="B18" i="37" s="1"/>
  <c r="G19" i="40" s="1"/>
  <c r="B17" i="6"/>
  <c r="B17" i="37" s="1"/>
  <c r="G18" i="40" s="1"/>
  <c r="B16" i="6"/>
  <c r="B16" i="37" s="1"/>
  <c r="G17" i="40" s="1"/>
  <c r="B15" i="6"/>
  <c r="B14" i="6"/>
  <c r="B14" i="37" s="1"/>
  <c r="B12" i="6"/>
  <c r="B10" i="6"/>
  <c r="B5" i="6"/>
  <c r="B4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20" i="36"/>
  <c r="B18" i="36"/>
  <c r="B17" i="36"/>
  <c r="B16" i="36"/>
  <c r="B15" i="36"/>
  <c r="B14" i="36"/>
  <c r="B12" i="36"/>
  <c r="B5" i="36"/>
  <c r="B3" i="36"/>
  <c r="B36" i="35"/>
  <c r="B34" i="35"/>
  <c r="B33" i="35"/>
  <c r="B32" i="35"/>
  <c r="B31" i="35"/>
  <c r="B30" i="35"/>
  <c r="B27" i="35"/>
  <c r="B22" i="35"/>
  <c r="B20" i="35"/>
  <c r="B19" i="35"/>
  <c r="B18" i="35"/>
  <c r="B17" i="35"/>
  <c r="B16" i="35"/>
  <c r="B15" i="35"/>
  <c r="B14" i="35"/>
  <c r="B12" i="35"/>
  <c r="B10" i="35"/>
  <c r="B5" i="35"/>
  <c r="B3" i="35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5" i="34"/>
  <c r="B3" i="34"/>
  <c r="B20" i="33"/>
  <c r="B18" i="33"/>
  <c r="B17" i="33"/>
  <c r="B16" i="33"/>
  <c r="B15" i="33"/>
  <c r="B14" i="33"/>
  <c r="B5" i="33"/>
  <c r="B3" i="33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E10" i="32"/>
  <c r="F10" i="32"/>
  <c r="G10" i="32"/>
  <c r="C11" i="32"/>
  <c r="D11" i="32"/>
  <c r="E11" i="32"/>
  <c r="F11" i="32"/>
  <c r="G11" i="32"/>
  <c r="C12" i="32"/>
  <c r="D12" i="32"/>
  <c r="F12" i="32"/>
  <c r="G12" i="32"/>
  <c r="C13" i="32"/>
  <c r="D13" i="32"/>
  <c r="E13" i="32"/>
  <c r="F13" i="32"/>
  <c r="G13" i="32"/>
  <c r="C14" i="32"/>
  <c r="D14" i="32"/>
  <c r="E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C34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D3" i="32"/>
  <c r="E3" i="32"/>
  <c r="F3" i="32"/>
  <c r="G3" i="32"/>
  <c r="B35" i="31"/>
  <c r="E36" i="40" s="1"/>
  <c r="B20" i="4"/>
  <c r="B18" i="4"/>
  <c r="B17" i="4"/>
  <c r="B16" i="4"/>
  <c r="B15" i="4"/>
  <c r="B14" i="4"/>
  <c r="B12" i="4"/>
  <c r="B5" i="4"/>
  <c r="B3" i="4"/>
  <c r="B37" i="30"/>
  <c r="B36" i="30"/>
  <c r="B35" i="30"/>
  <c r="B34" i="30"/>
  <c r="B33" i="30"/>
  <c r="B32" i="30"/>
  <c r="B31" i="30"/>
  <c r="B30" i="30"/>
  <c r="B29" i="30"/>
  <c r="B27" i="30"/>
  <c r="B25" i="30"/>
  <c r="B22" i="30"/>
  <c r="B20" i="30"/>
  <c r="B19" i="30"/>
  <c r="B18" i="30"/>
  <c r="B17" i="30"/>
  <c r="B16" i="30"/>
  <c r="B15" i="30"/>
  <c r="B14" i="30"/>
  <c r="B6" i="30"/>
  <c r="B5" i="30"/>
  <c r="B4" i="30"/>
  <c r="B38" i="29"/>
  <c r="B36" i="29"/>
  <c r="B35" i="29"/>
  <c r="B34" i="29"/>
  <c r="B33" i="29"/>
  <c r="B32" i="29"/>
  <c r="B31" i="29"/>
  <c r="B30" i="29"/>
  <c r="B29" i="29"/>
  <c r="B27" i="29"/>
  <c r="B22" i="29"/>
  <c r="B20" i="29"/>
  <c r="B19" i="29"/>
  <c r="B18" i="29"/>
  <c r="B17" i="29"/>
  <c r="B16" i="29"/>
  <c r="B15" i="29"/>
  <c r="B14" i="29"/>
  <c r="B12" i="29"/>
  <c r="B10" i="29"/>
  <c r="B9" i="32" s="1"/>
  <c r="B5" i="29"/>
  <c r="B4" i="29"/>
  <c r="B36" i="2"/>
  <c r="B35" i="32" s="1"/>
  <c r="B37" i="2"/>
  <c r="B38" i="2"/>
  <c r="B35" i="2"/>
  <c r="B25" i="2"/>
  <c r="B27" i="2"/>
  <c r="B29" i="2"/>
  <c r="B30" i="2"/>
  <c r="B31" i="2"/>
  <c r="B32" i="2"/>
  <c r="B33" i="2"/>
  <c r="B34" i="2"/>
  <c r="B22" i="2"/>
  <c r="B14" i="2"/>
  <c r="B15" i="2"/>
  <c r="B14" i="32" s="1"/>
  <c r="B16" i="2"/>
  <c r="B17" i="2"/>
  <c r="B19" i="2"/>
  <c r="B20" i="2"/>
  <c r="B5" i="2"/>
  <c r="B3" i="2"/>
  <c r="B7" i="2" s="1"/>
  <c r="F36" i="40"/>
  <c r="F39" i="40"/>
  <c r="B7" i="5"/>
  <c r="F9" i="40" s="1"/>
  <c r="G16" i="40" l="1"/>
  <c r="B12" i="31"/>
  <c r="E13" i="40" s="1"/>
  <c r="B19" i="32"/>
  <c r="B5" i="32"/>
  <c r="C7" i="40" s="1"/>
  <c r="B18" i="32"/>
  <c r="B15" i="37"/>
  <c r="G15" i="40" s="1"/>
  <c r="B19" i="37"/>
  <c r="G20" i="40" s="1"/>
  <c r="B32" i="37"/>
  <c r="G36" i="40"/>
  <c r="B31" i="37"/>
  <c r="B6" i="37"/>
  <c r="G8" i="40" s="1"/>
  <c r="C11" i="40"/>
  <c r="B31" i="32"/>
  <c r="B26" i="32"/>
  <c r="B11" i="8"/>
  <c r="J31" i="40"/>
  <c r="B4" i="37"/>
  <c r="G6" i="40" s="1"/>
  <c r="B12" i="37"/>
  <c r="G13" i="40" s="1"/>
  <c r="B3" i="37"/>
  <c r="G5" i="40" s="1"/>
  <c r="B13" i="37"/>
  <c r="G14" i="40" s="1"/>
  <c r="G11" i="40"/>
  <c r="B11" i="39"/>
  <c r="B5" i="37"/>
  <c r="G7" i="40" s="1"/>
  <c r="B34" i="32"/>
  <c r="B6" i="32"/>
  <c r="C8" i="40" s="1"/>
  <c r="B15" i="32"/>
  <c r="C17" i="40" s="1"/>
  <c r="B4" i="32"/>
  <c r="C6" i="40" s="1"/>
  <c r="B33" i="32"/>
  <c r="B32" i="32"/>
  <c r="B28" i="32"/>
  <c r="B3" i="32"/>
  <c r="C5" i="40" s="1"/>
  <c r="B37" i="32"/>
  <c r="B16" i="32"/>
  <c r="C18" i="40" s="1"/>
  <c r="B11" i="32"/>
  <c r="C13" i="40" s="1"/>
  <c r="B24" i="32"/>
  <c r="B30" i="32"/>
  <c r="B21" i="32"/>
  <c r="B13" i="32"/>
  <c r="C15" i="40" s="1"/>
  <c r="B17" i="32"/>
  <c r="C19" i="40" s="1"/>
  <c r="B6" i="31"/>
  <c r="E8" i="40" s="1"/>
  <c r="B14" i="31"/>
  <c r="B18" i="31"/>
  <c r="E19" i="40" s="1"/>
  <c r="B31" i="31"/>
  <c r="E32" i="40" s="1"/>
  <c r="B36" i="31"/>
  <c r="E37" i="40" s="1"/>
  <c r="B3" i="31"/>
  <c r="E5" i="40" s="1"/>
  <c r="B10" i="31"/>
  <c r="E11" i="40" s="1"/>
  <c r="K22" i="40"/>
  <c r="B8" i="2"/>
  <c r="B7" i="29"/>
  <c r="C14" i="40"/>
  <c r="B29" i="32"/>
  <c r="B15" i="31"/>
  <c r="B32" i="31"/>
  <c r="E33" i="40" s="1"/>
  <c r="B7" i="33"/>
  <c r="B7" i="39"/>
  <c r="B8" i="39" s="1"/>
  <c r="B36" i="32"/>
  <c r="B11" i="35"/>
  <c r="B7" i="38"/>
  <c r="B11" i="6"/>
  <c r="B7" i="6"/>
  <c r="B5" i="31"/>
  <c r="E7" i="40" s="1"/>
  <c r="B17" i="31"/>
  <c r="E18" i="40" s="1"/>
  <c r="B22" i="31"/>
  <c r="E23" i="40" s="1"/>
  <c r="B34" i="31"/>
  <c r="E35" i="40" s="1"/>
  <c r="B4" i="31"/>
  <c r="E6" i="40" s="1"/>
  <c r="B16" i="31"/>
  <c r="E17" i="40" s="1"/>
  <c r="B20" i="31"/>
  <c r="E21" i="40" s="1"/>
  <c r="B29" i="31"/>
  <c r="E30" i="40" s="1"/>
  <c r="B33" i="31"/>
  <c r="E34" i="40" s="1"/>
  <c r="B37" i="31"/>
  <c r="E38" i="40" s="1"/>
  <c r="B38" i="31"/>
  <c r="E39" i="40" s="1"/>
  <c r="B30" i="31"/>
  <c r="E31" i="40" s="1"/>
  <c r="B19" i="31"/>
  <c r="E20" i="40" s="1"/>
  <c r="B7" i="36"/>
  <c r="B13" i="31"/>
  <c r="B7" i="35"/>
  <c r="B11" i="34"/>
  <c r="B7" i="34"/>
  <c r="B7" i="4"/>
  <c r="B7" i="30"/>
  <c r="B8" i="30" s="1"/>
  <c r="B11" i="29"/>
  <c r="E16" i="40" l="1"/>
  <c r="L13" i="40"/>
  <c r="E15" i="40"/>
  <c r="L15" i="40" s="1"/>
  <c r="E14" i="40"/>
  <c r="L14" i="40" s="1"/>
  <c r="L20" i="40"/>
  <c r="L37" i="40"/>
  <c r="L19" i="40"/>
  <c r="J22" i="40"/>
  <c r="B9" i="7"/>
  <c r="J10" i="40" s="1"/>
  <c r="B8" i="35"/>
  <c r="B8" i="34"/>
  <c r="B8" i="33"/>
  <c r="C12" i="40"/>
  <c r="L11" i="40"/>
  <c r="L7" i="40"/>
  <c r="L36" i="40"/>
  <c r="G12" i="40"/>
  <c r="B8" i="29"/>
  <c r="F10" i="40"/>
  <c r="F22" i="40"/>
  <c r="L38" i="40"/>
  <c r="L24" i="40"/>
  <c r="L5" i="40"/>
  <c r="L6" i="40"/>
  <c r="L33" i="40"/>
  <c r="B8" i="36"/>
  <c r="L30" i="40"/>
  <c r="C16" i="40"/>
  <c r="L23" i="40"/>
  <c r="L34" i="40"/>
  <c r="L21" i="40"/>
  <c r="L31" i="40"/>
  <c r="L32" i="40"/>
  <c r="L39" i="40"/>
  <c r="L35" i="40"/>
  <c r="L8" i="40"/>
  <c r="L28" i="40"/>
  <c r="B7" i="32"/>
  <c r="C9" i="40" s="1"/>
  <c r="B11" i="37"/>
  <c r="B22" i="37"/>
  <c r="B8" i="4"/>
  <c r="B12" i="8"/>
  <c r="K10" i="40" s="1"/>
  <c r="B11" i="31"/>
  <c r="B8" i="38"/>
  <c r="B10" i="32"/>
  <c r="B8" i="6"/>
  <c r="B7" i="37"/>
  <c r="G9" i="40" s="1"/>
  <c r="B21" i="31"/>
  <c r="E22" i="40" s="1"/>
  <c r="B7" i="31"/>
  <c r="E9" i="40" s="1"/>
  <c r="L16" i="40" l="1"/>
  <c r="E12" i="40"/>
  <c r="L12" i="40" s="1"/>
  <c r="L9" i="40"/>
  <c r="L22" i="40"/>
  <c r="B8" i="37"/>
  <c r="G10" i="40" s="1"/>
  <c r="B8" i="32"/>
  <c r="C10" i="40" s="1"/>
  <c r="B8" i="31"/>
  <c r="E10" i="40" s="1"/>
  <c r="L10" i="40" l="1"/>
</calcChain>
</file>

<file path=xl/sharedStrings.xml><?xml version="1.0" encoding="utf-8"?>
<sst xmlns="http://schemas.openxmlformats.org/spreadsheetml/2006/main" count="764" uniqueCount="96">
  <si>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</si>
  <si>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</si>
  <si>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</si>
  <si>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</si>
  <si>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</si>
  <si>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</si>
  <si>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</si>
  <si>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</si>
  <si>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</si>
  <si>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</si>
  <si>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</si>
  <si>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</si>
  <si>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</si>
  <si>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</si>
  <si>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</si>
  <si>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</si>
  <si>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</si>
  <si>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</si>
  <si>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</si>
  <si>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</si>
  <si>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</si>
  <si>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</si>
  <si>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</si>
  <si>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</si>
  <si>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</si>
  <si>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электрокотлах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</si>
  <si>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</si>
  <si>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</si>
  <si>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</si>
  <si>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</si>
  <si>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</si>
  <si>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</si>
  <si>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</si>
  <si>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</si>
  <si>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</si>
  <si>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</si>
  <si>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Прочее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</si>
  <si>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</si>
  <si>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</si>
  <si>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</si>
  <si>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</si>
  <si>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Выработано</t>
  </si>
  <si>
    <t>ПАО Россети Мособлэнерго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</si>
  <si>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</si>
  <si>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</si>
  <si>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</si>
  <si>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</si>
  <si>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</si>
  <si>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</si>
  <si>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</si>
  <si>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</si>
  <si>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</si>
  <si>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</si>
  <si>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</si>
  <si>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</si>
  <si>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</si>
  <si>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</si>
  <si>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</si>
  <si>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</si>
  <si>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</si>
  <si>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  Электростанции 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</si>
  <si>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</si>
  <si>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</si>
  <si>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</si>
  <si>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</si>
  <si>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</si>
  <si>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</si>
  <si>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</si>
  <si>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</si>
  <si>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</si>
  <si>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</si>
  <si>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</si>
  <si>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</si>
  <si>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</si>
  <si>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</si>
  <si>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</si>
  <si>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</si>
  <si>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</si>
  <si>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</si>
  <si>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</si>
  <si>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</si>
  <si>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</si>
  <si>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</si>
  <si>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Промышленность</t>
  </si>
  <si>
    <t>Транспорт и связь</t>
  </si>
  <si>
    <t>ТЭБ, тыс. т у.т.</t>
  </si>
  <si>
    <t>Отчет АО "Газпром промгаз"</t>
  </si>
  <si>
    <t>1-ТЭП</t>
  </si>
  <si>
    <t xml:space="preserve">   Добыча полезных ископаемых</t>
  </si>
  <si>
    <t xml:space="preserve">   Обрабатывающие производства</t>
  </si>
  <si>
    <t xml:space="preserve">   Обеспечение ЭЭ, газом и паром</t>
  </si>
  <si>
    <t xml:space="preserve">   Водоснабжение, водоотведение, утилизация отходов</t>
  </si>
  <si>
    <t xml:space="preserve">   Прочая промышленность</t>
  </si>
  <si>
    <t xml:space="preserve">   Прочее</t>
  </si>
  <si>
    <t xml:space="preserve">Московская область. </t>
  </si>
  <si>
    <t>2016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</si>
</sst>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3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02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4" fillId="0" borderId="10" xfId="0" applyFont="1" applyBorder="1" applyAlignment="1">
      <alignment vertical="top"/>
    </xf>
    <xf numFmtId="0" fontId="31" fillId="0" borderId="10" xfId="0" applyFont="1" applyBorder="1" applyAlignment="1">
      <alignment vertical="top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0" fontId="21" fillId="0" borderId="1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center" vertical="center" wrapText="1"/>
    </xf>
    <xf numFmtId="3" fontId="19" fillId="0" borderId="21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2" xfId="0" applyNumberFormat="1" applyFont="1" applyFill="1" applyBorder="1" applyAlignment="1"/>
    <xf numFmtId="3" fontId="21" fillId="24" borderId="22" xfId="0" applyNumberFormat="1" applyFont="1" applyFill="1" applyBorder="1" applyAlignment="1"/>
    <xf numFmtId="3" fontId="19" fillId="25" borderId="22" xfId="0" applyNumberFormat="1" applyFont="1" applyFill="1" applyBorder="1" applyAlignment="1"/>
    <xf numFmtId="3" fontId="21" fillId="25" borderId="22" xfId="0" applyNumberFormat="1" applyFont="1" applyFill="1" applyBorder="1" applyAlignment="1"/>
    <xf numFmtId="49" fontId="19" fillId="0" borderId="23" xfId="0" applyNumberFormat="1" applyFont="1" applyFill="1" applyBorder="1" applyAlignment="1">
      <alignment horizontal="center" vertical="center"/>
    </xf>
    <xf numFmtId="49" fontId="19" fillId="0" borderId="24" xfId="0" applyNumberFormat="1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3" fontId="19" fillId="0" borderId="26" xfId="0" applyNumberFormat="1" applyFont="1" applyFill="1" applyBorder="1" applyAlignment="1"/>
    <xf numFmtId="3" fontId="21" fillId="24" borderId="26" xfId="0" applyNumberFormat="1" applyFont="1" applyFill="1" applyBorder="1" applyAlignment="1"/>
    <xf numFmtId="3" fontId="19" fillId="25" borderId="26" xfId="0" applyNumberFormat="1" applyFont="1" applyFill="1" applyBorder="1" applyAlignment="1"/>
    <xf numFmtId="3" fontId="21" fillId="25" borderId="26" xfId="0" applyNumberFormat="1" applyFont="1" applyFill="1" applyBorder="1" applyAlignment="1"/>
    <xf numFmtId="3" fontId="19" fillId="25" borderId="0" xfId="0" applyNumberFormat="1" applyFont="1" applyFill="1" applyBorder="1" applyAlignment="1"/>
    <xf numFmtId="3" fontId="21" fillId="0" borderId="10" xfId="0" applyNumberFormat="1" applyFont="1" applyFill="1" applyBorder="1" applyAlignment="1"/>
    <xf numFmtId="3" fontId="19" fillId="24" borderId="10" xfId="0" applyNumberFormat="1" applyFont="1" applyFill="1" applyBorder="1" applyAlignment="1"/>
    <xf numFmtId="0" fontId="19" fillId="25" borderId="0" xfId="0" applyFont="1" applyFill="1" applyAlignment="1"/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4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90" zoomScaleNormal="90" workbookViewId="0">
      <selection activeCell="C5" sqref="C5:L39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5"/>
      <c r="G1" s="2"/>
      <c r="H1" s="2"/>
      <c r="I1" s="2"/>
      <c r="J1" s="56" t="s">
        <v>94</v>
      </c>
      <c r="K1" s="56" t="s">
        <v>95</v>
      </c>
    </row>
    <row r="2" spans="1:15" ht="18.75" thickBot="1" x14ac:dyDescent="0.25">
      <c r="A2" s="8" t="s">
        <v>63</v>
      </c>
      <c r="B2" s="2"/>
      <c r="C2" s="2"/>
      <c r="D2" s="2"/>
      <c r="E2" s="2"/>
      <c r="F2" s="55"/>
      <c r="G2" s="2"/>
      <c r="H2" s="2"/>
      <c r="I2" s="2"/>
      <c r="J2" s="2"/>
      <c r="K2" s="2"/>
      <c r="L2" s="2"/>
    </row>
    <row r="3" spans="1:15" s="62" customFormat="1" ht="38.25" x14ac:dyDescent="0.2">
      <c r="A3" s="57" t="s">
        <v>85</v>
      </c>
      <c r="B3" s="58" t="s">
        <v>64</v>
      </c>
      <c r="C3" s="59" t="s">
        <v>65</v>
      </c>
      <c r="D3" s="59" t="s">
        <v>66</v>
      </c>
      <c r="E3" s="59" t="s">
        <v>67</v>
      </c>
      <c r="F3" s="59" t="s">
        <v>68</v>
      </c>
      <c r="G3" s="59" t="s">
        <v>69</v>
      </c>
      <c r="H3" s="59" t="s">
        <v>70</v>
      </c>
      <c r="I3" s="59" t="s">
        <v>71</v>
      </c>
      <c r="J3" s="59" t="s">
        <v>72</v>
      </c>
      <c r="K3" s="60" t="s">
        <v>73</v>
      </c>
      <c r="L3" s="61" t="s">
        <v>74</v>
      </c>
    </row>
    <row r="4" spans="1:15" ht="13.5" thickBot="1" x14ac:dyDescent="0.25">
      <c r="A4" s="63"/>
      <c r="B4" s="64"/>
      <c r="C4" s="91">
        <v>1</v>
      </c>
      <c r="D4" s="91">
        <v>2</v>
      </c>
      <c r="E4" s="91">
        <v>3</v>
      </c>
      <c r="F4" s="91">
        <v>4</v>
      </c>
      <c r="G4" s="91">
        <v>5</v>
      </c>
      <c r="H4" s="91">
        <v>6</v>
      </c>
      <c r="I4" s="91">
        <v>7</v>
      </c>
      <c r="J4" s="91">
        <v>8</v>
      </c>
      <c r="K4" s="92">
        <v>9</v>
      </c>
      <c r="L4" s="93">
        <v>10</v>
      </c>
      <c r="N4" s="6"/>
      <c r="O4" s="6"/>
    </row>
    <row r="5" spans="1:15" x14ac:dyDescent="0.2">
      <c r="A5" s="65" t="s">
        <v>75</v>
      </c>
      <c r="B5" s="66">
        <v>2020</v>
      </c>
      <c r="C5" s="70">
        <f>Уголь_пр!B3</f>
        <v>196.37</v>
      </c>
      <c r="D5" s="70">
        <v>0</v>
      </c>
      <c r="E5" s="70">
        <f>Нефтепродукты!B3</f>
        <v>0</v>
      </c>
      <c r="F5" s="70">
        <f>'Пр-й газ'!B3</f>
        <v>0</v>
      </c>
      <c r="G5" s="70">
        <f>ПТТ!B3</f>
        <v>46.320000000000007</v>
      </c>
      <c r="H5" s="70">
        <f>Электро!B4</f>
        <v>230.66</v>
      </c>
      <c r="I5" s="70">
        <v>0</v>
      </c>
      <c r="J5" s="70">
        <v>0</v>
      </c>
      <c r="K5" s="87">
        <v>0</v>
      </c>
      <c r="L5" s="94">
        <f t="shared" ref="L5:L15" si="0">SUM(C5:K5)</f>
        <v>473.35</v>
      </c>
      <c r="N5" s="6"/>
      <c r="O5" s="6"/>
    </row>
    <row r="6" spans="1:15" x14ac:dyDescent="0.2">
      <c r="A6" s="68" t="s">
        <v>0</v>
      </c>
      <c r="B6" s="69">
        <v>2020</v>
      </c>
      <c r="C6" s="67">
        <f>Уголь_пр!B4</f>
        <v>1534.34</v>
      </c>
      <c r="D6" s="70">
        <v>0</v>
      </c>
      <c r="E6" s="70">
        <f>Нефтепродукты!B4</f>
        <v>8051.5800000000008</v>
      </c>
      <c r="F6" s="70">
        <f>'Пр-й газ'!B4</f>
        <v>23480.2</v>
      </c>
      <c r="G6" s="70">
        <f>ПТТ!B4</f>
        <v>0</v>
      </c>
      <c r="H6" s="70">
        <v>0</v>
      </c>
      <c r="I6" s="70">
        <v>0</v>
      </c>
      <c r="J6" s="70">
        <f>Электро!B5</f>
        <v>6909.62</v>
      </c>
      <c r="K6" s="87">
        <f>Тепло!B8</f>
        <v>1270.52</v>
      </c>
      <c r="L6" s="94">
        <f t="shared" si="0"/>
        <v>41246.26</v>
      </c>
      <c r="N6" s="6"/>
      <c r="O6" s="6"/>
    </row>
    <row r="7" spans="1:15" x14ac:dyDescent="0.2">
      <c r="A7" s="68" t="s">
        <v>1</v>
      </c>
      <c r="B7" s="69">
        <v>2020</v>
      </c>
      <c r="C7" s="67">
        <f>Уголь_пр!B5</f>
        <v>0</v>
      </c>
      <c r="D7" s="70">
        <v>0</v>
      </c>
      <c r="E7" s="70">
        <f>Нефтепродукты!B5</f>
        <v>0</v>
      </c>
      <c r="F7" s="70">
        <f>'Пр-й газ'!B5</f>
        <v>0</v>
      </c>
      <c r="G7" s="70">
        <f>ПТТ!B5</f>
        <v>0</v>
      </c>
      <c r="H7" s="70">
        <v>0</v>
      </c>
      <c r="I7" s="70">
        <v>0</v>
      </c>
      <c r="J7" s="70">
        <f>-Электро!B6</f>
        <v>-3290.27</v>
      </c>
      <c r="K7" s="87">
        <f>Тепло!B9</f>
        <v>0</v>
      </c>
      <c r="L7" s="94">
        <f t="shared" si="0"/>
        <v>-3290.27</v>
      </c>
      <c r="O7" s="6"/>
    </row>
    <row r="8" spans="1:15" x14ac:dyDescent="0.2">
      <c r="A8" s="68" t="s">
        <v>2</v>
      </c>
      <c r="B8" s="69">
        <v>2020</v>
      </c>
      <c r="C8" s="67">
        <f>Уголь_пр!B6</f>
        <v>187.64000000000001</v>
      </c>
      <c r="D8" s="70">
        <v>0</v>
      </c>
      <c r="E8" s="70">
        <f>Нефтепродукты!B6</f>
        <v>-297.68999999999994</v>
      </c>
      <c r="F8" s="70">
        <f>'Пр-й газ'!B6</f>
        <v>-0.28999999999999998</v>
      </c>
      <c r="G8" s="70">
        <f>ПТТ!B6</f>
        <v>0.09</v>
      </c>
      <c r="H8" s="70">
        <v>0</v>
      </c>
      <c r="I8" s="70">
        <v>0</v>
      </c>
      <c r="J8" s="70">
        <f>Электро!B7</f>
        <v>0</v>
      </c>
      <c r="K8" s="87">
        <f>Тепло!B10</f>
        <v>0</v>
      </c>
      <c r="L8" s="94">
        <f t="shared" si="0"/>
        <v>-110.24999999999993</v>
      </c>
    </row>
    <row r="9" spans="1:15" x14ac:dyDescent="0.2">
      <c r="A9" s="71" t="s">
        <v>76</v>
      </c>
      <c r="B9" s="72">
        <v>2020</v>
      </c>
      <c r="C9" s="73">
        <f>Уголь_пр!B7</f>
        <v>1918.3500000000001</v>
      </c>
      <c r="D9" s="73">
        <v>0</v>
      </c>
      <c r="E9" s="73">
        <f>Нефтепродукты!B7</f>
        <v>7753.8899999999994</v>
      </c>
      <c r="F9" s="73">
        <f>'Пр-й газ'!B7</f>
        <v>23479.91</v>
      </c>
      <c r="G9" s="73">
        <f>ПТТ!B7</f>
        <v>46.41</v>
      </c>
      <c r="H9" s="73">
        <f>H5</f>
        <v>230.66</v>
      </c>
      <c r="I9" s="73">
        <v>0</v>
      </c>
      <c r="J9" s="73">
        <f>SUM(J5:J8)</f>
        <v>3619.35</v>
      </c>
      <c r="K9" s="88">
        <f>SUM(K5:K8)</f>
        <v>1270.52</v>
      </c>
      <c r="L9" s="95">
        <f>SUM(C9:K9)</f>
        <v>38319.090000000004</v>
      </c>
    </row>
    <row r="10" spans="1:15" x14ac:dyDescent="0.2">
      <c r="A10" s="74" t="s">
        <v>77</v>
      </c>
      <c r="B10" s="69">
        <v>2020</v>
      </c>
      <c r="C10" s="67">
        <f>Уголь_пр!B8</f>
        <v>0.32399999999989859</v>
      </c>
      <c r="D10" s="70">
        <v>0</v>
      </c>
      <c r="E10" s="70">
        <f>Нефтепродукты!B8</f>
        <v>-3.3199999999994612</v>
      </c>
      <c r="F10" s="70">
        <f>'Пр-й газ'!B8</f>
        <v>2.9999999999745341E-2</v>
      </c>
      <c r="G10" s="70">
        <f>ПТТ!B8</f>
        <v>9.9999999999995735E-3</v>
      </c>
      <c r="H10" s="70">
        <v>0</v>
      </c>
      <c r="I10" s="70">
        <v>0</v>
      </c>
      <c r="J10" s="70">
        <f>Электро!B9</f>
        <v>249.92000000000007</v>
      </c>
      <c r="K10" s="87">
        <f>Тепло!B12</f>
        <v>43.260000000000218</v>
      </c>
      <c r="L10" s="94">
        <f>SUM(C10:K10)</f>
        <v>290.2240000000005</v>
      </c>
      <c r="M10" s="6"/>
      <c r="N10" s="6"/>
      <c r="O10" s="6"/>
    </row>
    <row r="11" spans="1:15" x14ac:dyDescent="0.2">
      <c r="A11" s="75" t="s">
        <v>78</v>
      </c>
      <c r="B11" s="76">
        <v>2020</v>
      </c>
      <c r="C11" s="77">
        <f>-Уголь_пр!B9</f>
        <v>-402.88600000000002</v>
      </c>
      <c r="D11" s="77">
        <v>0</v>
      </c>
      <c r="E11" s="77">
        <f>-Нефтепродукты!B10</f>
        <v>-2.92</v>
      </c>
      <c r="F11" s="77">
        <f>-'Пр-й газ'!B10</f>
        <v>-5830.93</v>
      </c>
      <c r="G11" s="77">
        <f>-ПТТ!B10</f>
        <v>0</v>
      </c>
      <c r="H11" s="77">
        <f>-H9</f>
        <v>-230.66</v>
      </c>
      <c r="I11" s="77">
        <v>0</v>
      </c>
      <c r="J11" s="77">
        <f>Электро!B3</f>
        <v>2866.7</v>
      </c>
      <c r="K11" s="89">
        <v>0</v>
      </c>
      <c r="L11" s="96">
        <f>SUM(C11:K11)</f>
        <v>-3600.6960000000008</v>
      </c>
      <c r="N11" s="6"/>
      <c r="O11" s="6"/>
    </row>
    <row r="12" spans="1:15" x14ac:dyDescent="0.2">
      <c r="A12" s="75" t="s">
        <v>79</v>
      </c>
      <c r="B12" s="76">
        <v>2020</v>
      </c>
      <c r="C12" s="77">
        <f t="shared" ref="C12:K12" si="1">C13+C14+C15</f>
        <v>-815.31</v>
      </c>
      <c r="D12" s="77">
        <v>0</v>
      </c>
      <c r="E12" s="77">
        <f t="shared" si="1"/>
        <v>-222.85</v>
      </c>
      <c r="F12" s="77">
        <f t="shared" si="1"/>
        <v>-12782.321020199999</v>
      </c>
      <c r="G12" s="77">
        <f t="shared" si="1"/>
        <v>-46.39</v>
      </c>
      <c r="H12" s="77">
        <v>0</v>
      </c>
      <c r="I12" s="77">
        <v>0</v>
      </c>
      <c r="J12" s="77">
        <f t="shared" si="1"/>
        <v>-92.68</v>
      </c>
      <c r="K12" s="89">
        <f t="shared" si="1"/>
        <v>9046.0499999999993</v>
      </c>
      <c r="L12" s="96">
        <f>SUM(C12:K12)</f>
        <v>-4913.5010201999994</v>
      </c>
      <c r="N12" s="6"/>
      <c r="O12" s="6"/>
    </row>
    <row r="13" spans="1:15" x14ac:dyDescent="0.2">
      <c r="A13" s="78" t="s">
        <v>34</v>
      </c>
      <c r="B13" s="69">
        <v>2020</v>
      </c>
      <c r="C13" s="67">
        <f>-Уголь_пр!B11</f>
        <v>0</v>
      </c>
      <c r="D13" s="70">
        <v>0</v>
      </c>
      <c r="E13" s="70">
        <f>-Нефтепродукты!B12</f>
        <v>0</v>
      </c>
      <c r="F13" s="70">
        <f>-'Пр-й газ'!B12</f>
        <v>-2580.98</v>
      </c>
      <c r="G13" s="70">
        <f>-ПТТ!B12</f>
        <v>0</v>
      </c>
      <c r="H13" s="70">
        <v>0</v>
      </c>
      <c r="I13" s="70">
        <v>0</v>
      </c>
      <c r="J13" s="70">
        <f>-Электро!B11</f>
        <v>-7.79</v>
      </c>
      <c r="K13" s="87">
        <f>Тепло!B4</f>
        <v>2517.79</v>
      </c>
      <c r="L13" s="94">
        <f t="shared" si="0"/>
        <v>-70.980000000000018</v>
      </c>
      <c r="N13" s="6"/>
      <c r="O13" s="6"/>
    </row>
    <row r="14" spans="1:15" x14ac:dyDescent="0.2">
      <c r="A14" s="78" t="s">
        <v>3</v>
      </c>
      <c r="B14" s="69">
        <v>2020</v>
      </c>
      <c r="C14" s="67">
        <f>-Уголь_пр!B12</f>
        <v>-815.31</v>
      </c>
      <c r="D14" s="70">
        <v>0</v>
      </c>
      <c r="E14" s="70">
        <f>-Нефтепродукты!B13</f>
        <v>-222.85</v>
      </c>
      <c r="F14" s="70">
        <f>-'Пр-й газ'!B13</f>
        <v>-10201.3410202</v>
      </c>
      <c r="G14" s="70">
        <f>-ПТТ!B13</f>
        <v>-46.39</v>
      </c>
      <c r="H14" s="70">
        <v>0</v>
      </c>
      <c r="I14" s="70">
        <v>0</v>
      </c>
      <c r="J14" s="70">
        <f>-Электро!B12</f>
        <v>-84.89</v>
      </c>
      <c r="K14" s="87">
        <f>Тепло!B5</f>
        <v>6519.26</v>
      </c>
      <c r="L14" s="94">
        <f t="shared" si="0"/>
        <v>-4851.521020199998</v>
      </c>
    </row>
    <row r="15" spans="1:15" ht="25.5" x14ac:dyDescent="0.2">
      <c r="A15" s="78" t="s">
        <v>80</v>
      </c>
      <c r="B15" s="69">
        <v>2020</v>
      </c>
      <c r="C15" s="67">
        <f>-(Уголь_пр!B13+Уголь_пр!B14)</f>
        <v>0</v>
      </c>
      <c r="D15" s="70">
        <v>0</v>
      </c>
      <c r="E15" s="70">
        <f>-(Нефтепродукты!B14+Нефтепродукты!B15)</f>
        <v>0</v>
      </c>
      <c r="F15" s="70">
        <f>--('Пр-й газ'!B14+'Пр-й газ'!B15)</f>
        <v>0</v>
      </c>
      <c r="G15" s="70">
        <f>-(ПТТ!B14+ПТТ!B15)</f>
        <v>0</v>
      </c>
      <c r="H15" s="70">
        <v>0</v>
      </c>
      <c r="I15" s="70">
        <v>0</v>
      </c>
      <c r="J15" s="70">
        <f>-(Электро!B13+Электро!B14)</f>
        <v>0</v>
      </c>
      <c r="K15" s="87">
        <f>Тепло!B6+Тепло!B7</f>
        <v>9</v>
      </c>
      <c r="L15" s="94">
        <f t="shared" si="0"/>
        <v>9</v>
      </c>
      <c r="N15" s="6"/>
    </row>
    <row r="16" spans="1:15" x14ac:dyDescent="0.2">
      <c r="A16" s="75" t="s">
        <v>81</v>
      </c>
      <c r="B16" s="79">
        <v>2020</v>
      </c>
      <c r="C16" s="80">
        <f>C17+C18+C19</f>
        <v>-696.84</v>
      </c>
      <c r="D16" s="98">
        <v>0</v>
      </c>
      <c r="E16" s="80">
        <f t="shared" ref="E16:K16" si="2">E17+E18+E19</f>
        <v>-0.05</v>
      </c>
      <c r="F16" s="80">
        <f t="shared" si="2"/>
        <v>0</v>
      </c>
      <c r="G16" s="80">
        <f t="shared" si="2"/>
        <v>0</v>
      </c>
      <c r="H16" s="80">
        <v>0</v>
      </c>
      <c r="I16" s="80">
        <v>0</v>
      </c>
      <c r="J16" s="80">
        <f t="shared" si="2"/>
        <v>0</v>
      </c>
      <c r="K16" s="90">
        <f t="shared" si="2"/>
        <v>0</v>
      </c>
      <c r="L16" s="97">
        <f>SUM(C16:K16)</f>
        <v>-696.89</v>
      </c>
    </row>
    <row r="17" spans="1:12" x14ac:dyDescent="0.2">
      <c r="A17" s="78" t="s">
        <v>4</v>
      </c>
      <c r="B17" s="69">
        <v>2020</v>
      </c>
      <c r="C17" s="67">
        <f>-Уголь_пр!B15</f>
        <v>0</v>
      </c>
      <c r="D17" s="99">
        <v>0</v>
      </c>
      <c r="E17" s="70">
        <f>-Нефтепродукты!B16</f>
        <v>0</v>
      </c>
      <c r="F17" s="70">
        <f>-'Пр-й газ'!B17</f>
        <v>0</v>
      </c>
      <c r="G17" s="70">
        <f>ПТТ!B16</f>
        <v>0</v>
      </c>
      <c r="H17" s="70">
        <v>0</v>
      </c>
      <c r="I17" s="70">
        <v>0</v>
      </c>
      <c r="J17" s="70">
        <f>-Электро!B15</f>
        <v>0</v>
      </c>
      <c r="K17" s="87">
        <f>Тепло!B13</f>
        <v>0</v>
      </c>
      <c r="L17" s="94">
        <f>0</f>
        <v>0</v>
      </c>
    </row>
    <row r="18" spans="1:12" x14ac:dyDescent="0.2">
      <c r="A18" s="78" t="s">
        <v>5</v>
      </c>
      <c r="B18" s="69">
        <v>2020</v>
      </c>
      <c r="C18" s="67">
        <f>-Уголь_пр!B16</f>
        <v>0</v>
      </c>
      <c r="D18" s="70">
        <v>0</v>
      </c>
      <c r="E18" s="70">
        <f>-Нефтепродукты!B17</f>
        <v>0</v>
      </c>
      <c r="F18" s="70">
        <f>-'Пр-й газ'!B18</f>
        <v>0</v>
      </c>
      <c r="G18" s="70">
        <f>ПТТ!B17</f>
        <v>0</v>
      </c>
      <c r="H18" s="70">
        <v>0</v>
      </c>
      <c r="I18" s="70">
        <v>0</v>
      </c>
      <c r="J18" s="70">
        <f>-Электро!B16</f>
        <v>0</v>
      </c>
      <c r="K18" s="87">
        <f>Тепло!B14</f>
        <v>0</v>
      </c>
      <c r="L18" s="94">
        <f>0</f>
        <v>0</v>
      </c>
    </row>
    <row r="19" spans="1:12" x14ac:dyDescent="0.2">
      <c r="A19" s="78" t="s">
        <v>37</v>
      </c>
      <c r="B19" s="69">
        <v>2020</v>
      </c>
      <c r="C19" s="67">
        <f>-Уголь_пр!B17</f>
        <v>-696.84</v>
      </c>
      <c r="D19" s="70">
        <v>0</v>
      </c>
      <c r="E19" s="70">
        <f>-Нефтепродукты!B18</f>
        <v>-0.05</v>
      </c>
      <c r="F19" s="70">
        <f>-'Пр-й газ'!B19</f>
        <v>0</v>
      </c>
      <c r="G19" s="70">
        <f>ПТТ!B18</f>
        <v>0</v>
      </c>
      <c r="H19" s="70">
        <v>0</v>
      </c>
      <c r="I19" s="70">
        <v>0</v>
      </c>
      <c r="J19" s="70">
        <f>-Электро!B17</f>
        <v>0</v>
      </c>
      <c r="K19" s="87">
        <f>Тепло!B15</f>
        <v>0</v>
      </c>
      <c r="L19" s="94">
        <f t="shared" ref="L19:L39" si="3">SUM(C19:K19)</f>
        <v>-696.89</v>
      </c>
    </row>
    <row r="20" spans="1:12" x14ac:dyDescent="0.2">
      <c r="A20" s="75" t="s">
        <v>6</v>
      </c>
      <c r="B20" s="76">
        <v>2020</v>
      </c>
      <c r="C20" s="67">
        <f>-Уголь_пр!B18</f>
        <v>0</v>
      </c>
      <c r="D20" s="77">
        <v>0</v>
      </c>
      <c r="E20" s="77">
        <f>-Нефтепродукты!B19</f>
        <v>0</v>
      </c>
      <c r="F20" s="77">
        <f>-'Пр-й газ'!B20</f>
        <v>0</v>
      </c>
      <c r="G20" s="77">
        <f>ПТТ!B19</f>
        <v>0</v>
      </c>
      <c r="H20" s="77">
        <v>0</v>
      </c>
      <c r="I20" s="77">
        <v>0</v>
      </c>
      <c r="J20" s="77">
        <f>-Электро!B18</f>
        <v>-563.02</v>
      </c>
      <c r="K20" s="89">
        <f>-Тепло!B16</f>
        <v>-116.07</v>
      </c>
      <c r="L20" s="96">
        <f t="shared" si="3"/>
        <v>-679.08999999999992</v>
      </c>
    </row>
    <row r="21" spans="1:12" x14ac:dyDescent="0.2">
      <c r="A21" s="75" t="s">
        <v>82</v>
      </c>
      <c r="B21" s="76">
        <v>2020</v>
      </c>
      <c r="C21" s="67">
        <f>-Уголь_пр!B19</f>
        <v>0</v>
      </c>
      <c r="D21" s="77">
        <v>0</v>
      </c>
      <c r="E21" s="77">
        <f>-Нефтепродукты!B20</f>
        <v>0</v>
      </c>
      <c r="F21" s="77">
        <f>-'Пр-й газ'!B21</f>
        <v>0</v>
      </c>
      <c r="G21" s="77">
        <f>ПТТ!B20</f>
        <v>0</v>
      </c>
      <c r="H21" s="98">
        <v>0</v>
      </c>
      <c r="I21" s="77">
        <v>0</v>
      </c>
      <c r="J21" s="77">
        <f>-Электро!B19</f>
        <v>-813.33</v>
      </c>
      <c r="K21" s="89">
        <f>-Тепло!B17</f>
        <v>-951.86</v>
      </c>
      <c r="L21" s="96">
        <f t="shared" si="3"/>
        <v>-1765.19</v>
      </c>
    </row>
    <row r="22" spans="1:12" x14ac:dyDescent="0.2">
      <c r="A22" s="85" t="s">
        <v>7</v>
      </c>
      <c r="B22" s="79">
        <v>2020</v>
      </c>
      <c r="C22" s="67">
        <f>Уголь_пр!B20</f>
        <v>2.99</v>
      </c>
      <c r="D22" s="73">
        <v>0</v>
      </c>
      <c r="E22" s="73">
        <f>Нефтепродукты!B21</f>
        <v>7531.3899999999994</v>
      </c>
      <c r="F22" s="73">
        <f>'Пр-й газ'!B22</f>
        <v>4866.63</v>
      </c>
      <c r="G22" s="73">
        <f>ПТТ!B21</f>
        <v>0</v>
      </c>
      <c r="H22" s="100">
        <v>0</v>
      </c>
      <c r="I22" s="73">
        <v>0</v>
      </c>
      <c r="J22" s="73">
        <f>Электро!B20</f>
        <v>4762.67</v>
      </c>
      <c r="K22" s="88">
        <f>Тепло!B18</f>
        <v>9205.3799999999992</v>
      </c>
      <c r="L22" s="95">
        <f>SUM(C22:K22)</f>
        <v>26369.059999999998</v>
      </c>
    </row>
    <row r="23" spans="1:12" x14ac:dyDescent="0.2">
      <c r="A23" s="81" t="s">
        <v>12</v>
      </c>
      <c r="B23" s="76">
        <v>2020</v>
      </c>
      <c r="C23" s="67">
        <f>-Уголь_пр!B21</f>
        <v>0</v>
      </c>
      <c r="D23" s="77">
        <v>0</v>
      </c>
      <c r="E23" s="77">
        <f>Нефтепродукты!B22</f>
        <v>71.509999999999991</v>
      </c>
      <c r="F23" s="77">
        <f>'Пр-й газ'!B23</f>
        <v>9.16</v>
      </c>
      <c r="G23" s="80">
        <f>ПТТ!B22</f>
        <v>0.01</v>
      </c>
      <c r="H23" s="80">
        <v>0</v>
      </c>
      <c r="I23" s="77">
        <v>0</v>
      </c>
      <c r="J23" s="77">
        <f>Электро!B21</f>
        <v>108.02</v>
      </c>
      <c r="K23" s="89">
        <f>Тепло!B19</f>
        <v>55.67</v>
      </c>
      <c r="L23" s="96">
        <f t="shared" si="3"/>
        <v>244.37</v>
      </c>
    </row>
    <row r="24" spans="1:12" x14ac:dyDescent="0.2">
      <c r="A24" s="81" t="s">
        <v>83</v>
      </c>
      <c r="B24" s="76">
        <v>2020</v>
      </c>
      <c r="C24" s="67">
        <f>-Уголь_пр!B22</f>
        <v>0</v>
      </c>
      <c r="D24" s="77">
        <v>0</v>
      </c>
      <c r="E24" s="77">
        <f>Нефтепродукты!B23</f>
        <v>403.11</v>
      </c>
      <c r="F24" s="77">
        <f>'Пр-й газ'!B24</f>
        <v>32.409999999999997</v>
      </c>
      <c r="G24" s="101">
        <v>0</v>
      </c>
      <c r="H24" s="77">
        <v>0</v>
      </c>
      <c r="I24" s="77">
        <v>0</v>
      </c>
      <c r="J24" s="77">
        <f>Электро!B22</f>
        <v>1966.49</v>
      </c>
      <c r="K24" s="89">
        <f>Тепло!B20</f>
        <v>2513.16</v>
      </c>
      <c r="L24" s="96">
        <f t="shared" si="3"/>
        <v>4915.17</v>
      </c>
    </row>
    <row r="25" spans="1:12" x14ac:dyDescent="0.2">
      <c r="A25" s="81" t="s">
        <v>88</v>
      </c>
      <c r="B25" s="76"/>
      <c r="C25" s="67">
        <f>-Уголь_пр!B23</f>
        <v>0</v>
      </c>
      <c r="D25" s="77">
        <v>0</v>
      </c>
      <c r="E25" s="77">
        <f>Нефтепродукты!B24</f>
        <v>38.89</v>
      </c>
      <c r="F25" s="77">
        <f>'Пр-й газ'!B25</f>
        <v>0.25</v>
      </c>
      <c r="G25" s="80">
        <f>ПТТ!B23</f>
        <v>0</v>
      </c>
      <c r="H25" s="77">
        <v>0</v>
      </c>
      <c r="I25" s="77">
        <v>0</v>
      </c>
      <c r="J25" s="77">
        <f>Электро!B23</f>
        <v>19.57</v>
      </c>
      <c r="K25" s="89">
        <f>Тепло!B21</f>
        <v>4.22</v>
      </c>
      <c r="L25" s="96">
        <f t="shared" si="3"/>
        <v>62.93</v>
      </c>
    </row>
    <row r="26" spans="1:12" x14ac:dyDescent="0.2">
      <c r="A26" s="81" t="s">
        <v>89</v>
      </c>
      <c r="B26" s="76"/>
      <c r="C26" s="67">
        <f>-Уголь_пр!B24</f>
        <v>0</v>
      </c>
      <c r="D26" s="77">
        <v>0</v>
      </c>
      <c r="E26" s="77">
        <f>Нефтепродукты!B25</f>
        <v>313.66999999999996</v>
      </c>
      <c r="F26" s="77">
        <f>'Пр-й газ'!B26</f>
        <v>30.32</v>
      </c>
      <c r="G26" s="80">
        <f>ПТТ!B24</f>
        <v>0</v>
      </c>
      <c r="H26" s="77">
        <v>0</v>
      </c>
      <c r="I26" s="77">
        <v>0</v>
      </c>
      <c r="J26" s="77">
        <f>Электро!B24</f>
        <v>1436.97</v>
      </c>
      <c r="K26" s="89">
        <f>Тепло!B22</f>
        <v>1371.91</v>
      </c>
      <c r="L26" s="96">
        <f t="shared" si="3"/>
        <v>3152.87</v>
      </c>
    </row>
    <row r="27" spans="1:12" x14ac:dyDescent="0.2">
      <c r="A27" s="81" t="s">
        <v>90</v>
      </c>
      <c r="B27" s="76"/>
      <c r="C27" s="67">
        <f>-Уголь_пр!B25</f>
        <v>0</v>
      </c>
      <c r="D27" s="77">
        <v>0</v>
      </c>
      <c r="E27" s="77">
        <f>Нефтепродукты!B26</f>
        <v>46.65</v>
      </c>
      <c r="F27" s="77">
        <f>'Пр-й газ'!B27</f>
        <v>1.84</v>
      </c>
      <c r="G27" s="80">
        <f>ПТТ!B25</f>
        <v>0</v>
      </c>
      <c r="H27" s="77">
        <v>0</v>
      </c>
      <c r="I27" s="77">
        <v>0</v>
      </c>
      <c r="J27" s="77">
        <f>Электро!B25</f>
        <v>93.44</v>
      </c>
      <c r="K27" s="89">
        <f>Тепло!B23</f>
        <v>1114.68</v>
      </c>
      <c r="L27" s="96">
        <f t="shared" si="3"/>
        <v>1256.6100000000001</v>
      </c>
    </row>
    <row r="28" spans="1:12" ht="25.5" x14ac:dyDescent="0.2">
      <c r="A28" s="81" t="s">
        <v>91</v>
      </c>
      <c r="B28" s="76">
        <v>2020</v>
      </c>
      <c r="C28" s="67">
        <f>-Уголь_пр!B26</f>
        <v>0</v>
      </c>
      <c r="D28" s="77">
        <v>0</v>
      </c>
      <c r="E28" s="77">
        <f>Нефтепродукты!B27</f>
        <v>3.9</v>
      </c>
      <c r="F28" s="77">
        <f>'Пр-й газ'!B28</f>
        <v>0</v>
      </c>
      <c r="G28" s="80">
        <f>ПТТ!B26</f>
        <v>0</v>
      </c>
      <c r="H28" s="77">
        <v>0</v>
      </c>
      <c r="I28" s="77">
        <v>0</v>
      </c>
      <c r="J28" s="77">
        <f>Электро!B26</f>
        <v>261.20999999999998</v>
      </c>
      <c r="K28" s="89">
        <f>Тепло!B24</f>
        <v>22.35</v>
      </c>
      <c r="L28" s="96">
        <f t="shared" si="3"/>
        <v>287.45999999999998</v>
      </c>
    </row>
    <row r="29" spans="1:12" x14ac:dyDescent="0.2">
      <c r="A29" s="81" t="s">
        <v>92</v>
      </c>
      <c r="B29" s="76"/>
      <c r="C29" s="67">
        <f>-Уголь_пр!B27</f>
        <v>0</v>
      </c>
      <c r="D29" s="77">
        <v>0</v>
      </c>
      <c r="E29" s="77">
        <f>Нефтепродукты!B28</f>
        <v>0</v>
      </c>
      <c r="F29" s="77">
        <f>'Пр-й газ'!B29</f>
        <v>0</v>
      </c>
      <c r="G29" s="80">
        <f>ПТТ!B27</f>
        <v>0</v>
      </c>
      <c r="H29" s="77">
        <v>0</v>
      </c>
      <c r="I29" s="77">
        <v>0</v>
      </c>
      <c r="J29" s="77">
        <f>Электро!B27</f>
        <v>155.30000000000001</v>
      </c>
      <c r="K29" s="89">
        <f>Тепло!B25</f>
        <v>0</v>
      </c>
      <c r="L29" s="96">
        <f t="shared" si="3"/>
        <v>155.30000000000001</v>
      </c>
    </row>
    <row r="30" spans="1:12" x14ac:dyDescent="0.2">
      <c r="A30" s="81" t="s">
        <v>27</v>
      </c>
      <c r="B30" s="76">
        <v>2020</v>
      </c>
      <c r="C30" s="67">
        <f>-Уголь_пр!B28</f>
        <v>0</v>
      </c>
      <c r="D30" s="77">
        <v>0</v>
      </c>
      <c r="E30" s="77">
        <f>Нефтепродукты!B29</f>
        <v>115.92</v>
      </c>
      <c r="F30" s="77">
        <f>'Пр-й газ'!B30</f>
        <v>1.97</v>
      </c>
      <c r="G30" s="80">
        <f>ПТТ!B28</f>
        <v>0</v>
      </c>
      <c r="H30" s="77">
        <v>0</v>
      </c>
      <c r="I30" s="77">
        <v>0</v>
      </c>
      <c r="J30" s="77">
        <f>Электро!B28</f>
        <v>147.32</v>
      </c>
      <c r="K30" s="89">
        <f>Тепло!B26</f>
        <v>62.52</v>
      </c>
      <c r="L30" s="96">
        <f t="shared" si="3"/>
        <v>327.72999999999996</v>
      </c>
    </row>
    <row r="31" spans="1:12" x14ac:dyDescent="0.2">
      <c r="A31" s="81" t="s">
        <v>84</v>
      </c>
      <c r="B31" s="76">
        <v>2020</v>
      </c>
      <c r="C31" s="67">
        <f>-Уголь_пр!B29</f>
        <v>0</v>
      </c>
      <c r="D31" s="77">
        <v>0</v>
      </c>
      <c r="E31" s="77">
        <f>Нефтепродукты!B30</f>
        <v>538.39</v>
      </c>
      <c r="F31" s="77">
        <f>'Пр-й газ'!B31</f>
        <v>11.37</v>
      </c>
      <c r="G31" s="80">
        <f>ПТТ!B29</f>
        <v>0</v>
      </c>
      <c r="H31" s="77">
        <v>0</v>
      </c>
      <c r="I31" s="77">
        <v>0</v>
      </c>
      <c r="J31" s="77">
        <f>Электро!B29</f>
        <v>469.87</v>
      </c>
      <c r="K31" s="89">
        <f>Тепло!B27</f>
        <v>69.72</v>
      </c>
      <c r="L31" s="96">
        <f t="shared" si="3"/>
        <v>1089.3499999999999</v>
      </c>
    </row>
    <row r="32" spans="1:12" x14ac:dyDescent="0.2">
      <c r="A32" s="82" t="s">
        <v>8</v>
      </c>
      <c r="B32" s="69">
        <v>2020</v>
      </c>
      <c r="C32" s="67">
        <f>-Уголь_пр!B30</f>
        <v>0</v>
      </c>
      <c r="D32" s="15">
        <v>0</v>
      </c>
      <c r="E32" s="70">
        <f>Нефтепродукты!B31</f>
        <v>5.15</v>
      </c>
      <c r="F32" s="70">
        <f>'Пр-й газ'!B32</f>
        <v>0</v>
      </c>
      <c r="G32" s="99">
        <f>ПТТ!B30</f>
        <v>0</v>
      </c>
      <c r="H32" s="70">
        <v>0</v>
      </c>
      <c r="I32" s="70">
        <v>0</v>
      </c>
      <c r="J32" s="70">
        <f>Электро!B30</f>
        <v>321.33</v>
      </c>
      <c r="K32" s="87">
        <f>Тепло!B28</f>
        <v>3.57</v>
      </c>
      <c r="L32" s="94">
        <f t="shared" si="3"/>
        <v>330.04999999999995</v>
      </c>
    </row>
    <row r="33" spans="1:12" x14ac:dyDescent="0.2">
      <c r="A33" s="82" t="s">
        <v>9</v>
      </c>
      <c r="B33" s="69">
        <v>2020</v>
      </c>
      <c r="C33" s="67">
        <f>-Уголь_пр!B31</f>
        <v>0</v>
      </c>
      <c r="D33" s="70">
        <v>0</v>
      </c>
      <c r="E33" s="70">
        <f>Нефтепродукты!B32</f>
        <v>2.09</v>
      </c>
      <c r="F33" s="70">
        <f>'Пр-й газ'!B33</f>
        <v>0.05</v>
      </c>
      <c r="G33" s="99">
        <f>ПТТ!B31</f>
        <v>0</v>
      </c>
      <c r="H33" s="70">
        <v>0</v>
      </c>
      <c r="I33" s="70">
        <v>0</v>
      </c>
      <c r="J33" s="70">
        <f>Электро!B31</f>
        <v>10.29</v>
      </c>
      <c r="K33" s="87">
        <f>Тепло!B29</f>
        <v>1.49</v>
      </c>
      <c r="L33" s="94">
        <f t="shared" si="3"/>
        <v>13.92</v>
      </c>
    </row>
    <row r="34" spans="1:12" x14ac:dyDescent="0.2">
      <c r="A34" s="82" t="s">
        <v>10</v>
      </c>
      <c r="B34" s="69">
        <v>2020</v>
      </c>
      <c r="C34" s="67">
        <f>-Уголь_пр!B32</f>
        <v>0</v>
      </c>
      <c r="D34" s="70">
        <v>0</v>
      </c>
      <c r="E34" s="70">
        <f>Нефтепродукты!B33</f>
        <v>1.28</v>
      </c>
      <c r="F34" s="70">
        <f>'Пр-й газ'!B34</f>
        <v>10.14</v>
      </c>
      <c r="G34" s="99">
        <f>ПТТ!B32</f>
        <v>0</v>
      </c>
      <c r="H34" s="70">
        <v>0</v>
      </c>
      <c r="I34" s="70">
        <v>0</v>
      </c>
      <c r="J34" s="70">
        <f>Электро!B32</f>
        <v>7.64</v>
      </c>
      <c r="K34" s="87">
        <f>Тепло!B30</f>
        <v>0</v>
      </c>
      <c r="L34" s="94">
        <f t="shared" si="3"/>
        <v>19.059999999999999</v>
      </c>
    </row>
    <row r="35" spans="1:12" x14ac:dyDescent="0.2">
      <c r="A35" s="82" t="s">
        <v>11</v>
      </c>
      <c r="B35" s="69">
        <v>2020</v>
      </c>
      <c r="C35" s="67">
        <f>-Уголь_пр!B33</f>
        <v>0</v>
      </c>
      <c r="D35" s="15">
        <v>0</v>
      </c>
      <c r="E35" s="70">
        <f>Нефтепродукты!B34</f>
        <v>22.19</v>
      </c>
      <c r="F35" s="70">
        <f>'Пр-й газ'!B35</f>
        <v>0</v>
      </c>
      <c r="G35" s="99">
        <f>ПТТ!B33</f>
        <v>0</v>
      </c>
      <c r="H35" s="70">
        <v>0</v>
      </c>
      <c r="I35" s="70">
        <v>0</v>
      </c>
      <c r="J35" s="70">
        <f>Электро!B33</f>
        <v>21.94</v>
      </c>
      <c r="K35" s="87">
        <f>Тепло!B31</f>
        <v>0</v>
      </c>
      <c r="L35" s="94">
        <f t="shared" si="3"/>
        <v>44.13</v>
      </c>
    </row>
    <row r="36" spans="1:12" x14ac:dyDescent="0.2">
      <c r="A36" s="81" t="s">
        <v>13</v>
      </c>
      <c r="B36" s="76">
        <v>2020</v>
      </c>
      <c r="C36" s="67">
        <f>-Уголь_пр!B34</f>
        <v>0</v>
      </c>
      <c r="D36" s="77">
        <v>0</v>
      </c>
      <c r="E36" s="77">
        <f>Нефтепродукты!B35</f>
        <v>3712.7</v>
      </c>
      <c r="F36" s="77">
        <f>'Пр-й газ'!B36</f>
        <v>3.71</v>
      </c>
      <c r="G36" s="77">
        <f>ПТТ!B35</f>
        <v>0.01</v>
      </c>
      <c r="H36" s="77">
        <v>0</v>
      </c>
      <c r="I36" s="77">
        <v>0</v>
      </c>
      <c r="J36" s="77">
        <f>Электро!B34</f>
        <v>487.39</v>
      </c>
      <c r="K36" s="89">
        <f>Тепло!B32</f>
        <v>1128.92</v>
      </c>
      <c r="L36" s="96">
        <f t="shared" si="3"/>
        <v>5332.7300000000005</v>
      </c>
    </row>
    <row r="37" spans="1:12" x14ac:dyDescent="0.2">
      <c r="A37" s="81" t="s">
        <v>14</v>
      </c>
      <c r="B37" s="76">
        <v>2020</v>
      </c>
      <c r="C37" s="67">
        <f>Уголь_пр!B35</f>
        <v>0</v>
      </c>
      <c r="D37" s="77">
        <v>0</v>
      </c>
      <c r="E37" s="77">
        <f>Нефтепродукты!B36</f>
        <v>2523.16</v>
      </c>
      <c r="F37" s="77">
        <f>'Пр-й газ'!B37</f>
        <v>3729.3</v>
      </c>
      <c r="G37" s="77">
        <f>ПТТ!B36</f>
        <v>0</v>
      </c>
      <c r="H37" s="77">
        <v>0</v>
      </c>
      <c r="I37" s="77">
        <v>0</v>
      </c>
      <c r="J37" s="77">
        <f>Электро!B35</f>
        <v>1043.58</v>
      </c>
      <c r="K37" s="89">
        <f>Тепло!B33</f>
        <v>4969.67</v>
      </c>
      <c r="L37" s="96">
        <f t="shared" si="3"/>
        <v>12265.71</v>
      </c>
    </row>
    <row r="38" spans="1:12" x14ac:dyDescent="0.2">
      <c r="A38" s="81" t="s">
        <v>15</v>
      </c>
      <c r="B38" s="76">
        <v>2020</v>
      </c>
      <c r="C38" s="67">
        <f>Уголь_пр!B36</f>
        <v>2.99</v>
      </c>
      <c r="D38" s="77">
        <v>0</v>
      </c>
      <c r="E38" s="77">
        <f>Нефтепродукты!B37</f>
        <v>8.25</v>
      </c>
      <c r="F38" s="77">
        <f>'Пр-й газ'!B38</f>
        <v>2.37</v>
      </c>
      <c r="G38" s="77">
        <f>ПТТ!B37</f>
        <v>0</v>
      </c>
      <c r="H38" s="77">
        <v>0</v>
      </c>
      <c r="I38" s="77">
        <v>0</v>
      </c>
      <c r="J38" s="77">
        <f>Электро!B36</f>
        <v>0</v>
      </c>
      <c r="K38" s="89">
        <f>Тепло!B34</f>
        <v>0</v>
      </c>
      <c r="L38" s="96">
        <f t="shared" si="3"/>
        <v>13.61</v>
      </c>
    </row>
    <row r="39" spans="1:12" ht="13.5" thickBot="1" x14ac:dyDescent="0.25">
      <c r="A39" s="83" t="s">
        <v>36</v>
      </c>
      <c r="B39" s="84">
        <v>2020</v>
      </c>
      <c r="C39" s="67">
        <f>-Уголь_пр!B37</f>
        <v>0</v>
      </c>
      <c r="D39" s="77">
        <v>0</v>
      </c>
      <c r="E39" s="77">
        <f>Нефтепродукты!B38</f>
        <v>158.35</v>
      </c>
      <c r="F39" s="77">
        <f>'Пр-й газ'!B39</f>
        <v>1076.3399999999999</v>
      </c>
      <c r="G39" s="77">
        <f>ПТТ!B38</f>
        <v>0</v>
      </c>
      <c r="H39" s="77">
        <v>0</v>
      </c>
      <c r="I39" s="77">
        <v>0</v>
      </c>
      <c r="J39" s="77">
        <f>Электро!B37</f>
        <v>540</v>
      </c>
      <c r="K39" s="89">
        <f>Тепло!B35</f>
        <v>405.72</v>
      </c>
      <c r="L39" s="96">
        <f t="shared" si="3"/>
        <v>2180.41</v>
      </c>
    </row>
  </sheetData>
  <conditionalFormatting sqref="C5:L15 C16:C19 E16:L19 D17:D19 I21:L23 D33:D34 C20:L20 C21:G21 C28:C39 C22:H23 G25:G28 D36:L38 C39:L39 C24:F27 E28:F28 C34:L34 E35:L35 H24:L28 E29:L33">
    <cfRule type="cellIs" dxfId="3" priority="1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G9" sqref="G9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50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4462.5</v>
      </c>
      <c r="C4" s="29">
        <v>4462.5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-193.88</v>
      </c>
      <c r="C6" s="29">
        <v>-193.88</v>
      </c>
      <c r="D6" s="29"/>
      <c r="E6" s="29"/>
    </row>
    <row r="7" spans="1:5" s="46" customFormat="1" x14ac:dyDescent="0.2">
      <c r="A7" s="28" t="s">
        <v>23</v>
      </c>
      <c r="B7" s="42">
        <f>B3+B4+B6-B5</f>
        <v>4268.62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-0.22999999999956344</v>
      </c>
      <c r="C8" s="29"/>
      <c r="D8" s="29"/>
      <c r="E8" s="29"/>
    </row>
    <row r="9" spans="1:5" x14ac:dyDescent="0.2">
      <c r="A9" s="37" t="s">
        <v>58</v>
      </c>
      <c r="B9" s="29">
        <v>0.53</v>
      </c>
      <c r="C9" s="29">
        <v>0.53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v>0.53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0.53</v>
      </c>
      <c r="C13" s="29">
        <v>0.53</v>
      </c>
      <c r="D13" s="29"/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0.05</v>
      </c>
      <c r="C18" s="29">
        <v>0.05</v>
      </c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4268.2699999999995</v>
      </c>
      <c r="C21" s="29"/>
      <c r="D21" s="29"/>
      <c r="E21" s="29"/>
    </row>
    <row r="22" spans="1:5" x14ac:dyDescent="0.2">
      <c r="A22" s="43" t="s">
        <v>12</v>
      </c>
      <c r="B22" s="29">
        <v>13.08</v>
      </c>
      <c r="C22" s="29">
        <v>13.08</v>
      </c>
      <c r="D22" s="29"/>
      <c r="E22" s="29"/>
    </row>
    <row r="23" spans="1:5" x14ac:dyDescent="0.2">
      <c r="A23" s="43" t="s">
        <v>83</v>
      </c>
      <c r="B23" s="29">
        <v>87.61</v>
      </c>
      <c r="C23" s="29">
        <v>87.61</v>
      </c>
      <c r="D23" s="29"/>
      <c r="E23" s="29"/>
    </row>
    <row r="24" spans="1:5" x14ac:dyDescent="0.2">
      <c r="A24" s="43" t="s">
        <v>88</v>
      </c>
      <c r="B24" s="29">
        <v>1</v>
      </c>
      <c r="C24" s="29">
        <v>1</v>
      </c>
      <c r="D24" s="29"/>
      <c r="E24" s="29"/>
    </row>
    <row r="25" spans="1:5" x14ac:dyDescent="0.2">
      <c r="A25" s="43" t="s">
        <v>89</v>
      </c>
      <c r="B25" s="29">
        <v>68.069999999999993</v>
      </c>
      <c r="C25" s="29">
        <v>68.069999999999993</v>
      </c>
      <c r="D25" s="29"/>
      <c r="E25" s="29"/>
    </row>
    <row r="26" spans="1:5" x14ac:dyDescent="0.2">
      <c r="A26" s="43" t="s">
        <v>90</v>
      </c>
      <c r="B26" s="29">
        <v>18.22</v>
      </c>
      <c r="C26" s="29">
        <v>18.22</v>
      </c>
      <c r="D26" s="29"/>
      <c r="E26" s="29"/>
    </row>
    <row r="27" spans="1:5" s="24" customFormat="1" x14ac:dyDescent="0.2">
      <c r="A27" s="43" t="s">
        <v>91</v>
      </c>
      <c r="B27" s="29">
        <v>0.32</v>
      </c>
      <c r="C27" s="29">
        <v>0.32</v>
      </c>
      <c r="D27" s="29"/>
      <c r="E27" s="29"/>
    </row>
    <row r="28" spans="1:5" s="24" customFormat="1" x14ac:dyDescent="0.2">
      <c r="A28" s="43" t="s">
        <v>92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v>16.260000000000002</v>
      </c>
      <c r="C29" s="29">
        <v>16.260000000000002</v>
      </c>
      <c r="D29" s="29"/>
      <c r="E29" s="29"/>
    </row>
    <row r="30" spans="1:5" x14ac:dyDescent="0.2">
      <c r="A30" s="43" t="s">
        <v>43</v>
      </c>
      <c r="B30" s="29">
        <v>105.52</v>
      </c>
      <c r="C30" s="29">
        <v>105.52</v>
      </c>
      <c r="D30" s="29"/>
      <c r="E30" s="29"/>
    </row>
    <row r="31" spans="1:5" s="24" customFormat="1" x14ac:dyDescent="0.2">
      <c r="A31" s="51" t="s">
        <v>8</v>
      </c>
      <c r="B31" s="29">
        <v>0.79</v>
      </c>
      <c r="C31" s="29">
        <v>0.79</v>
      </c>
      <c r="D31" s="29"/>
      <c r="E31" s="29"/>
    </row>
    <row r="32" spans="1:5" x14ac:dyDescent="0.2">
      <c r="A32" s="51" t="s">
        <v>9</v>
      </c>
      <c r="B32" s="29">
        <v>0.56000000000000005</v>
      </c>
      <c r="C32" s="29">
        <v>0.56000000000000005</v>
      </c>
      <c r="D32" s="29"/>
      <c r="E32" s="29"/>
    </row>
    <row r="33" spans="1:5" x14ac:dyDescent="0.2">
      <c r="A33" s="51" t="s">
        <v>10</v>
      </c>
      <c r="B33" s="29">
        <v>0.32</v>
      </c>
      <c r="C33" s="29">
        <v>0.32</v>
      </c>
      <c r="D33" s="29"/>
      <c r="E33" s="29"/>
    </row>
    <row r="34" spans="1:5" s="24" customFormat="1" x14ac:dyDescent="0.2">
      <c r="A34" s="51" t="s">
        <v>11</v>
      </c>
      <c r="B34" s="29">
        <v>0.73</v>
      </c>
      <c r="C34" s="29">
        <v>0.73</v>
      </c>
      <c r="D34" s="29"/>
      <c r="E34" s="29"/>
    </row>
    <row r="35" spans="1:5" x14ac:dyDescent="0.2">
      <c r="A35" s="43" t="s">
        <v>13</v>
      </c>
      <c r="B35" s="29">
        <v>2187.61</v>
      </c>
      <c r="C35" s="29">
        <v>2187.61</v>
      </c>
      <c r="D35" s="29"/>
      <c r="E35" s="29"/>
    </row>
    <row r="36" spans="1:5" x14ac:dyDescent="0.2">
      <c r="A36" s="43" t="s">
        <v>14</v>
      </c>
      <c r="B36" s="29">
        <v>1771.37</v>
      </c>
      <c r="C36" s="29">
        <v>1771.37</v>
      </c>
      <c r="D36" s="29"/>
      <c r="E36" s="29"/>
    </row>
    <row r="37" spans="1:5" x14ac:dyDescent="0.2">
      <c r="A37" s="43" t="s">
        <v>15</v>
      </c>
      <c r="B37" s="29">
        <v>0.54</v>
      </c>
      <c r="C37" s="29">
        <v>0.54</v>
      </c>
      <c r="D37" s="29"/>
      <c r="E37" s="29"/>
    </row>
    <row r="38" spans="1:5" x14ac:dyDescent="0.2">
      <c r="A38" s="43" t="s">
        <v>36</v>
      </c>
      <c r="B38" s="29">
        <v>86.28</v>
      </c>
      <c r="C38" s="29">
        <v>86.28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B7" sqref="B7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51</v>
      </c>
      <c r="B2" s="39" t="s">
        <v>47</v>
      </c>
      <c r="C2" s="54" t="s">
        <v>46</v>
      </c>
      <c r="D2" s="54" t="s">
        <v>17</v>
      </c>
      <c r="E2" s="54" t="s">
        <v>18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3271.11</v>
      </c>
      <c r="C4" s="29">
        <v>3271.11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-104.4</v>
      </c>
      <c r="C6" s="29">
        <v>-104.4</v>
      </c>
      <c r="D6" s="29"/>
      <c r="E6" s="29"/>
    </row>
    <row r="7" spans="1:5" s="46" customFormat="1" x14ac:dyDescent="0.2">
      <c r="A7" s="28" t="s">
        <v>23</v>
      </c>
      <c r="B7" s="42">
        <f>B3+B4+B6-B5</f>
        <v>3166.71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-3.0999999999999091</v>
      </c>
      <c r="C8" s="29"/>
      <c r="D8" s="29"/>
      <c r="E8" s="29"/>
    </row>
    <row r="9" spans="1:5" x14ac:dyDescent="0.2">
      <c r="A9" s="37" t="s">
        <v>58</v>
      </c>
      <c r="B9" s="29">
        <v>142.91</v>
      </c>
      <c r="C9" s="29">
        <v>142.91</v>
      </c>
      <c r="D9" s="29"/>
      <c r="E9" s="29"/>
    </row>
    <row r="10" spans="1:5" x14ac:dyDescent="0.2">
      <c r="A10" s="32" t="s">
        <v>31</v>
      </c>
      <c r="B10" s="29">
        <v>1.06</v>
      </c>
      <c r="C10" s="29"/>
      <c r="D10" s="29"/>
      <c r="E10" s="29">
        <v>1.06</v>
      </c>
    </row>
    <row r="11" spans="1:5" x14ac:dyDescent="0.2">
      <c r="A11" s="32" t="s">
        <v>28</v>
      </c>
      <c r="B11" s="29">
        <v>141.85</v>
      </c>
      <c r="C11" s="29">
        <v>141.85</v>
      </c>
      <c r="D11" s="29"/>
      <c r="E11" s="29"/>
    </row>
    <row r="12" spans="1:5" s="24" customFormat="1" x14ac:dyDescent="0.2">
      <c r="A12" s="41" t="s">
        <v>34</v>
      </c>
      <c r="B12" s="29">
        <v>0</v>
      </c>
      <c r="C12" s="29"/>
      <c r="D12" s="29"/>
      <c r="E12" s="29"/>
    </row>
    <row r="13" spans="1:5" x14ac:dyDescent="0.2">
      <c r="A13" s="41" t="s">
        <v>3</v>
      </c>
      <c r="B13" s="29">
        <v>141.85</v>
      </c>
      <c r="C13" s="29">
        <v>141.84</v>
      </c>
      <c r="D13" s="29"/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3026.9</v>
      </c>
      <c r="C21" s="29"/>
      <c r="D21" s="29"/>
      <c r="E21" s="29"/>
    </row>
    <row r="22" spans="1:5" x14ac:dyDescent="0.2">
      <c r="A22" s="43" t="s">
        <v>12</v>
      </c>
      <c r="B22" s="29">
        <v>54.16</v>
      </c>
      <c r="C22" s="29">
        <v>54.16</v>
      </c>
      <c r="D22" s="29"/>
      <c r="E22" s="29"/>
    </row>
    <row r="23" spans="1:5" x14ac:dyDescent="0.2">
      <c r="A23" s="43" t="s">
        <v>83</v>
      </c>
      <c r="B23" s="29">
        <v>301.92</v>
      </c>
      <c r="C23" s="29">
        <v>301.92</v>
      </c>
      <c r="D23" s="29"/>
      <c r="E23" s="29"/>
    </row>
    <row r="24" spans="1:5" x14ac:dyDescent="0.2">
      <c r="A24" s="43" t="s">
        <v>88</v>
      </c>
      <c r="B24" s="29">
        <v>37.89</v>
      </c>
      <c r="C24" s="29">
        <v>37.89</v>
      </c>
      <c r="D24" s="29"/>
      <c r="E24" s="29"/>
    </row>
    <row r="25" spans="1:5" x14ac:dyDescent="0.2">
      <c r="A25" s="43" t="s">
        <v>89</v>
      </c>
      <c r="B25" s="29">
        <v>238.08</v>
      </c>
      <c r="C25" s="29">
        <v>238.08</v>
      </c>
      <c r="D25" s="29"/>
      <c r="E25" s="29"/>
    </row>
    <row r="26" spans="1:5" x14ac:dyDescent="0.2">
      <c r="A26" s="43" t="s">
        <v>90</v>
      </c>
      <c r="B26" s="29">
        <v>22.52</v>
      </c>
      <c r="C26" s="29">
        <v>22.52</v>
      </c>
      <c r="D26" s="29"/>
      <c r="E26" s="29"/>
    </row>
    <row r="27" spans="1:5" s="24" customFormat="1" ht="15" customHeight="1" x14ac:dyDescent="0.2">
      <c r="A27" s="43" t="s">
        <v>91</v>
      </c>
      <c r="B27" s="29">
        <v>3.43</v>
      </c>
      <c r="C27" s="29">
        <v>3.43</v>
      </c>
      <c r="D27" s="29"/>
      <c r="E27" s="29"/>
    </row>
    <row r="28" spans="1:5" s="24" customFormat="1" x14ac:dyDescent="0.2">
      <c r="A28" s="43" t="s">
        <v>92</v>
      </c>
      <c r="B28" s="29"/>
      <c r="C28" s="29"/>
      <c r="D28" s="29"/>
      <c r="E28" s="29"/>
    </row>
    <row r="29" spans="1:5" x14ac:dyDescent="0.2">
      <c r="A29" s="43" t="s">
        <v>27</v>
      </c>
      <c r="B29" s="29">
        <v>99.53</v>
      </c>
      <c r="C29" s="29">
        <v>99.53</v>
      </c>
      <c r="D29" s="29"/>
      <c r="E29" s="29"/>
    </row>
    <row r="30" spans="1:5" x14ac:dyDescent="0.2">
      <c r="A30" s="43" t="s">
        <v>43</v>
      </c>
      <c r="B30" s="29">
        <v>432.61</v>
      </c>
      <c r="C30" s="29">
        <v>432.61</v>
      </c>
      <c r="D30" s="29"/>
      <c r="E30" s="29"/>
    </row>
    <row r="31" spans="1:5" s="24" customFormat="1" x14ac:dyDescent="0.2">
      <c r="A31" s="51" t="s">
        <v>8</v>
      </c>
      <c r="B31" s="29">
        <v>4.3600000000000003</v>
      </c>
      <c r="C31" s="29">
        <v>4.3600000000000003</v>
      </c>
      <c r="D31" s="29"/>
      <c r="E31" s="29"/>
    </row>
    <row r="32" spans="1:5" x14ac:dyDescent="0.2">
      <c r="A32" s="51" t="s">
        <v>9</v>
      </c>
      <c r="B32" s="29">
        <v>1.53</v>
      </c>
      <c r="C32" s="29">
        <v>1.53</v>
      </c>
      <c r="D32" s="29"/>
      <c r="E32" s="29"/>
    </row>
    <row r="33" spans="1:5" x14ac:dyDescent="0.2">
      <c r="A33" s="51" t="s">
        <v>10</v>
      </c>
      <c r="B33" s="29">
        <v>0.74</v>
      </c>
      <c r="C33" s="29">
        <v>0.74</v>
      </c>
      <c r="D33" s="29"/>
      <c r="E33" s="29"/>
    </row>
    <row r="34" spans="1:5" s="24" customFormat="1" x14ac:dyDescent="0.2">
      <c r="A34" s="51" t="s">
        <v>11</v>
      </c>
      <c r="B34" s="29">
        <v>21.46</v>
      </c>
      <c r="C34" s="29">
        <v>21.46</v>
      </c>
      <c r="D34" s="29"/>
      <c r="E34" s="29"/>
    </row>
    <row r="35" spans="1:5" x14ac:dyDescent="0.2">
      <c r="A35" s="43" t="s">
        <v>13</v>
      </c>
      <c r="B35" s="29">
        <v>1316.43</v>
      </c>
      <c r="C35" s="29">
        <v>1316.43</v>
      </c>
      <c r="D35" s="29"/>
      <c r="E35" s="29"/>
    </row>
    <row r="36" spans="1:5" x14ac:dyDescent="0.2">
      <c r="A36" s="43" t="s">
        <v>14</v>
      </c>
      <c r="B36" s="29">
        <v>745.75</v>
      </c>
      <c r="C36" s="29">
        <v>745.75</v>
      </c>
      <c r="D36" s="29"/>
      <c r="E36" s="29"/>
    </row>
    <row r="37" spans="1:5" x14ac:dyDescent="0.2">
      <c r="A37" s="43" t="s">
        <v>15</v>
      </c>
      <c r="B37" s="29">
        <v>5.32</v>
      </c>
      <c r="C37" s="29">
        <v>5.32</v>
      </c>
      <c r="D37" s="29"/>
      <c r="E37" s="29"/>
    </row>
    <row r="38" spans="1:5" x14ac:dyDescent="0.2">
      <c r="A38" s="43" t="s">
        <v>36</v>
      </c>
      <c r="B38" s="29">
        <v>71.180000000000007</v>
      </c>
      <c r="C38" s="29">
        <v>71.180000000000007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4" zoomScale="90" zoomScaleNormal="90" workbookViewId="0">
      <selection activeCell="C24" sqref="C24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52</v>
      </c>
      <c r="B2" s="39" t="s">
        <v>47</v>
      </c>
      <c r="C2" s="54" t="s">
        <v>46</v>
      </c>
      <c r="D2" s="54" t="s">
        <v>17</v>
      </c>
      <c r="E2" s="54" t="s">
        <v>18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258.76</v>
      </c>
      <c r="C4" s="29">
        <v>258.76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0.97</v>
      </c>
      <c r="C6" s="29">
        <v>0.97</v>
      </c>
      <c r="D6" s="29"/>
      <c r="E6" s="29"/>
    </row>
    <row r="7" spans="1:5" s="46" customFormat="1" x14ac:dyDescent="0.2">
      <c r="A7" s="28" t="s">
        <v>23</v>
      </c>
      <c r="B7" s="42">
        <f>B3+B4+B6-B5</f>
        <v>259.73</v>
      </c>
      <c r="C7" s="29"/>
      <c r="D7" s="29"/>
      <c r="E7" s="29"/>
    </row>
    <row r="8" spans="1:5" x14ac:dyDescent="0.2">
      <c r="A8" s="37" t="s">
        <v>32</v>
      </c>
      <c r="B8" s="29">
        <f xml:space="preserve"> B7-B9-B16-B17-B18-B19-B20-B21</f>
        <v>-9.9999999999909051E-3</v>
      </c>
      <c r="C8" s="29"/>
      <c r="D8" s="29"/>
      <c r="E8" s="29"/>
    </row>
    <row r="9" spans="1:5" x14ac:dyDescent="0.2">
      <c r="A9" s="37" t="s">
        <v>59</v>
      </c>
      <c r="B9" s="29">
        <v>60.5</v>
      </c>
      <c r="C9" s="29">
        <v>60.5</v>
      </c>
      <c r="D9" s="29"/>
      <c r="E9" s="29"/>
    </row>
    <row r="10" spans="1:5" x14ac:dyDescent="0.2">
      <c r="A10" s="32" t="s">
        <v>31</v>
      </c>
      <c r="B10" s="29">
        <v>1.86</v>
      </c>
      <c r="C10" s="29"/>
      <c r="D10" s="29"/>
      <c r="E10" s="29">
        <v>1.86</v>
      </c>
    </row>
    <row r="11" spans="1:5" x14ac:dyDescent="0.2">
      <c r="A11" s="32" t="s">
        <v>28</v>
      </c>
      <c r="B11" s="29">
        <f>B12+B13+B14+B15</f>
        <v>58.64</v>
      </c>
      <c r="C11" s="29"/>
      <c r="D11" s="29"/>
      <c r="E11" s="29"/>
    </row>
    <row r="12" spans="1:5" s="24" customFormat="1" x14ac:dyDescent="0.2">
      <c r="A12" s="41" t="s">
        <v>34</v>
      </c>
      <c r="B12" s="29">
        <v>0</v>
      </c>
      <c r="C12" s="29"/>
      <c r="D12" s="29"/>
      <c r="E12" s="29"/>
    </row>
    <row r="13" spans="1:5" x14ac:dyDescent="0.2">
      <c r="A13" s="41" t="s">
        <v>3</v>
      </c>
      <c r="B13" s="29">
        <v>58.64</v>
      </c>
      <c r="C13" s="29">
        <v>58.64</v>
      </c>
      <c r="D13" s="29"/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199.24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83</v>
      </c>
      <c r="B23" s="29">
        <v>5.88</v>
      </c>
      <c r="C23" s="29">
        <v>5.88</v>
      </c>
      <c r="D23" s="29"/>
      <c r="E23" s="29"/>
    </row>
    <row r="24" spans="1:5" x14ac:dyDescent="0.2">
      <c r="A24" s="43" t="s">
        <v>88</v>
      </c>
      <c r="B24" s="29">
        <v>0</v>
      </c>
      <c r="C24" s="29"/>
      <c r="D24" s="29"/>
      <c r="E24" s="29"/>
    </row>
    <row r="25" spans="1:5" x14ac:dyDescent="0.2">
      <c r="A25" s="43" t="s">
        <v>89</v>
      </c>
      <c r="B25" s="29">
        <v>0</v>
      </c>
      <c r="C25" s="29"/>
      <c r="D25" s="29"/>
      <c r="E25" s="29"/>
    </row>
    <row r="26" spans="1:5" x14ac:dyDescent="0.2">
      <c r="A26" s="43" t="s">
        <v>90</v>
      </c>
      <c r="B26" s="29">
        <v>5.88</v>
      </c>
      <c r="C26" s="29">
        <v>5.88</v>
      </c>
      <c r="D26" s="29"/>
      <c r="E26" s="29"/>
    </row>
    <row r="27" spans="1:5" s="24" customFormat="1" ht="13.5" customHeight="1" x14ac:dyDescent="0.2">
      <c r="A27" s="43" t="s">
        <v>91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92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43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193.15</v>
      </c>
      <c r="C35" s="29">
        <v>193.15</v>
      </c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0.21</v>
      </c>
      <c r="C37" s="29">
        <v>0.21</v>
      </c>
      <c r="D37" s="29"/>
      <c r="E37" s="29"/>
    </row>
    <row r="38" spans="1:5" x14ac:dyDescent="0.2">
      <c r="A38" s="43" t="s">
        <v>36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C24" sqref="C24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53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18.829999999999998</v>
      </c>
      <c r="C4" s="29">
        <v>18.829999999999998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0.72</v>
      </c>
      <c r="C6" s="29">
        <v>0.72</v>
      </c>
      <c r="D6" s="29"/>
      <c r="E6" s="29"/>
    </row>
    <row r="7" spans="1:5" s="46" customFormat="1" x14ac:dyDescent="0.2">
      <c r="A7" s="28" t="s">
        <v>23</v>
      </c>
      <c r="B7" s="42">
        <f>B3+B4+B6-B5</f>
        <v>19.549999999999997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9.9999999999971223E-3</v>
      </c>
      <c r="C8" s="29"/>
      <c r="D8" s="29"/>
      <c r="E8" s="29"/>
    </row>
    <row r="9" spans="1:5" x14ac:dyDescent="0.2">
      <c r="A9" s="37" t="s">
        <v>58</v>
      </c>
      <c r="B9" s="29">
        <v>16</v>
      </c>
      <c r="C9" s="29">
        <v>16</v>
      </c>
      <c r="D9" s="29"/>
      <c r="E9" s="29"/>
    </row>
    <row r="10" spans="1:5" x14ac:dyDescent="0.2">
      <c r="A10" s="32" t="s">
        <v>31</v>
      </c>
      <c r="B10" s="29">
        <f>D10</f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16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16</v>
      </c>
      <c r="C13" s="29">
        <v>16</v>
      </c>
      <c r="D13" s="29"/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3.54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83</v>
      </c>
      <c r="B23" s="29">
        <v>0</v>
      </c>
      <c r="C23" s="29">
        <v>0</v>
      </c>
      <c r="D23" s="29"/>
      <c r="E23" s="29"/>
    </row>
    <row r="24" spans="1:5" x14ac:dyDescent="0.2">
      <c r="A24" s="43" t="s">
        <v>88</v>
      </c>
      <c r="B24" s="29">
        <v>0</v>
      </c>
      <c r="C24" s="29"/>
      <c r="D24" s="29"/>
      <c r="E24" s="29"/>
    </row>
    <row r="25" spans="1:5" x14ac:dyDescent="0.2">
      <c r="A25" s="43" t="s">
        <v>89</v>
      </c>
      <c r="B25" s="29">
        <v>0</v>
      </c>
      <c r="C25" s="29"/>
      <c r="D25" s="29"/>
      <c r="E25" s="29"/>
    </row>
    <row r="26" spans="1:5" x14ac:dyDescent="0.2">
      <c r="A26" s="43" t="s">
        <v>90</v>
      </c>
      <c r="B26" s="29">
        <v>0</v>
      </c>
      <c r="C26" s="29"/>
      <c r="D26" s="29"/>
      <c r="E26" s="29"/>
    </row>
    <row r="27" spans="1:5" s="24" customFormat="1" ht="13.5" customHeight="1" x14ac:dyDescent="0.2">
      <c r="A27" s="43" t="s">
        <v>91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92</v>
      </c>
      <c r="B28" s="29">
        <v>0</v>
      </c>
      <c r="C28" s="29"/>
      <c r="D28" s="29"/>
      <c r="E28" s="29"/>
    </row>
    <row r="29" spans="1:5" x14ac:dyDescent="0.2">
      <c r="A29" s="43" t="s">
        <v>27</v>
      </c>
      <c r="B29" s="29">
        <v>0</v>
      </c>
      <c r="C29" s="29"/>
      <c r="D29" s="29"/>
      <c r="E29" s="29"/>
    </row>
    <row r="30" spans="1:5" x14ac:dyDescent="0.2">
      <c r="A30" s="43" t="s">
        <v>43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51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51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51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51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3.54</v>
      </c>
      <c r="C35" s="29">
        <v>3.54</v>
      </c>
      <c r="D35" s="29"/>
      <c r="E35" s="29"/>
    </row>
    <row r="36" spans="1:5" x14ac:dyDescent="0.2">
      <c r="A36" s="43" t="s">
        <v>14</v>
      </c>
      <c r="B36" s="29">
        <f t="shared" ref="B36" si="3">C36</f>
        <v>0</v>
      </c>
      <c r="C36" s="29"/>
      <c r="D36" s="29"/>
      <c r="E36" s="29"/>
    </row>
    <row r="37" spans="1:5" x14ac:dyDescent="0.2">
      <c r="A37" s="43" t="s">
        <v>15</v>
      </c>
      <c r="B37" s="29">
        <v>0</v>
      </c>
      <c r="C37" s="29"/>
      <c r="D37" s="29"/>
      <c r="E37" s="29"/>
    </row>
    <row r="38" spans="1:5" x14ac:dyDescent="0.2">
      <c r="A38" s="43" t="s">
        <v>36</v>
      </c>
      <c r="B38" s="29">
        <v>0</v>
      </c>
      <c r="C38" s="29"/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opLeftCell="A4" zoomScale="90" zoomScaleNormal="90" workbookViewId="0">
      <selection activeCell="C24" sqref="C24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54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v>40.380000000000003</v>
      </c>
      <c r="C4" s="29">
        <v>40.380000000000003</v>
      </c>
      <c r="D4" s="29"/>
      <c r="E4" s="29"/>
    </row>
    <row r="5" spans="1:5" x14ac:dyDescent="0.2">
      <c r="A5" s="28" t="s">
        <v>22</v>
      </c>
      <c r="B5" s="29">
        <f t="shared" ref="B5" si="0">C5</f>
        <v>0</v>
      </c>
      <c r="C5" s="29"/>
      <c r="D5" s="29"/>
      <c r="E5" s="29"/>
    </row>
    <row r="6" spans="1:5" x14ac:dyDescent="0.2">
      <c r="A6" s="28" t="s">
        <v>2</v>
      </c>
      <c r="B6" s="29">
        <v>-1.1000000000000001</v>
      </c>
      <c r="C6" s="29">
        <v>-1.1000000000000001</v>
      </c>
      <c r="D6" s="29"/>
      <c r="E6" s="29"/>
    </row>
    <row r="7" spans="1:5" s="46" customFormat="1" x14ac:dyDescent="0.2">
      <c r="A7" s="28" t="s">
        <v>23</v>
      </c>
      <c r="B7" s="42">
        <f>B3+B4+B6-B5</f>
        <v>39.28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1.0000000000005116E-2</v>
      </c>
      <c r="C8" s="29"/>
      <c r="D8" s="29"/>
      <c r="E8" s="29"/>
    </row>
    <row r="9" spans="1:5" x14ac:dyDescent="0.2">
      <c r="A9" s="37" t="s">
        <v>58</v>
      </c>
      <c r="B9" s="29">
        <v>5.83</v>
      </c>
      <c r="C9" s="29">
        <v>5.83</v>
      </c>
      <c r="D9" s="29"/>
      <c r="E9" s="29"/>
    </row>
    <row r="10" spans="1:5" x14ac:dyDescent="0.2">
      <c r="A10" s="32" t="s">
        <v>31</v>
      </c>
      <c r="B10" s="29">
        <v>0</v>
      </c>
      <c r="C10" s="29"/>
      <c r="D10" s="29"/>
      <c r="E10" s="29"/>
    </row>
    <row r="11" spans="1:5" x14ac:dyDescent="0.2">
      <c r="A11" s="32" t="s">
        <v>28</v>
      </c>
      <c r="B11" s="29">
        <v>5.83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5.83</v>
      </c>
      <c r="C13" s="29">
        <v>5.83</v>
      </c>
      <c r="D13" s="29"/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37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6" customFormat="1" x14ac:dyDescent="0.2">
      <c r="A21" s="32" t="s">
        <v>7</v>
      </c>
      <c r="B21" s="42">
        <f>B22+B23+B29+B30+B35+B36+B37+B38</f>
        <v>33.44</v>
      </c>
      <c r="C21" s="29"/>
      <c r="D21" s="29"/>
      <c r="E21" s="29"/>
    </row>
    <row r="22" spans="1:5" x14ac:dyDescent="0.2">
      <c r="A22" s="43" t="s">
        <v>12</v>
      </c>
      <c r="B22" s="29">
        <v>4.2699999999999996</v>
      </c>
      <c r="C22" s="29">
        <v>4.2699999999999996</v>
      </c>
      <c r="D22" s="29"/>
      <c r="E22" s="29"/>
    </row>
    <row r="23" spans="1:5" x14ac:dyDescent="0.2">
      <c r="A23" s="43" t="s">
        <v>83</v>
      </c>
      <c r="B23" s="29">
        <v>7.7</v>
      </c>
      <c r="C23" s="29">
        <v>7.7</v>
      </c>
      <c r="D23" s="29"/>
      <c r="E23" s="29"/>
    </row>
    <row r="24" spans="1:5" x14ac:dyDescent="0.2">
      <c r="A24" s="43" t="s">
        <v>88</v>
      </c>
      <c r="B24" s="29">
        <v>0</v>
      </c>
      <c r="C24" s="29">
        <v>0</v>
      </c>
      <c r="D24" s="29"/>
      <c r="E24" s="29"/>
    </row>
    <row r="25" spans="1:5" x14ac:dyDescent="0.2">
      <c r="A25" s="43" t="s">
        <v>89</v>
      </c>
      <c r="B25" s="29">
        <v>7.52</v>
      </c>
      <c r="C25" s="29">
        <v>7.52</v>
      </c>
      <c r="D25" s="29"/>
      <c r="E25" s="29"/>
    </row>
    <row r="26" spans="1:5" x14ac:dyDescent="0.2">
      <c r="A26" s="43" t="s">
        <v>90</v>
      </c>
      <c r="B26" s="29">
        <v>0.03</v>
      </c>
      <c r="C26" s="29">
        <v>0.03</v>
      </c>
      <c r="D26" s="29"/>
      <c r="E26" s="29"/>
    </row>
    <row r="27" spans="1:5" s="24" customFormat="1" ht="15" customHeight="1" x14ac:dyDescent="0.2">
      <c r="A27" s="43" t="s">
        <v>91</v>
      </c>
      <c r="B27" s="29">
        <v>0.15</v>
      </c>
      <c r="C27" s="29">
        <v>0.15</v>
      </c>
      <c r="D27" s="29"/>
      <c r="E27" s="29"/>
    </row>
    <row r="28" spans="1:5" s="24" customFormat="1" x14ac:dyDescent="0.2">
      <c r="A28" s="43" t="s">
        <v>92</v>
      </c>
      <c r="B28" s="29"/>
      <c r="C28" s="29"/>
      <c r="D28" s="29"/>
      <c r="E28" s="29"/>
    </row>
    <row r="29" spans="1:5" x14ac:dyDescent="0.2">
      <c r="A29" s="43" t="s">
        <v>27</v>
      </c>
      <c r="B29" s="29">
        <v>0.13</v>
      </c>
      <c r="C29" s="29">
        <v>0.13</v>
      </c>
      <c r="D29" s="29"/>
      <c r="E29" s="29"/>
    </row>
    <row r="30" spans="1:5" x14ac:dyDescent="0.2">
      <c r="A30" s="43" t="s">
        <v>43</v>
      </c>
      <c r="B30" s="29">
        <v>0.26</v>
      </c>
      <c r="C30" s="29">
        <v>0.26</v>
      </c>
      <c r="D30" s="29"/>
      <c r="E30" s="29"/>
    </row>
    <row r="31" spans="1:5" s="24" customFormat="1" x14ac:dyDescent="0.2">
      <c r="A31" s="51" t="s">
        <v>8</v>
      </c>
      <c r="B31" s="29"/>
      <c r="C31" s="29"/>
      <c r="D31" s="29"/>
      <c r="E31" s="29"/>
    </row>
    <row r="32" spans="1:5" x14ac:dyDescent="0.2">
      <c r="A32" s="51" t="s">
        <v>9</v>
      </c>
      <c r="B32" s="29"/>
      <c r="C32" s="29"/>
      <c r="D32" s="29"/>
      <c r="E32" s="29"/>
    </row>
    <row r="33" spans="1:5" x14ac:dyDescent="0.2">
      <c r="A33" s="51" t="s">
        <v>10</v>
      </c>
      <c r="B33" s="29">
        <v>0.22</v>
      </c>
      <c r="C33" s="29">
        <v>0.22</v>
      </c>
      <c r="D33" s="29"/>
      <c r="E33" s="29"/>
    </row>
    <row r="34" spans="1:5" s="24" customFormat="1" x14ac:dyDescent="0.2">
      <c r="A34" s="51" t="s">
        <v>11</v>
      </c>
      <c r="B34" s="29"/>
      <c r="C34" s="29"/>
      <c r="D34" s="29"/>
      <c r="E34" s="29"/>
    </row>
    <row r="35" spans="1:5" x14ac:dyDescent="0.2">
      <c r="A35" s="43" t="s">
        <v>13</v>
      </c>
      <c r="B35" s="29">
        <v>11.97</v>
      </c>
      <c r="C35" s="29">
        <v>11.97</v>
      </c>
      <c r="D35" s="29"/>
      <c r="E35" s="29"/>
    </row>
    <row r="36" spans="1:5" x14ac:dyDescent="0.2">
      <c r="A36" s="43" t="s">
        <v>14</v>
      </c>
      <c r="B36" s="29">
        <v>6.04</v>
      </c>
      <c r="C36" s="29">
        <v>6.04</v>
      </c>
      <c r="D36" s="29"/>
      <c r="E36" s="29"/>
    </row>
    <row r="37" spans="1:5" x14ac:dyDescent="0.2">
      <c r="A37" s="43" t="s">
        <v>15</v>
      </c>
      <c r="B37" s="29">
        <v>2.1800000000000002</v>
      </c>
      <c r="C37" s="29">
        <v>2.1800000000000002</v>
      </c>
      <c r="D37" s="29"/>
      <c r="E37" s="29"/>
    </row>
    <row r="38" spans="1:5" x14ac:dyDescent="0.2">
      <c r="A38" s="43" t="s">
        <v>36</v>
      </c>
      <c r="B38" s="29">
        <v>0.89</v>
      </c>
      <c r="C38" s="29">
        <v>0.89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8"/>
  <sheetViews>
    <sheetView topLeftCell="A4" workbookViewId="0">
      <selection activeCell="G31" sqref="G31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2016 год</v>
      </c>
    </row>
    <row r="2" spans="1:6" s="12" customFormat="1" ht="15.75" x14ac:dyDescent="0.2">
      <c r="A2" s="38" t="s">
        <v>55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f>'Пр.тв.т. '!B3+Пеллеты!B3+Древесина!B3</f>
        <v>46.320000000000007</v>
      </c>
      <c r="C3" s="29">
        <f>'Пр.тв.т. '!C3+Пеллеты!C3+Древесина!C3</f>
        <v>46.320000000000007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0.09</v>
      </c>
      <c r="C6" s="29">
        <f>'Пр.тв.т. '!C6+Пеллеты!C6+Древесина!C6</f>
        <v>0.09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6" customFormat="1" x14ac:dyDescent="0.2">
      <c r="A7" s="28" t="s">
        <v>23</v>
      </c>
      <c r="B7" s="42">
        <f>'Пр.тв.т. '!B7+Пеллеты!B7+Древесина!B7</f>
        <v>46.41</v>
      </c>
      <c r="C7" s="29">
        <f>'Пр.тв.т. '!C7+Пеллеты!C7+Древесина!C7</f>
        <v>0</v>
      </c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32</v>
      </c>
      <c r="B8" s="29">
        <f>'Пр.тв.т. '!B8+Пеллеты!B8+Древесина!B8</f>
        <v>9.9999999999995735E-3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7" t="s">
        <v>58</v>
      </c>
      <c r="B9" s="29">
        <f xml:space="preserve"> 'Пр.тв.т. '!B9+Пеллеты!B9+Древесина!B9</f>
        <v>46.39</v>
      </c>
      <c r="C9" s="29">
        <f xml:space="preserve"> 'Пр.тв.т. '!C9+Пеллеты!C9+Древесина!C9</f>
        <v>46.39</v>
      </c>
      <c r="D9" s="29"/>
      <c r="E9" s="29"/>
      <c r="F9" s="29"/>
    </row>
    <row r="10" spans="1:6" x14ac:dyDescent="0.2">
      <c r="A10" s="32" t="s">
        <v>31</v>
      </c>
      <c r="B10" s="29">
        <v>0</v>
      </c>
      <c r="C10" s="29">
        <f>'Пр.тв.т. '!C10+Пеллеты!C10+Древесина!C10</f>
        <v>0</v>
      </c>
      <c r="D10" s="29">
        <f>'Пр.тв.т. '!D10+Пеллеты!D10+Древесина!D10</f>
        <v>0</v>
      </c>
      <c r="E10" s="29">
        <f>'Пр.тв.т. '!E10+Пеллеты!E10+Древесина!E10</f>
        <v>0</v>
      </c>
      <c r="F10" s="29">
        <f>'Пр.тв.т. '!F10+Пеллеты!F10+Древесина!F10</f>
        <v>0</v>
      </c>
    </row>
    <row r="11" spans="1:6" x14ac:dyDescent="0.2">
      <c r="A11" s="32" t="s">
        <v>28</v>
      </c>
      <c r="B11" s="29">
        <f>'Пр.тв.т. '!B11+Пеллеты!B11+Древесина!B11</f>
        <v>46.39</v>
      </c>
      <c r="C11" s="29">
        <f>'Пр.тв.т. '!C11+Пеллеты!C11+Древесина!C11</f>
        <v>0</v>
      </c>
      <c r="D11" s="29">
        <f>'Пр.тв.т. '!D11+Пеллеты!D11+Древесина!D11</f>
        <v>0</v>
      </c>
      <c r="E11" s="29">
        <f>'Пр.тв.т. '!E11+Пеллеты!E11+Древесина!E11</f>
        <v>0</v>
      </c>
      <c r="F11" s="29">
        <f>'Пр.тв.т. '!F11+Пеллеты!F11+Древесина!F11</f>
        <v>0</v>
      </c>
    </row>
    <row r="12" spans="1:6" s="24" customFormat="1" x14ac:dyDescent="0.2">
      <c r="A12" s="41" t="s">
        <v>34</v>
      </c>
      <c r="B12" s="29">
        <f>'Пр.тв.т. '!B12+Пеллеты!B12+Древесина!B12</f>
        <v>0</v>
      </c>
      <c r="C12" s="29">
        <f>'Пр.тв.т. '!C12+Пеллеты!C12+Древесина!C12</f>
        <v>0</v>
      </c>
      <c r="D12" s="29">
        <f>'Пр.тв.т. '!D12+Пеллеты!D12+Древесина!D12</f>
        <v>0</v>
      </c>
      <c r="E12" s="29">
        <f>'Пр.тв.т. '!E12+Пеллеты!E12+Древесина!E12</f>
        <v>0</v>
      </c>
      <c r="F12" s="29">
        <f>'Пр.тв.т. '!F12+Пеллеты!F12+Древесина!F12</f>
        <v>0</v>
      </c>
    </row>
    <row r="13" spans="1:6" x14ac:dyDescent="0.2">
      <c r="A13" s="41" t="s">
        <v>3</v>
      </c>
      <c r="B13" s="29">
        <f>'Пр.тв.т. '!B13+Пеллеты!B13+Древесина!B13</f>
        <v>46.39</v>
      </c>
      <c r="C13" s="29">
        <f>'Пр.тв.т. '!C13+Пеллеты!C13+Древесина!C13</f>
        <v>46.39</v>
      </c>
      <c r="D13" s="29">
        <f>'Пр.тв.т. '!D13+Пеллеты!D13+Древесина!D13</f>
        <v>0</v>
      </c>
      <c r="E13" s="29">
        <f>'Пр.тв.т. '!E13+Пеллеты!E13+Древесина!E13</f>
        <v>0</v>
      </c>
      <c r="F13" s="29">
        <f>'Пр.тв.т. '!F13+Пеллеты!F13+Древесина!F13</f>
        <v>0</v>
      </c>
    </row>
    <row r="14" spans="1:6" x14ac:dyDescent="0.2">
      <c r="A14" s="41" t="s">
        <v>35</v>
      </c>
      <c r="B14" s="29">
        <f>'Пр.тв.т. '!B14+Пеллеты!B14+Древесина!B14</f>
        <v>0</v>
      </c>
      <c r="C14" s="29">
        <f>'Пр.тв.т. '!C14+Пеллеты!C14+Древесина!C14</f>
        <v>0</v>
      </c>
      <c r="D14" s="29">
        <f>'Пр.тв.т. '!D14+Пеллеты!D14+Древесина!D14</f>
        <v>0</v>
      </c>
      <c r="E14" s="29">
        <f>'Пр.тв.т. '!E14+Пеллеты!E14+Древесина!E14</f>
        <v>0</v>
      </c>
      <c r="F14" s="29">
        <f>'Пр.тв.т. '!F14+Пеллеты!F14+Древесина!F14</f>
        <v>0</v>
      </c>
    </row>
    <row r="15" spans="1:6" s="24" customFormat="1" x14ac:dyDescent="0.2">
      <c r="A15" s="41" t="s">
        <v>26</v>
      </c>
      <c r="B15" s="29">
        <f>'Пр.тв.т. '!B15+Пеллеты!B15+Древесина!B15</f>
        <v>0</v>
      </c>
      <c r="C15" s="29">
        <f>'Пр.тв.т. '!C15+Пеллеты!C15+Древесина!C15</f>
        <v>0</v>
      </c>
      <c r="D15" s="29">
        <f>'Пр.тв.т. '!D15+Пеллеты!D15+Древесина!D15</f>
        <v>0</v>
      </c>
      <c r="E15" s="29">
        <f>'Пр.тв.т. '!E15+Пеллеты!E15+Древесина!E15</f>
        <v>0</v>
      </c>
      <c r="F15" s="29">
        <f>'Пр.тв.т. '!F15+Пеллеты!F15+Древесина!F15</f>
        <v>0</v>
      </c>
    </row>
    <row r="16" spans="1:6" x14ac:dyDescent="0.2">
      <c r="A16" s="32" t="s">
        <v>4</v>
      </c>
      <c r="B16" s="29">
        <f>'Пр.тв.т. '!B16+Пеллеты!B16+Древесина!B16</f>
        <v>0</v>
      </c>
      <c r="C16" s="29">
        <f>'Пр.тв.т. '!C16+Пеллеты!C16+Древесина!C16</f>
        <v>0</v>
      </c>
      <c r="D16" s="29">
        <f>'Пр.тв.т. '!D16+Пеллеты!D16+Древесина!D16</f>
        <v>0</v>
      </c>
      <c r="E16" s="29">
        <f>'Пр.тв.т. '!E16+Пеллеты!E16+Древесина!E16</f>
        <v>0</v>
      </c>
      <c r="F16" s="29">
        <f>'Пр.тв.т. '!F16+Пеллеты!F16+Древесина!F16</f>
        <v>0</v>
      </c>
    </row>
    <row r="17" spans="1:6" x14ac:dyDescent="0.2">
      <c r="A17" s="32" t="s">
        <v>5</v>
      </c>
      <c r="B17" s="29">
        <f>'Пр.тв.т. '!B17+Пеллеты!B17+Древесина!B17</f>
        <v>0</v>
      </c>
      <c r="C17" s="29">
        <f>'Пр.тв.т. '!C17+Пеллеты!C17+Древесина!C17</f>
        <v>0</v>
      </c>
      <c r="D17" s="29">
        <f>'Пр.тв.т. '!D17+Пеллеты!D17+Древесина!D17</f>
        <v>0</v>
      </c>
      <c r="E17" s="29">
        <f>'Пр.тв.т. '!E17+Пеллеты!E17+Древесина!E17</f>
        <v>0</v>
      </c>
      <c r="F17" s="29">
        <f>'Пр.тв.т. '!F17+Пеллеты!F17+Древесина!F17</f>
        <v>0</v>
      </c>
    </row>
    <row r="18" spans="1:6" s="24" customFormat="1" x14ac:dyDescent="0.2">
      <c r="A18" s="32" t="s">
        <v>37</v>
      </c>
      <c r="B18" s="29">
        <f>'Пр.тв.т. '!B18+Пеллеты!B18+Древесина!B18</f>
        <v>0</v>
      </c>
      <c r="C18" s="29">
        <f>'Пр.тв.т. '!C18+Пеллеты!C18+Древесина!C18</f>
        <v>0</v>
      </c>
      <c r="D18" s="29">
        <f>'Пр.тв.т. '!D18+Пеллеты!D18+Древесина!D18</f>
        <v>0</v>
      </c>
      <c r="E18" s="29">
        <f>'Пр.тв.т. '!E18+Пеллеты!E18+Древесина!E18</f>
        <v>0</v>
      </c>
      <c r="F18" s="29">
        <f>'Пр.тв.т. '!F18+Пеллеты!F18+Древесина!F18</f>
        <v>0</v>
      </c>
    </row>
    <row r="19" spans="1:6" x14ac:dyDescent="0.2">
      <c r="A19" s="32" t="s">
        <v>6</v>
      </c>
      <c r="B19" s="29">
        <f>'Пр.тв.т. '!B19+Пеллеты!B19+Древесина!B19</f>
        <v>0</v>
      </c>
      <c r="C19" s="29">
        <f>'Пр.тв.т. '!C19+Пеллеты!C19+Древесина!C19</f>
        <v>0</v>
      </c>
      <c r="D19" s="29">
        <f>'Пр.тв.т. '!D19+Пеллеты!D19+Древесина!D19</f>
        <v>0</v>
      </c>
      <c r="E19" s="29">
        <f>'Пр.тв.т. '!E19+Пеллеты!E19+Древесина!E19</f>
        <v>0</v>
      </c>
      <c r="F19" s="29">
        <f>'Пр.тв.т. '!F19+Пеллеты!F19+Древесина!F19</f>
        <v>0</v>
      </c>
    </row>
    <row r="20" spans="1:6" x14ac:dyDescent="0.2">
      <c r="A20" s="32" t="s">
        <v>29</v>
      </c>
      <c r="B20" s="29">
        <f>'Пр.тв.т. '!B20+Пеллеты!B20+Древесина!B20</f>
        <v>0</v>
      </c>
      <c r="C20" s="29">
        <f>'Пр.тв.т. '!C20+Пеллеты!C20+Древесина!C20</f>
        <v>0</v>
      </c>
      <c r="D20" s="29">
        <f>'Пр.тв.т. '!D20+Пеллеты!D20+Древесина!D20</f>
        <v>0</v>
      </c>
      <c r="E20" s="29">
        <f>'Пр.тв.т. '!E20+Пеллеты!E20+Древесина!E20</f>
        <v>0</v>
      </c>
      <c r="F20" s="29">
        <f>'Пр.тв.т. '!F20+Пеллеты!F20+Древесина!F20</f>
        <v>0</v>
      </c>
    </row>
    <row r="21" spans="1:6" s="46" customFormat="1" x14ac:dyDescent="0.2">
      <c r="A21" s="32" t="s">
        <v>7</v>
      </c>
      <c r="C21" s="29">
        <f>'Пр.тв.т. '!C21+Пеллеты!C21+Древесина!C21</f>
        <v>0</v>
      </c>
      <c r="D21" s="29">
        <f>'Пр.тв.т. '!D21+Пеллеты!D21+Древесина!D21</f>
        <v>0</v>
      </c>
      <c r="E21" s="29">
        <f>'Пр.тв.т. '!E21+Пеллеты!E21+Древесина!E21</f>
        <v>0</v>
      </c>
      <c r="F21" s="29">
        <f>'Пр.тв.т. '!F21+Пеллеты!F21+Древесина!F21</f>
        <v>0</v>
      </c>
    </row>
    <row r="22" spans="1:6" x14ac:dyDescent="0.2">
      <c r="A22" s="43" t="s">
        <v>12</v>
      </c>
      <c r="B22" s="42">
        <f>'Пр.тв.т. '!B21+Пеллеты!B21+Древесина!B21</f>
        <v>0.01</v>
      </c>
      <c r="C22" s="29">
        <f>'Пр.тв.т. '!C22+Пеллеты!C22+Древесина!C22</f>
        <v>0</v>
      </c>
      <c r="D22" s="29">
        <f>'Пр.тв.т. '!D22+Пеллеты!D22+Древесина!D22</f>
        <v>0</v>
      </c>
      <c r="E22" s="29">
        <f>'Пр.тв.т. '!E22+Пеллеты!E22+Древесина!E22</f>
        <v>0</v>
      </c>
      <c r="F22" s="29">
        <f>'Пр.тв.т. '!F22+Пеллеты!F22+Древесина!F22</f>
        <v>0</v>
      </c>
    </row>
    <row r="23" spans="1:6" x14ac:dyDescent="0.2">
      <c r="A23" s="43" t="s">
        <v>83</v>
      </c>
      <c r="B23" s="42">
        <f>'Пр.тв.т. '!B22+Пеллеты!B22+Древесина!B22</f>
        <v>0</v>
      </c>
      <c r="C23" s="29"/>
      <c r="D23" s="29"/>
      <c r="E23" s="29"/>
      <c r="F23" s="29"/>
    </row>
    <row r="24" spans="1:6" x14ac:dyDescent="0.2">
      <c r="A24" s="43" t="s">
        <v>88</v>
      </c>
      <c r="B24" s="42">
        <f>'Пр.тв.т. '!B23+Пеллеты!B23+Древесина!B23</f>
        <v>0</v>
      </c>
      <c r="C24" s="29"/>
      <c r="D24" s="29"/>
      <c r="E24" s="29"/>
      <c r="F24" s="29"/>
    </row>
    <row r="25" spans="1:6" x14ac:dyDescent="0.2">
      <c r="A25" s="43" t="s">
        <v>89</v>
      </c>
      <c r="B25" s="42">
        <f>'Пр.тв.т. '!B24+Пеллеты!B24+Древесина!B24</f>
        <v>0</v>
      </c>
      <c r="C25" s="29">
        <f>'Пр.тв.т. '!C25+Пеллеты!C25+Древесина!C25</f>
        <v>0</v>
      </c>
      <c r="D25" s="29">
        <f>'Пр.тв.т. '!D25+Пеллеты!D25+Древесина!D25</f>
        <v>0</v>
      </c>
      <c r="E25" s="29">
        <f>'Пр.тв.т. '!E25+Пеллеты!E25+Древесина!E25</f>
        <v>0</v>
      </c>
      <c r="F25" s="29">
        <f>'Пр.тв.т. '!F25+Пеллеты!F25+Древесина!F25</f>
        <v>0</v>
      </c>
    </row>
    <row r="26" spans="1:6" x14ac:dyDescent="0.2">
      <c r="A26" s="43" t="s">
        <v>90</v>
      </c>
      <c r="B26" s="42">
        <f>'Пр.тв.т. '!B25+Пеллеты!B25+Древесина!B25</f>
        <v>0</v>
      </c>
      <c r="C26" s="29"/>
      <c r="D26" s="29"/>
      <c r="E26" s="29"/>
      <c r="F26" s="29"/>
    </row>
    <row r="27" spans="1:6" s="24" customFormat="1" ht="12" customHeight="1" x14ac:dyDescent="0.2">
      <c r="A27" s="43" t="s">
        <v>91</v>
      </c>
      <c r="B27" s="42">
        <f>'Пр.тв.т. '!B26+Пеллеты!B26+Древесина!B26</f>
        <v>0</v>
      </c>
      <c r="C27" s="29">
        <f>'Пр.тв.т. '!C27+Пеллеты!C27+Древесина!C27</f>
        <v>0</v>
      </c>
      <c r="D27" s="29">
        <f>'Пр.тв.т. '!D27+Пеллеты!D27+Древесина!D27</f>
        <v>0</v>
      </c>
      <c r="E27" s="29">
        <f>'Пр.тв.т. '!E27+Пеллеты!E27+Древесина!E27</f>
        <v>0</v>
      </c>
      <c r="F27" s="29">
        <f>'Пр.тв.т. '!F27+Пеллеты!F27+Древесина!F27</f>
        <v>0</v>
      </c>
    </row>
    <row r="28" spans="1:6" s="24" customFormat="1" x14ac:dyDescent="0.2">
      <c r="A28" s="43" t="s">
        <v>92</v>
      </c>
      <c r="B28" s="42">
        <f>'Пр.тв.т. '!B27+Пеллеты!B27+Древесина!B27</f>
        <v>0</v>
      </c>
      <c r="C28" s="29"/>
      <c r="D28" s="29"/>
      <c r="E28" s="29"/>
      <c r="F28" s="29"/>
    </row>
    <row r="29" spans="1:6" x14ac:dyDescent="0.2">
      <c r="A29" s="43" t="s">
        <v>27</v>
      </c>
      <c r="B29" s="42">
        <f>'Пр.тв.т. '!B28+Пеллеты!B28+Древесина!B28</f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x14ac:dyDescent="0.2">
      <c r="A30" s="43" t="s">
        <v>43</v>
      </c>
      <c r="B30" s="42">
        <f>'Пр.тв.т. '!B29+Пеллеты!B29+Древесина!B29</f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s="24" customFormat="1" x14ac:dyDescent="0.2">
      <c r="A31" s="51" t="s">
        <v>8</v>
      </c>
      <c r="B31" s="29">
        <f>'Пр.тв.т. '!B31+Пеллеты!B31+Древесина!B31</f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51" t="s">
        <v>9</v>
      </c>
      <c r="B32" s="29">
        <f>'Пр.тв.т. '!B32+Пеллеты!B32+Древесина!B32</f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x14ac:dyDescent="0.2">
      <c r="A33" s="51" t="s">
        <v>10</v>
      </c>
      <c r="B33" s="29">
        <f>'Пр.тв.т. '!B33+Пеллеты!B33+Древесина!B33</f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s="24" customFormat="1" x14ac:dyDescent="0.2">
      <c r="A34" s="51" t="s">
        <v>11</v>
      </c>
      <c r="B34" s="29">
        <f>'Пр.тв.т. '!B34+Пеллеты!B34+Древесина!B34</f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13</v>
      </c>
      <c r="B35" s="29">
        <f>'Пр.тв.т. '!B35+Пеллеты!B35+Древесина!B35</f>
        <v>0.01</v>
      </c>
      <c r="C35" s="29">
        <f>'Пр.тв.т. '!C35+Пеллеты!C35+Древесина!C35</f>
        <v>0.01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14</v>
      </c>
      <c r="B36" s="29">
        <f>'Пр.тв.т. '!B36+Пеллеты!B36+Древесина!B36</f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15</v>
      </c>
      <c r="B37" s="29">
        <f>'Пр.тв.т. '!B37+Пеллеты!B37+Древесина!B37</f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  <row r="38" spans="1:6" x14ac:dyDescent="0.2">
      <c r="A38" s="43" t="s">
        <v>36</v>
      </c>
      <c r="B38" s="29">
        <f>'Пр.тв.т. '!B38+Пеллеты!B38+Древесина!B38</f>
        <v>0</v>
      </c>
      <c r="C38" s="29">
        <f>'Пр.тв.т. '!C38+Пеллеты!C38+Древесина!C38</f>
        <v>0</v>
      </c>
      <c r="D38" s="29">
        <f>'Пр.тв.т. '!D38+Пеллеты!D38+Древесина!D38</f>
        <v>0</v>
      </c>
      <c r="E38" s="29">
        <f>'Пр.тв.т. '!E38+Пеллеты!E38+Древесина!E38</f>
        <v>0</v>
      </c>
      <c r="F38" s="29">
        <f>'Пр.тв.т. '!F38+Пеллеты!F38+Древесина!F38</f>
        <v>0</v>
      </c>
    </row>
  </sheetData>
  <sheetProtection selectLockedCells="1" selectUnlockedCells="1"/>
  <conditionalFormatting sqref="B3:F20 C21:F24 B22:B30 B25:F38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C8" sqref="C8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2016 год</v>
      </c>
    </row>
    <row r="2" spans="1:6" s="12" customFormat="1" ht="15.75" x14ac:dyDescent="0.2">
      <c r="A2" s="38" t="s">
        <v>55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43.45</v>
      </c>
      <c r="C3" s="29">
        <v>43.45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0.3</v>
      </c>
      <c r="C6" s="29">
        <v>0.3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43.75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43.75</v>
      </c>
      <c r="C9" s="29">
        <v>43.75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43.75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43.75</v>
      </c>
      <c r="C13" s="29">
        <v>43.75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88</v>
      </c>
      <c r="B24" s="29">
        <v>0</v>
      </c>
      <c r="C24" s="29"/>
      <c r="D24" s="29"/>
      <c r="E24" s="29"/>
      <c r="F24" s="29"/>
    </row>
    <row r="25" spans="1:6" x14ac:dyDescent="0.2">
      <c r="A25" s="43" t="s">
        <v>89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90</v>
      </c>
      <c r="B26" s="29">
        <v>0</v>
      </c>
      <c r="C26" s="29"/>
      <c r="D26" s="29"/>
      <c r="E26" s="29"/>
      <c r="F26" s="29"/>
    </row>
    <row r="27" spans="1:6" s="24" customFormat="1" ht="16.5" customHeight="1" x14ac:dyDescent="0.2">
      <c r="A27" s="43" t="s">
        <v>91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92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22" sqref="B22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2016 год</v>
      </c>
    </row>
    <row r="2" spans="1:6" s="12" customFormat="1" ht="15.75" x14ac:dyDescent="0.2">
      <c r="A2" s="38" t="s">
        <v>56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0.03</v>
      </c>
      <c r="C3" s="29">
        <v>0.03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0.01</v>
      </c>
      <c r="C6" s="29">
        <v>0.01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0.04</v>
      </c>
      <c r="C7" s="29"/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0.04</v>
      </c>
      <c r="C9" s="29">
        <v>0.04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v>0.04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0.04</v>
      </c>
      <c r="C13" s="29">
        <v>0.04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88</v>
      </c>
      <c r="B24" s="29">
        <v>0</v>
      </c>
      <c r="C24" s="29"/>
      <c r="D24" s="29"/>
      <c r="E24" s="29"/>
      <c r="F24" s="29"/>
    </row>
    <row r="25" spans="1:6" x14ac:dyDescent="0.2">
      <c r="A25" s="43" t="s">
        <v>89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90</v>
      </c>
      <c r="B26" s="29">
        <v>0</v>
      </c>
      <c r="C26" s="29"/>
      <c r="D26" s="29"/>
      <c r="E26" s="29"/>
      <c r="F26" s="29"/>
    </row>
    <row r="27" spans="1:6" s="24" customFormat="1" ht="14.25" customHeight="1" x14ac:dyDescent="0.2">
      <c r="A27" s="43" t="s">
        <v>91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92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</v>
      </c>
      <c r="C35" s="29"/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6" t="str">
        <f>Баланс!K1</f>
        <v>2016 год</v>
      </c>
    </row>
    <row r="2" spans="1:6" s="12" customFormat="1" ht="15.75" x14ac:dyDescent="0.2">
      <c r="A2" s="38" t="s">
        <v>62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2.84</v>
      </c>
      <c r="C3" s="29">
        <v>2.84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v>-0.22</v>
      </c>
      <c r="C6" s="29">
        <v>-0.22</v>
      </c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2.6199999999999997</v>
      </c>
      <c r="C7" s="29"/>
      <c r="D7" s="29"/>
      <c r="E7" s="29"/>
      <c r="F7" s="29"/>
    </row>
    <row r="8" spans="1:6" x14ac:dyDescent="0.2">
      <c r="A8" s="37" t="s">
        <v>32</v>
      </c>
      <c r="B8" s="29">
        <f>B7-B9-B16-B17-B18-B19-B20-B21</f>
        <v>9.9999999999995735E-3</v>
      </c>
      <c r="C8" s="29"/>
      <c r="D8" s="29"/>
      <c r="E8" s="29"/>
      <c r="F8" s="29"/>
    </row>
    <row r="9" spans="1:6" x14ac:dyDescent="0.2">
      <c r="A9" s="37" t="s">
        <v>58</v>
      </c>
      <c r="B9" s="29">
        <v>2.6</v>
      </c>
      <c r="C9" s="29">
        <v>2.6</v>
      </c>
      <c r="D9" s="29"/>
      <c r="E9" s="29"/>
      <c r="F9" s="29"/>
    </row>
    <row r="10" spans="1:6" x14ac:dyDescent="0.2">
      <c r="A10" s="32" t="s">
        <v>31</v>
      </c>
      <c r="B10" s="29">
        <f>E10</f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f>B12+B13+B14+B15</f>
        <v>2.6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2.6</v>
      </c>
      <c r="C13" s="29">
        <v>2.6</v>
      </c>
      <c r="D13" s="29"/>
      <c r="E13" s="29"/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v>0.01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>
        <v>0</v>
      </c>
      <c r="C23" s="29"/>
      <c r="D23" s="29"/>
      <c r="E23" s="29"/>
      <c r="F23" s="29"/>
    </row>
    <row r="24" spans="1:6" x14ac:dyDescent="0.2">
      <c r="A24" s="43" t="s">
        <v>88</v>
      </c>
      <c r="B24" s="29">
        <v>0</v>
      </c>
      <c r="C24" s="29"/>
      <c r="D24" s="29"/>
      <c r="E24" s="29"/>
      <c r="F24" s="29"/>
    </row>
    <row r="25" spans="1:6" x14ac:dyDescent="0.2">
      <c r="A25" s="43" t="s">
        <v>89</v>
      </c>
      <c r="B25" s="29">
        <v>0</v>
      </c>
      <c r="C25" s="29"/>
      <c r="D25" s="29"/>
      <c r="E25" s="29"/>
      <c r="F25" s="29"/>
    </row>
    <row r="26" spans="1:6" x14ac:dyDescent="0.2">
      <c r="A26" s="43" t="s">
        <v>90</v>
      </c>
      <c r="B26" s="29">
        <v>0</v>
      </c>
      <c r="C26" s="29"/>
      <c r="D26" s="29"/>
      <c r="E26" s="29"/>
      <c r="F26" s="29"/>
    </row>
    <row r="27" spans="1:6" s="24" customFormat="1" ht="12.75" customHeight="1" x14ac:dyDescent="0.2">
      <c r="A27" s="43" t="s">
        <v>91</v>
      </c>
      <c r="B27" s="29">
        <f t="shared" ref="B27:B34" si="2">C27</f>
        <v>0</v>
      </c>
      <c r="C27" s="29"/>
      <c r="D27" s="29"/>
      <c r="E27" s="29"/>
      <c r="F27" s="29"/>
    </row>
    <row r="28" spans="1:6" s="24" customFormat="1" x14ac:dyDescent="0.2">
      <c r="A28" s="43" t="s">
        <v>92</v>
      </c>
      <c r="B28" s="29">
        <v>0</v>
      </c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29"/>
      <c r="E32" s="29"/>
      <c r="F32" s="29"/>
    </row>
    <row r="33" spans="1:6" x14ac:dyDescent="0.2">
      <c r="A33" s="51" t="s">
        <v>10</v>
      </c>
      <c r="B33" s="29">
        <f t="shared" si="2"/>
        <v>0</v>
      </c>
      <c r="C33" s="29"/>
      <c r="D33" s="29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</row>
    <row r="35" spans="1:6" x14ac:dyDescent="0.2">
      <c r="A35" s="43" t="s">
        <v>13</v>
      </c>
      <c r="B35" s="29">
        <f>C35</f>
        <v>0.01</v>
      </c>
      <c r="C35" s="29">
        <v>0.01</v>
      </c>
      <c r="D35" s="29"/>
      <c r="E35" s="29"/>
      <c r="F35" s="29"/>
    </row>
    <row r="36" spans="1:6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x14ac:dyDescent="0.2">
      <c r="A38" s="43" t="s">
        <v>36</v>
      </c>
      <c r="B38" s="29">
        <f t="shared" si="3"/>
        <v>0</v>
      </c>
      <c r="C38" s="29"/>
      <c r="D38" s="29"/>
      <c r="E38" s="29"/>
      <c r="F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3" activePane="bottomLeft" state="frozen"/>
      <selection pane="bottomLeft" activeCell="I1" sqref="I1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6" t="str">
        <f>Баланс!K1</f>
        <v>2016 год</v>
      </c>
      <c r="J1" s="11"/>
      <c r="K1" s="11"/>
      <c r="L1" s="11"/>
      <c r="M1" s="11"/>
    </row>
    <row r="2" spans="1:20" s="12" customFormat="1" ht="25.5" x14ac:dyDescent="0.2">
      <c r="A2" s="38" t="s">
        <v>39</v>
      </c>
      <c r="B2" s="39" t="s">
        <v>47</v>
      </c>
      <c r="C2" s="39" t="s">
        <v>33</v>
      </c>
      <c r="D2" s="40" t="s">
        <v>16</v>
      </c>
      <c r="E2" s="39" t="s">
        <v>18</v>
      </c>
      <c r="F2" s="39" t="s">
        <v>20</v>
      </c>
      <c r="G2" s="39" t="s">
        <v>38</v>
      </c>
      <c r="H2" s="39" t="s">
        <v>42</v>
      </c>
      <c r="I2" s="39" t="s">
        <v>19</v>
      </c>
      <c r="M2" s="17"/>
      <c r="N2" s="17"/>
      <c r="S2" s="17"/>
      <c r="T2" s="17"/>
    </row>
    <row r="3" spans="1:20" x14ac:dyDescent="0.2">
      <c r="A3" s="28" t="s">
        <v>41</v>
      </c>
      <c r="B3" s="29">
        <v>2866.7</v>
      </c>
      <c r="C3" s="29">
        <v>2893.03</v>
      </c>
      <c r="D3" s="29">
        <v>2588.5500000000002</v>
      </c>
      <c r="E3" s="29">
        <v>2893.03</v>
      </c>
      <c r="F3" s="29">
        <v>2893.03</v>
      </c>
      <c r="G3" s="29">
        <v>2866.7</v>
      </c>
      <c r="H3" s="29"/>
      <c r="I3" s="29"/>
      <c r="M3" s="2"/>
      <c r="N3" s="2"/>
    </row>
    <row r="4" spans="1:20" x14ac:dyDescent="0.2">
      <c r="A4" s="28" t="s">
        <v>57</v>
      </c>
      <c r="B4" s="29">
        <v>230.66</v>
      </c>
      <c r="C4" s="29"/>
      <c r="D4" s="29">
        <v>245.56</v>
      </c>
      <c r="E4" s="29">
        <v>250.41</v>
      </c>
      <c r="F4" s="29">
        <v>250.42</v>
      </c>
      <c r="G4" s="29">
        <v>230.66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6909.62</v>
      </c>
      <c r="C5" s="29">
        <v>5804.35</v>
      </c>
      <c r="D5" s="29"/>
      <c r="E5" s="29"/>
      <c r="F5" s="29"/>
      <c r="G5" s="29">
        <v>3619.35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3290.27</v>
      </c>
      <c r="C6" s="29">
        <v>3290.27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6" customFormat="1" x14ac:dyDescent="0.2">
      <c r="A8" s="28" t="s">
        <v>23</v>
      </c>
      <c r="B8" s="42">
        <f>B3+B5-B6+B7</f>
        <v>6486.0499999999993</v>
      </c>
      <c r="C8" s="29"/>
      <c r="D8" s="42"/>
      <c r="E8" s="42"/>
      <c r="F8" s="42"/>
      <c r="G8" s="29">
        <v>6486.05</v>
      </c>
      <c r="H8" s="42"/>
      <c r="I8" s="42"/>
      <c r="J8" s="1"/>
      <c r="M8" s="47"/>
      <c r="N8" s="47"/>
      <c r="S8" s="48"/>
      <c r="T8" s="47"/>
    </row>
    <row r="9" spans="1:20" x14ac:dyDescent="0.2">
      <c r="A9" s="37" t="s">
        <v>32</v>
      </c>
      <c r="B9" s="29">
        <f>B8-B10-B15-B16-B17-B18-B19-B20</f>
        <v>249.92000000000007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28</v>
      </c>
      <c r="B10" s="29">
        <v>97.11</v>
      </c>
      <c r="C10" s="29"/>
      <c r="D10" s="29"/>
      <c r="E10" s="29"/>
      <c r="F10" s="29">
        <v>369.34</v>
      </c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34</v>
      </c>
      <c r="B11" s="29">
        <v>7.79</v>
      </c>
      <c r="C11" s="29">
        <v>7.79</v>
      </c>
      <c r="D11" s="29"/>
      <c r="E11" s="29"/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>
        <v>84.89</v>
      </c>
      <c r="C12" s="29">
        <v>84.89</v>
      </c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35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26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/>
      <c r="C15" s="29"/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/>
      <c r="C16" s="29"/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37</v>
      </c>
      <c r="B17" s="29"/>
      <c r="C17" s="29"/>
      <c r="D17" s="29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563.02</v>
      </c>
      <c r="C18" s="29">
        <v>563.02</v>
      </c>
      <c r="D18" s="29"/>
      <c r="E18" s="29">
        <v>192.69</v>
      </c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29</v>
      </c>
      <c r="B19" s="29">
        <v>813.33</v>
      </c>
      <c r="C19" s="29">
        <v>813.33</v>
      </c>
      <c r="D19" s="29"/>
      <c r="E19" s="29"/>
      <c r="F19" s="29"/>
      <c r="G19" s="29"/>
      <c r="H19" s="29">
        <v>173.05</v>
      </c>
      <c r="I19" s="29"/>
      <c r="M19" s="14"/>
      <c r="N19" s="13"/>
      <c r="O19" s="13"/>
      <c r="S19" s="15"/>
      <c r="T19" s="14"/>
    </row>
    <row r="20" spans="1:20" s="46" customFormat="1" x14ac:dyDescent="0.2">
      <c r="A20" s="32" t="s">
        <v>7</v>
      </c>
      <c r="B20" s="42">
        <f>B21+B22+B28+B29+B34+B35+B36+B37</f>
        <v>4762.67</v>
      </c>
      <c r="C20" s="42"/>
      <c r="D20" s="42"/>
      <c r="E20" s="42"/>
      <c r="F20" s="42"/>
      <c r="G20" s="42"/>
      <c r="H20" s="42"/>
      <c r="I20" s="42"/>
      <c r="M20" s="49"/>
      <c r="N20" s="19"/>
      <c r="O20" s="19"/>
      <c r="S20" s="50"/>
      <c r="T20" s="49"/>
    </row>
    <row r="21" spans="1:20" x14ac:dyDescent="0.2">
      <c r="A21" s="43" t="s">
        <v>12</v>
      </c>
      <c r="B21" s="29">
        <v>108.02</v>
      </c>
      <c r="C21" s="29">
        <v>108.02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83</v>
      </c>
      <c r="B22" s="29">
        <v>1966.49</v>
      </c>
      <c r="C22" s="29">
        <v>1966.49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88</v>
      </c>
      <c r="B23" s="29">
        <v>19.57</v>
      </c>
      <c r="C23" s="29">
        <v>19.57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89</v>
      </c>
      <c r="B24" s="29">
        <v>1436.97</v>
      </c>
      <c r="C24" s="29">
        <v>1436.97</v>
      </c>
      <c r="D24" s="29"/>
      <c r="E24" s="29"/>
      <c r="F24" s="29"/>
      <c r="G24" s="29"/>
      <c r="H24" s="29"/>
      <c r="I24" s="29"/>
      <c r="M24" s="2"/>
      <c r="N24" s="2"/>
    </row>
    <row r="25" spans="1:20" x14ac:dyDescent="0.2">
      <c r="A25" s="43" t="s">
        <v>90</v>
      </c>
      <c r="B25" s="29">
        <v>93.44</v>
      </c>
      <c r="C25" s="29">
        <v>93.44</v>
      </c>
      <c r="D25" s="29"/>
      <c r="E25" s="29"/>
      <c r="F25" s="29"/>
      <c r="G25" s="29"/>
      <c r="H25" s="29"/>
      <c r="I25" s="29"/>
      <c r="M25" s="2"/>
      <c r="N25" s="2"/>
    </row>
    <row r="26" spans="1:20" s="24" customFormat="1" ht="25.5" x14ac:dyDescent="0.2">
      <c r="A26" s="43" t="s">
        <v>91</v>
      </c>
      <c r="B26" s="29">
        <v>261.20999999999998</v>
      </c>
      <c r="C26" s="29">
        <v>261.20999999999998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92</v>
      </c>
      <c r="B27" s="29">
        <v>155.30000000000001</v>
      </c>
      <c r="C27" s="29">
        <v>155.30000000000001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27</v>
      </c>
      <c r="B28" s="29">
        <v>147.32</v>
      </c>
      <c r="C28" s="29">
        <v>147.32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43</v>
      </c>
      <c r="B29" s="29">
        <v>469.87</v>
      </c>
      <c r="C29" s="29">
        <v>469.87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51" t="s">
        <v>8</v>
      </c>
      <c r="B30" s="29">
        <v>321.33</v>
      </c>
      <c r="C30" s="29">
        <v>321.33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51" t="s">
        <v>9</v>
      </c>
      <c r="B31" s="29">
        <v>10.29</v>
      </c>
      <c r="C31" s="29">
        <v>10.29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51" t="s">
        <v>10</v>
      </c>
      <c r="B32" s="29">
        <v>7.64</v>
      </c>
      <c r="C32" s="29">
        <v>7.64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51" t="s">
        <v>11</v>
      </c>
      <c r="B33" s="29">
        <v>21.94</v>
      </c>
      <c r="C33" s="29">
        <v>21.94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487.39</v>
      </c>
      <c r="C34" s="29">
        <v>487.39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1043.58</v>
      </c>
      <c r="C35" s="29">
        <v>975.99</v>
      </c>
      <c r="D35" s="29"/>
      <c r="E35" s="29"/>
      <c r="F35" s="29"/>
      <c r="G35" s="34"/>
      <c r="H35" s="34"/>
      <c r="I35" s="34">
        <v>1043.58</v>
      </c>
      <c r="M35" s="2"/>
      <c r="N35" s="2"/>
    </row>
    <row r="36" spans="1:20" x14ac:dyDescent="0.2">
      <c r="A36" s="43" t="s">
        <v>15</v>
      </c>
      <c r="B36" s="29">
        <v>0</v>
      </c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36</v>
      </c>
      <c r="B37" s="29">
        <v>540</v>
      </c>
      <c r="C37" s="29">
        <v>540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C60" sqref="C59:C60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6" t="str">
        <f>Баланс!K1</f>
        <v>2016 год</v>
      </c>
      <c r="H1" s="11"/>
      <c r="I1" s="11"/>
      <c r="J1" s="11"/>
      <c r="K1" s="11"/>
    </row>
    <row r="2" spans="1:18" s="12" customFormat="1" ht="15.75" x14ac:dyDescent="0.2">
      <c r="A2" s="38" t="s">
        <v>40</v>
      </c>
      <c r="B2" s="39" t="s">
        <v>47</v>
      </c>
      <c r="C2" s="39" t="s">
        <v>18</v>
      </c>
      <c r="D2" s="39" t="s">
        <v>20</v>
      </c>
      <c r="E2" s="40" t="s">
        <v>16</v>
      </c>
      <c r="F2" s="39" t="s">
        <v>17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41</v>
      </c>
      <c r="B3" s="42">
        <f>B4+B5+B6+B7</f>
        <v>9046.0499999999993</v>
      </c>
      <c r="C3" s="42">
        <v>0</v>
      </c>
      <c r="D3" s="42">
        <v>9037.0499999999993</v>
      </c>
      <c r="E3" s="42">
        <v>7398.89</v>
      </c>
      <c r="F3" s="42">
        <v>0</v>
      </c>
      <c r="G3" s="42">
        <v>0</v>
      </c>
      <c r="K3" s="4"/>
      <c r="L3" s="4"/>
      <c r="Q3" s="4"/>
      <c r="R3" s="4"/>
    </row>
    <row r="4" spans="1:18" x14ac:dyDescent="0.2">
      <c r="A4" s="33" t="s">
        <v>30</v>
      </c>
      <c r="B4" s="29">
        <v>2517.79</v>
      </c>
      <c r="C4" s="29">
        <v>2523.73</v>
      </c>
      <c r="D4" s="29">
        <v>2517.79</v>
      </c>
      <c r="E4" s="29">
        <v>2068.35</v>
      </c>
      <c r="F4" s="29">
        <v>0</v>
      </c>
      <c r="G4" s="29">
        <v>0</v>
      </c>
      <c r="K4" s="2"/>
      <c r="L4" s="2"/>
    </row>
    <row r="5" spans="1:18" x14ac:dyDescent="0.2">
      <c r="A5" s="33" t="s">
        <v>24</v>
      </c>
      <c r="B5" s="29">
        <v>6519.26</v>
      </c>
      <c r="C5" s="29">
        <v>0</v>
      </c>
      <c r="D5" s="29">
        <v>6519.26</v>
      </c>
      <c r="E5" s="29">
        <v>5321.54</v>
      </c>
      <c r="F5" s="29">
        <v>0</v>
      </c>
      <c r="G5" s="29">
        <v>0</v>
      </c>
      <c r="K5" s="2"/>
      <c r="L5" s="2"/>
    </row>
    <row r="6" spans="1:18" x14ac:dyDescent="0.2">
      <c r="A6" s="33" t="s">
        <v>25</v>
      </c>
      <c r="B6" s="29">
        <v>0.34</v>
      </c>
      <c r="C6" s="29">
        <v>0</v>
      </c>
      <c r="D6" s="29">
        <v>0</v>
      </c>
      <c r="E6" s="29">
        <v>0.34</v>
      </c>
      <c r="F6" s="29">
        <v>0</v>
      </c>
      <c r="G6" s="29">
        <v>0</v>
      </c>
      <c r="K6" s="2"/>
      <c r="L6" s="2"/>
    </row>
    <row r="7" spans="1:18" x14ac:dyDescent="0.2">
      <c r="A7" s="33" t="s">
        <v>26</v>
      </c>
      <c r="B7" s="29">
        <v>8.66</v>
      </c>
      <c r="C7" s="29">
        <v>0</v>
      </c>
      <c r="D7" s="29">
        <v>0</v>
      </c>
      <c r="E7" s="29">
        <v>8.66</v>
      </c>
      <c r="F7" s="29">
        <v>0</v>
      </c>
      <c r="G7" s="29">
        <v>0</v>
      </c>
      <c r="K7" s="2"/>
      <c r="L7" s="2"/>
    </row>
    <row r="8" spans="1:18" s="24" customFormat="1" x14ac:dyDescent="0.2">
      <c r="A8" s="28" t="s">
        <v>0</v>
      </c>
      <c r="B8" s="29">
        <v>1270.52</v>
      </c>
      <c r="C8" s="29">
        <v>0</v>
      </c>
      <c r="D8" s="29">
        <v>1270.52</v>
      </c>
      <c r="E8" s="29">
        <v>0</v>
      </c>
      <c r="F8" s="29">
        <v>0</v>
      </c>
      <c r="G8" s="29">
        <v>0</v>
      </c>
      <c r="K8" s="18"/>
      <c r="L8" s="18"/>
      <c r="Q8" s="18"/>
      <c r="R8" s="18"/>
    </row>
    <row r="9" spans="1:18" x14ac:dyDescent="0.2">
      <c r="A9" s="28" t="s">
        <v>1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K9" s="2"/>
      <c r="L9" s="2"/>
      <c r="Q9" s="20"/>
    </row>
    <row r="10" spans="1:18" x14ac:dyDescent="0.2">
      <c r="A10" s="28" t="s">
        <v>2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K10" s="2"/>
      <c r="L10" s="2"/>
      <c r="Q10" s="21"/>
    </row>
    <row r="11" spans="1:18" s="46" customFormat="1" x14ac:dyDescent="0.2">
      <c r="A11" s="28" t="s">
        <v>23</v>
      </c>
      <c r="B11" s="42">
        <f>B3+B8+B10-B9</f>
        <v>10316.57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K11" s="47"/>
      <c r="L11" s="47"/>
      <c r="Q11" s="48"/>
      <c r="R11" s="47"/>
    </row>
    <row r="12" spans="1:18" s="3" customFormat="1" x14ac:dyDescent="0.2">
      <c r="A12" s="52" t="s">
        <v>32</v>
      </c>
      <c r="B12" s="29">
        <f>B11-B13-B14-B15-B16-B17-B18</f>
        <v>43.260000000000218</v>
      </c>
      <c r="C12" s="42">
        <v>0</v>
      </c>
      <c r="D12" s="42">
        <v>0</v>
      </c>
      <c r="E12" s="42">
        <v>0</v>
      </c>
      <c r="F12" s="42">
        <v>0</v>
      </c>
      <c r="G12" s="42">
        <v>0</v>
      </c>
      <c r="K12" s="4"/>
      <c r="L12" s="4"/>
      <c r="Q12" s="53"/>
      <c r="R12" s="4"/>
    </row>
    <row r="13" spans="1:18" x14ac:dyDescent="0.2">
      <c r="A13" s="32" t="s">
        <v>4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K13" s="2"/>
      <c r="L13" s="2"/>
    </row>
    <row r="14" spans="1:18" x14ac:dyDescent="0.2">
      <c r="A14" s="32" t="s">
        <v>5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K14" s="2"/>
      <c r="L14" s="2"/>
    </row>
    <row r="15" spans="1:18" s="24" customFormat="1" x14ac:dyDescent="0.2">
      <c r="A15" s="32" t="s">
        <v>37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K15" s="18"/>
      <c r="L15" s="18"/>
      <c r="Q15" s="18"/>
      <c r="R15" s="18"/>
    </row>
    <row r="16" spans="1:18" x14ac:dyDescent="0.2">
      <c r="A16" s="32" t="s">
        <v>6</v>
      </c>
      <c r="B16" s="29">
        <v>116.07</v>
      </c>
      <c r="C16" s="29">
        <v>0</v>
      </c>
      <c r="D16" s="29">
        <v>0</v>
      </c>
      <c r="E16" s="29">
        <v>0</v>
      </c>
      <c r="F16" s="29">
        <v>116.07</v>
      </c>
      <c r="G16" s="29">
        <v>0</v>
      </c>
      <c r="K16" s="15"/>
      <c r="L16" s="13"/>
      <c r="M16" s="13"/>
      <c r="Q16" s="15"/>
      <c r="R16" s="15"/>
    </row>
    <row r="17" spans="1:18" x14ac:dyDescent="0.2">
      <c r="A17" s="32" t="s">
        <v>29</v>
      </c>
      <c r="B17" s="29">
        <v>951.86</v>
      </c>
      <c r="C17" s="29">
        <v>0</v>
      </c>
      <c r="D17" s="29">
        <v>951.86</v>
      </c>
      <c r="E17" s="29">
        <v>0</v>
      </c>
      <c r="F17" s="29">
        <v>0</v>
      </c>
      <c r="G17" s="29">
        <v>0</v>
      </c>
      <c r="K17" s="14"/>
      <c r="L17" s="13"/>
      <c r="M17" s="13"/>
      <c r="Q17" s="15"/>
      <c r="R17" s="14"/>
    </row>
    <row r="18" spans="1:18" s="46" customFormat="1" x14ac:dyDescent="0.2">
      <c r="A18" s="32" t="s">
        <v>7</v>
      </c>
      <c r="B18" s="42">
        <f>B19+B20+B26+B27+B32+B33+B34+B35</f>
        <v>9205.3799999999992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K18" s="49"/>
      <c r="L18" s="19"/>
      <c r="M18" s="19"/>
      <c r="Q18" s="50"/>
      <c r="R18" s="49"/>
    </row>
    <row r="19" spans="1:18" x14ac:dyDescent="0.2">
      <c r="A19" s="43" t="s">
        <v>12</v>
      </c>
      <c r="B19" s="29">
        <v>55.67</v>
      </c>
      <c r="C19" s="29">
        <v>0</v>
      </c>
      <c r="D19" s="29">
        <v>0</v>
      </c>
      <c r="E19" s="29">
        <v>0</v>
      </c>
      <c r="F19" s="29">
        <v>55.67</v>
      </c>
      <c r="G19" s="29">
        <v>0</v>
      </c>
      <c r="K19" s="2"/>
      <c r="L19" s="2"/>
      <c r="R19" s="7"/>
    </row>
    <row r="20" spans="1:18" x14ac:dyDescent="0.2">
      <c r="A20" s="43" t="s">
        <v>83</v>
      </c>
      <c r="B20" s="29">
        <v>2513.16</v>
      </c>
      <c r="C20" s="29">
        <v>0</v>
      </c>
      <c r="D20" s="29">
        <v>0</v>
      </c>
      <c r="E20" s="29">
        <v>0</v>
      </c>
      <c r="F20" s="29">
        <v>1398.48</v>
      </c>
      <c r="G20" s="29">
        <v>0</v>
      </c>
      <c r="K20" s="2"/>
      <c r="L20" s="2"/>
      <c r="R20" s="7"/>
    </row>
    <row r="21" spans="1:18" x14ac:dyDescent="0.2">
      <c r="A21" s="43" t="s">
        <v>88</v>
      </c>
      <c r="B21" s="29">
        <v>4.22</v>
      </c>
      <c r="C21" s="29">
        <v>0</v>
      </c>
      <c r="D21" s="29">
        <v>0</v>
      </c>
      <c r="E21" s="29">
        <v>0</v>
      </c>
      <c r="F21" s="29">
        <v>4.22</v>
      </c>
      <c r="G21" s="29">
        <v>0</v>
      </c>
      <c r="K21" s="2"/>
      <c r="L21" s="2"/>
      <c r="R21" s="7"/>
    </row>
    <row r="22" spans="1:18" x14ac:dyDescent="0.2">
      <c r="A22" s="43" t="s">
        <v>89</v>
      </c>
      <c r="B22" s="29">
        <v>1371.91</v>
      </c>
      <c r="C22" s="29">
        <v>0</v>
      </c>
      <c r="D22" s="29">
        <v>0</v>
      </c>
      <c r="E22" s="29">
        <v>0</v>
      </c>
      <c r="F22" s="29">
        <v>1371.91</v>
      </c>
      <c r="G22" s="29">
        <v>0</v>
      </c>
      <c r="K22" s="2"/>
      <c r="L22" s="2"/>
    </row>
    <row r="23" spans="1:18" x14ac:dyDescent="0.2">
      <c r="A23" s="43" t="s">
        <v>90</v>
      </c>
      <c r="B23" s="29">
        <v>1114.68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K23" s="2"/>
      <c r="L23" s="2"/>
    </row>
    <row r="24" spans="1:18" s="24" customFormat="1" ht="25.5" x14ac:dyDescent="0.2">
      <c r="A24" s="43" t="s">
        <v>91</v>
      </c>
      <c r="B24" s="29">
        <v>22.35</v>
      </c>
      <c r="C24" s="31">
        <v>0</v>
      </c>
      <c r="D24" s="31">
        <v>0</v>
      </c>
      <c r="E24" s="29">
        <v>0</v>
      </c>
      <c r="F24" s="29">
        <v>22.35</v>
      </c>
      <c r="G24" s="31">
        <v>0</v>
      </c>
      <c r="K24" s="18"/>
      <c r="L24" s="18"/>
      <c r="Q24" s="18"/>
      <c r="R24" s="18"/>
    </row>
    <row r="25" spans="1:18" s="24" customFormat="1" x14ac:dyDescent="0.2">
      <c r="A25" s="43" t="s">
        <v>92</v>
      </c>
      <c r="B25" s="29">
        <v>0</v>
      </c>
      <c r="C25" s="31">
        <v>0</v>
      </c>
      <c r="D25" s="31">
        <v>0</v>
      </c>
      <c r="E25" s="29">
        <v>0</v>
      </c>
      <c r="F25" s="29">
        <v>0</v>
      </c>
      <c r="G25" s="31">
        <v>0</v>
      </c>
      <c r="K25" s="18"/>
      <c r="L25" s="18"/>
      <c r="Q25" s="18"/>
      <c r="R25" s="18"/>
    </row>
    <row r="26" spans="1:18" x14ac:dyDescent="0.2">
      <c r="A26" s="43" t="s">
        <v>27</v>
      </c>
      <c r="B26" s="29">
        <v>62.52</v>
      </c>
      <c r="C26" s="29">
        <v>0</v>
      </c>
      <c r="D26" s="29">
        <v>0</v>
      </c>
      <c r="E26" s="29">
        <v>0</v>
      </c>
      <c r="F26" s="29">
        <v>62.52</v>
      </c>
      <c r="G26" s="29">
        <v>0</v>
      </c>
      <c r="K26" s="2"/>
      <c r="L26" s="2"/>
    </row>
    <row r="27" spans="1:18" x14ac:dyDescent="0.2">
      <c r="A27" s="43" t="s">
        <v>43</v>
      </c>
      <c r="B27" s="29">
        <v>69.72</v>
      </c>
      <c r="C27" s="31">
        <v>0</v>
      </c>
      <c r="D27" s="31">
        <v>0</v>
      </c>
      <c r="E27" s="29">
        <v>0</v>
      </c>
      <c r="F27" s="29">
        <v>69.72</v>
      </c>
      <c r="G27" s="31">
        <v>0</v>
      </c>
      <c r="K27" s="2"/>
      <c r="L27" s="2"/>
      <c r="Q27" s="21"/>
    </row>
    <row r="28" spans="1:18" s="24" customFormat="1" x14ac:dyDescent="0.2">
      <c r="A28" s="51" t="s">
        <v>8</v>
      </c>
      <c r="B28" s="29">
        <v>3.57</v>
      </c>
      <c r="C28" s="35">
        <v>0</v>
      </c>
      <c r="D28" s="29">
        <v>0</v>
      </c>
      <c r="E28" s="29">
        <v>0</v>
      </c>
      <c r="F28" s="29">
        <v>3.57</v>
      </c>
      <c r="G28" s="35">
        <v>0</v>
      </c>
      <c r="K28" s="18"/>
      <c r="L28" s="18"/>
      <c r="Q28" s="25"/>
      <c r="R28" s="18"/>
    </row>
    <row r="29" spans="1:18" x14ac:dyDescent="0.2">
      <c r="A29" s="51" t="s">
        <v>9</v>
      </c>
      <c r="B29" s="29">
        <v>1.49</v>
      </c>
      <c r="C29" s="34">
        <v>0</v>
      </c>
      <c r="D29" s="29">
        <v>0</v>
      </c>
      <c r="E29" s="29">
        <v>0</v>
      </c>
      <c r="F29" s="29">
        <v>1.49</v>
      </c>
      <c r="G29" s="34">
        <v>0</v>
      </c>
      <c r="K29" s="2"/>
      <c r="L29" s="2"/>
    </row>
    <row r="30" spans="1:18" x14ac:dyDescent="0.2">
      <c r="A30" s="51" t="s">
        <v>10</v>
      </c>
      <c r="B30" s="29">
        <v>0</v>
      </c>
      <c r="C30" s="34">
        <v>0</v>
      </c>
      <c r="D30" s="34">
        <v>0</v>
      </c>
      <c r="E30" s="29">
        <v>0</v>
      </c>
      <c r="F30" s="29">
        <v>0</v>
      </c>
      <c r="G30" s="34">
        <v>0</v>
      </c>
      <c r="K30" s="2"/>
      <c r="L30" s="2"/>
      <c r="Q30" s="5"/>
    </row>
    <row r="31" spans="1:18" s="24" customFormat="1" x14ac:dyDescent="0.2">
      <c r="A31" s="51" t="s">
        <v>11</v>
      </c>
      <c r="B31" s="29">
        <v>0</v>
      </c>
      <c r="C31" s="34">
        <v>0</v>
      </c>
      <c r="D31" s="34">
        <v>0</v>
      </c>
      <c r="E31" s="29">
        <v>0</v>
      </c>
      <c r="F31" s="29">
        <v>0</v>
      </c>
      <c r="G31" s="34">
        <v>0</v>
      </c>
      <c r="K31" s="18"/>
      <c r="L31" s="18"/>
      <c r="Q31" s="27"/>
      <c r="R31" s="18"/>
    </row>
    <row r="32" spans="1:18" ht="14.25" x14ac:dyDescent="0.2">
      <c r="A32" s="43" t="s">
        <v>13</v>
      </c>
      <c r="B32" s="29">
        <v>1128.92</v>
      </c>
      <c r="C32" s="36">
        <v>0</v>
      </c>
      <c r="D32" s="29">
        <v>0</v>
      </c>
      <c r="E32" s="29">
        <v>0</v>
      </c>
      <c r="F32" s="29">
        <v>1128.92</v>
      </c>
      <c r="G32" s="34">
        <v>0</v>
      </c>
      <c r="K32" s="2"/>
      <c r="L32" s="2"/>
    </row>
    <row r="33" spans="1:12" x14ac:dyDescent="0.2">
      <c r="A33" s="43" t="s">
        <v>14</v>
      </c>
      <c r="B33" s="29">
        <v>4969.67</v>
      </c>
      <c r="C33" s="29">
        <v>0</v>
      </c>
      <c r="D33" s="29">
        <v>4969.67</v>
      </c>
      <c r="E33" s="29">
        <v>0</v>
      </c>
      <c r="F33" s="29">
        <v>0</v>
      </c>
      <c r="G33" s="34">
        <v>4978.91</v>
      </c>
      <c r="K33" s="2"/>
      <c r="L33" s="2"/>
    </row>
    <row r="34" spans="1:12" x14ac:dyDescent="0.2">
      <c r="A34" s="43" t="s">
        <v>15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K34" s="2"/>
      <c r="L34" s="2"/>
    </row>
    <row r="35" spans="1:12" x14ac:dyDescent="0.2">
      <c r="A35" s="43" t="s">
        <v>36</v>
      </c>
      <c r="B35" s="29">
        <v>405.72</v>
      </c>
      <c r="C35" s="29">
        <v>0</v>
      </c>
      <c r="D35" s="29">
        <v>0</v>
      </c>
      <c r="E35" s="29">
        <v>0</v>
      </c>
      <c r="F35" s="29">
        <v>405.72</v>
      </c>
      <c r="G35" s="29">
        <v>0</v>
      </c>
      <c r="K35" s="2"/>
      <c r="L35" s="2"/>
    </row>
    <row r="42" spans="1:12" ht="18" x14ac:dyDescent="0.2">
      <c r="A42" s="56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39"/>
  <sheetViews>
    <sheetView topLeftCell="A4" zoomScale="90" zoomScaleNormal="90" workbookViewId="0">
      <selection activeCell="C31" sqref="C31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21.2851562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10"/>
      <c r="G1" s="10"/>
      <c r="H1" s="56" t="str">
        <f>Баланс!K1</f>
        <v>2016 год</v>
      </c>
    </row>
    <row r="2" spans="1:8" s="12" customFormat="1" ht="25.5" x14ac:dyDescent="0.2">
      <c r="A2" s="38" t="s">
        <v>45</v>
      </c>
      <c r="B2" s="39" t="s">
        <v>47</v>
      </c>
      <c r="C2" s="54" t="s">
        <v>46</v>
      </c>
      <c r="D2" s="54" t="s">
        <v>19</v>
      </c>
      <c r="E2" s="54" t="s">
        <v>17</v>
      </c>
      <c r="F2" s="54" t="s">
        <v>18</v>
      </c>
      <c r="G2" s="54" t="s">
        <v>87</v>
      </c>
      <c r="H2" s="86" t="s">
        <v>86</v>
      </c>
    </row>
    <row r="3" spans="1:8" x14ac:dyDescent="0.2">
      <c r="A3" s="28" t="s">
        <v>41</v>
      </c>
      <c r="B3" s="29"/>
      <c r="C3" s="29"/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v>23480.2</v>
      </c>
      <c r="C4" s="29">
        <v>30961.71</v>
      </c>
      <c r="D4" s="29"/>
      <c r="E4" s="29"/>
      <c r="F4" s="29"/>
      <c r="G4" s="29"/>
      <c r="H4" s="29">
        <v>23480.2</v>
      </c>
    </row>
    <row r="5" spans="1:8" x14ac:dyDescent="0.2">
      <c r="A5" s="28" t="s">
        <v>22</v>
      </c>
      <c r="B5" s="29"/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v>-0.28999999999999998</v>
      </c>
      <c r="C6" s="29">
        <v>-0.28999999999999998</v>
      </c>
      <c r="D6" s="29"/>
      <c r="E6" s="29"/>
      <c r="F6" s="29"/>
      <c r="G6" s="29"/>
      <c r="H6" s="29"/>
    </row>
    <row r="7" spans="1:8" s="46" customFormat="1" x14ac:dyDescent="0.2">
      <c r="A7" s="28" t="s">
        <v>23</v>
      </c>
      <c r="B7" s="42">
        <f>B3+B4+B6-B5</f>
        <v>23479.91</v>
      </c>
      <c r="C7" s="29"/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B7-B9-B17-B18-B19-B20-B21-B22</f>
        <v>2.9999999999745341E-2</v>
      </c>
      <c r="C8" s="29"/>
      <c r="D8" s="29"/>
      <c r="E8" s="29"/>
      <c r="F8" s="29"/>
      <c r="G8" s="29"/>
      <c r="H8" s="29"/>
    </row>
    <row r="9" spans="1:8" x14ac:dyDescent="0.2">
      <c r="A9" s="37" t="s">
        <v>58</v>
      </c>
      <c r="B9" s="29">
        <v>18613.25</v>
      </c>
      <c r="C9" s="29"/>
      <c r="D9" s="29"/>
      <c r="E9" s="29"/>
      <c r="F9" s="29"/>
      <c r="G9" s="29"/>
      <c r="H9" s="29">
        <v>15130</v>
      </c>
    </row>
    <row r="10" spans="1:8" x14ac:dyDescent="0.2">
      <c r="A10" s="32" t="s">
        <v>31</v>
      </c>
      <c r="B10" s="29">
        <v>5830.93</v>
      </c>
      <c r="C10" s="29"/>
      <c r="D10" s="29"/>
      <c r="E10" s="29"/>
      <c r="F10" s="29">
        <v>5830.93</v>
      </c>
      <c r="G10" s="29"/>
      <c r="H10" s="29"/>
    </row>
    <row r="11" spans="1:8" x14ac:dyDescent="0.2">
      <c r="A11" s="32" t="s">
        <v>28</v>
      </c>
      <c r="B11" s="29">
        <v>12782.32</v>
      </c>
      <c r="C11" s="29"/>
      <c r="D11" s="29"/>
      <c r="E11" s="29"/>
      <c r="F11" s="29"/>
      <c r="G11" s="29">
        <v>12782.32</v>
      </c>
      <c r="H11" s="29"/>
    </row>
    <row r="12" spans="1:8" s="24" customFormat="1" x14ac:dyDescent="0.2">
      <c r="A12" s="41" t="s">
        <v>34</v>
      </c>
      <c r="B12" s="29">
        <v>2580.98</v>
      </c>
      <c r="C12" s="29"/>
      <c r="D12" s="29"/>
      <c r="E12" s="29"/>
      <c r="F12" s="29">
        <v>2580.98</v>
      </c>
      <c r="G12" s="29"/>
      <c r="H12" s="29"/>
    </row>
    <row r="13" spans="1:8" x14ac:dyDescent="0.2">
      <c r="A13" s="41" t="s">
        <v>3</v>
      </c>
      <c r="B13" s="29">
        <v>10201.3410202</v>
      </c>
      <c r="C13" s="29"/>
      <c r="D13" s="29"/>
      <c r="E13" s="29"/>
      <c r="F13" s="29"/>
      <c r="G13" s="29"/>
      <c r="H13" s="29"/>
    </row>
    <row r="14" spans="1:8" x14ac:dyDescent="0.2">
      <c r="A14" s="41" t="s">
        <v>35</v>
      </c>
      <c r="B14" s="29"/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/>
      <c r="C15" s="29"/>
      <c r="D15" s="29"/>
      <c r="E15" s="29"/>
      <c r="F15" s="29"/>
      <c r="G15" s="29"/>
      <c r="H15" s="29"/>
    </row>
    <row r="16" spans="1:8" s="24" customFormat="1" x14ac:dyDescent="0.2">
      <c r="A16" s="28" t="s">
        <v>60</v>
      </c>
      <c r="B16" s="29">
        <f>B10+B12</f>
        <v>8411.91</v>
      </c>
      <c r="C16" s="29"/>
      <c r="D16" s="29"/>
      <c r="E16" s="29"/>
      <c r="F16" s="29">
        <v>8411.91</v>
      </c>
      <c r="G16" s="29"/>
      <c r="H16" s="29"/>
    </row>
    <row r="17" spans="1:8" x14ac:dyDescent="0.2">
      <c r="A17" s="32" t="s">
        <v>4</v>
      </c>
      <c r="B17" s="29"/>
      <c r="C17" s="29"/>
      <c r="D17" s="29"/>
      <c r="E17" s="29"/>
      <c r="F17" s="29"/>
      <c r="G17" s="29"/>
      <c r="H17" s="29"/>
    </row>
    <row r="18" spans="1:8" x14ac:dyDescent="0.2">
      <c r="A18" s="32" t="s">
        <v>5</v>
      </c>
      <c r="B18" s="29"/>
      <c r="C18" s="29"/>
      <c r="D18" s="29"/>
      <c r="E18" s="29"/>
      <c r="F18" s="29"/>
      <c r="G18" s="29"/>
      <c r="H18" s="29"/>
    </row>
    <row r="19" spans="1:8" s="24" customFormat="1" x14ac:dyDescent="0.2">
      <c r="A19" s="32" t="s">
        <v>37</v>
      </c>
      <c r="B19" s="29"/>
      <c r="C19" s="29"/>
      <c r="D19" s="29"/>
      <c r="E19" s="29"/>
      <c r="F19" s="29"/>
      <c r="G19" s="29"/>
      <c r="H19" s="29"/>
    </row>
    <row r="20" spans="1:8" x14ac:dyDescent="0.2">
      <c r="A20" s="32" t="s">
        <v>6</v>
      </c>
      <c r="B20" s="29"/>
      <c r="C20" s="29"/>
      <c r="D20" s="29"/>
      <c r="E20" s="29"/>
      <c r="F20" s="29"/>
      <c r="G20" s="29"/>
      <c r="H20" s="29"/>
    </row>
    <row r="21" spans="1:8" x14ac:dyDescent="0.2">
      <c r="A21" s="32" t="s">
        <v>29</v>
      </c>
      <c r="B21" s="29"/>
      <c r="C21" s="29"/>
      <c r="D21" s="29"/>
      <c r="E21" s="29"/>
      <c r="F21" s="29"/>
      <c r="G21" s="29"/>
      <c r="H21" s="29"/>
    </row>
    <row r="22" spans="1:8" s="46" customFormat="1" x14ac:dyDescent="0.2">
      <c r="A22" s="32" t="s">
        <v>7</v>
      </c>
      <c r="B22" s="42">
        <f>B23+B24+B30+B31+B36+B37+B38+B39</f>
        <v>4866.63</v>
      </c>
      <c r="C22" s="29"/>
      <c r="D22" s="29"/>
      <c r="E22" s="29"/>
      <c r="F22" s="29"/>
      <c r="G22" s="29"/>
      <c r="H22" s="29"/>
    </row>
    <row r="23" spans="1:8" x14ac:dyDescent="0.2">
      <c r="A23" s="43" t="s">
        <v>12</v>
      </c>
      <c r="B23" s="29">
        <v>9.16</v>
      </c>
      <c r="C23" s="29">
        <v>9.16</v>
      </c>
      <c r="D23" s="29"/>
      <c r="E23" s="29"/>
      <c r="F23" s="29"/>
      <c r="G23" s="29"/>
      <c r="H23" s="44"/>
    </row>
    <row r="24" spans="1:8" x14ac:dyDescent="0.2">
      <c r="A24" s="43" t="s">
        <v>83</v>
      </c>
      <c r="B24" s="29">
        <v>32.409999999999997</v>
      </c>
      <c r="C24" s="29">
        <v>32.409999999999997</v>
      </c>
      <c r="D24" s="29"/>
      <c r="E24" s="29"/>
      <c r="F24" s="29"/>
      <c r="G24" s="29"/>
      <c r="H24" s="44"/>
    </row>
    <row r="25" spans="1:8" x14ac:dyDescent="0.2">
      <c r="A25" s="43" t="s">
        <v>88</v>
      </c>
      <c r="B25" s="29">
        <v>0.25</v>
      </c>
      <c r="C25" s="29">
        <v>0.25</v>
      </c>
      <c r="D25" s="29"/>
      <c r="E25" s="29"/>
      <c r="F25" s="29"/>
      <c r="G25" s="29"/>
      <c r="H25" s="44"/>
    </row>
    <row r="26" spans="1:8" ht="15" x14ac:dyDescent="0.2">
      <c r="A26" s="43" t="s">
        <v>89</v>
      </c>
      <c r="B26" s="29">
        <v>30.32</v>
      </c>
      <c r="C26" s="29">
        <v>30.32</v>
      </c>
      <c r="D26" s="29"/>
      <c r="E26" s="29"/>
      <c r="F26" s="29"/>
      <c r="G26" s="29"/>
      <c r="H26" s="45"/>
    </row>
    <row r="27" spans="1:8" ht="15" x14ac:dyDescent="0.2">
      <c r="A27" s="43" t="s">
        <v>90</v>
      </c>
      <c r="B27" s="29">
        <v>1.84</v>
      </c>
      <c r="C27" s="29">
        <v>1.84</v>
      </c>
      <c r="D27" s="29"/>
      <c r="E27" s="29"/>
      <c r="F27" s="29"/>
      <c r="G27" s="29"/>
      <c r="H27" s="45"/>
    </row>
    <row r="28" spans="1:8" s="24" customFormat="1" ht="25.5" x14ac:dyDescent="0.2">
      <c r="A28" s="43" t="s">
        <v>91</v>
      </c>
      <c r="B28" s="29">
        <v>0</v>
      </c>
      <c r="C28" s="29"/>
      <c r="D28" s="29"/>
      <c r="E28" s="29"/>
      <c r="F28" s="29"/>
      <c r="G28" s="29"/>
      <c r="H28" s="44"/>
    </row>
    <row r="29" spans="1:8" s="24" customFormat="1" x14ac:dyDescent="0.2">
      <c r="A29" s="43" t="s">
        <v>92</v>
      </c>
      <c r="B29" s="29"/>
      <c r="C29" s="29"/>
      <c r="D29" s="29"/>
      <c r="E29" s="29"/>
      <c r="F29" s="29"/>
      <c r="G29" s="29"/>
      <c r="H29" s="44"/>
    </row>
    <row r="30" spans="1:8" ht="15" x14ac:dyDescent="0.2">
      <c r="A30" s="43" t="s">
        <v>27</v>
      </c>
      <c r="B30" s="29">
        <v>1.97</v>
      </c>
      <c r="C30" s="29">
        <v>1.97</v>
      </c>
      <c r="D30" s="29"/>
      <c r="E30" s="29"/>
      <c r="F30" s="29"/>
      <c r="G30" s="29"/>
      <c r="H30" s="45"/>
    </row>
    <row r="31" spans="1:8" ht="25.5" x14ac:dyDescent="0.2">
      <c r="A31" s="43" t="s">
        <v>43</v>
      </c>
      <c r="B31" s="29">
        <v>11.37</v>
      </c>
      <c r="C31" s="29">
        <v>11.37</v>
      </c>
      <c r="D31" s="29"/>
      <c r="E31" s="29"/>
      <c r="F31" s="29"/>
      <c r="G31" s="29"/>
      <c r="H31" s="45"/>
    </row>
    <row r="32" spans="1:8" s="24" customFormat="1" x14ac:dyDescent="0.2">
      <c r="A32" s="51" t="s">
        <v>8</v>
      </c>
      <c r="B32" s="29">
        <v>0</v>
      </c>
      <c r="C32" s="29">
        <v>0</v>
      </c>
      <c r="D32" s="29"/>
      <c r="E32" s="29"/>
      <c r="F32" s="29"/>
      <c r="G32" s="29"/>
      <c r="H32" s="35"/>
    </row>
    <row r="33" spans="1:8" x14ac:dyDescent="0.2">
      <c r="A33" s="51" t="s">
        <v>9</v>
      </c>
      <c r="B33" s="29">
        <v>0.05</v>
      </c>
      <c r="C33" s="29">
        <v>0.05</v>
      </c>
      <c r="D33" s="29"/>
      <c r="E33" s="29"/>
      <c r="F33" s="29"/>
      <c r="G33" s="29"/>
      <c r="H33" s="34"/>
    </row>
    <row r="34" spans="1:8" ht="15" x14ac:dyDescent="0.2">
      <c r="A34" s="51" t="s">
        <v>10</v>
      </c>
      <c r="B34" s="29">
        <v>10.14</v>
      </c>
      <c r="C34" s="29">
        <v>10.14</v>
      </c>
      <c r="D34" s="29"/>
      <c r="E34" s="29"/>
      <c r="F34" s="29"/>
      <c r="G34" s="29"/>
      <c r="H34" s="45"/>
    </row>
    <row r="35" spans="1:8" s="24" customFormat="1" x14ac:dyDescent="0.2">
      <c r="A35" s="51" t="s">
        <v>11</v>
      </c>
      <c r="B35" s="29"/>
      <c r="C35" s="29"/>
      <c r="D35" s="29"/>
      <c r="E35" s="29"/>
      <c r="F35" s="29"/>
      <c r="G35" s="29"/>
      <c r="H35" s="34"/>
    </row>
    <row r="36" spans="1:8" ht="15" x14ac:dyDescent="0.2">
      <c r="A36" s="43" t="s">
        <v>13</v>
      </c>
      <c r="B36" s="29">
        <v>3.71</v>
      </c>
      <c r="C36" s="29">
        <v>3.71</v>
      </c>
      <c r="D36" s="29"/>
      <c r="E36" s="29"/>
      <c r="F36" s="29"/>
      <c r="G36" s="29"/>
      <c r="H36" s="45"/>
    </row>
    <row r="37" spans="1:8" x14ac:dyDescent="0.2">
      <c r="A37" s="43" t="s">
        <v>14</v>
      </c>
      <c r="B37" s="29">
        <v>3729.3</v>
      </c>
      <c r="C37" s="29">
        <v>3729.3</v>
      </c>
      <c r="D37" s="29">
        <v>4564.66</v>
      </c>
      <c r="E37" s="29"/>
      <c r="F37" s="29"/>
      <c r="G37" s="29"/>
      <c r="H37" s="34"/>
    </row>
    <row r="38" spans="1:8" x14ac:dyDescent="0.2">
      <c r="A38" s="43" t="s">
        <v>15</v>
      </c>
      <c r="B38" s="29">
        <v>2.37</v>
      </c>
      <c r="C38" s="29">
        <v>2.37</v>
      </c>
      <c r="D38" s="29"/>
      <c r="E38" s="29"/>
      <c r="F38" s="29"/>
      <c r="G38" s="29"/>
      <c r="H38" s="29"/>
    </row>
    <row r="39" spans="1:8" ht="15" x14ac:dyDescent="0.2">
      <c r="A39" s="43" t="s">
        <v>36</v>
      </c>
      <c r="B39" s="29">
        <v>1076.3399999999999</v>
      </c>
      <c r="C39" s="29">
        <v>26.43</v>
      </c>
      <c r="D39" s="29"/>
      <c r="E39" s="29"/>
      <c r="F39" s="29"/>
      <c r="G39" s="29"/>
      <c r="H39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topLeftCell="A7" zoomScaleNormal="100" workbookViewId="0">
      <selection activeCell="B8" sqref="B8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2016 год</v>
      </c>
    </row>
    <row r="2" spans="1:7" s="12" customFormat="1" ht="15.75" x14ac:dyDescent="0.2">
      <c r="A2" s="38" t="s">
        <v>44</v>
      </c>
      <c r="B2" s="39" t="s">
        <v>47</v>
      </c>
      <c r="C2" s="54" t="s">
        <v>46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41</v>
      </c>
      <c r="B3" s="29">
        <f>Уголь!B3+Кокс!B3+'Коксовый газ'!B3</f>
        <v>196.37</v>
      </c>
      <c r="C3" s="29">
        <f>Уголь!C3+Кокс!C3+'Коксовый газ'!C3</f>
        <v>196.37</v>
      </c>
      <c r="D3" s="29">
        <f>Уголь!D3+Кокс!E3+'Коксовый газ'!E3</f>
        <v>0</v>
      </c>
      <c r="E3" s="29">
        <f>Уголь!E3+Кокс!F3+'Коксовый газ'!F3</f>
        <v>0</v>
      </c>
      <c r="F3" s="29">
        <f>Уголь!F3+Кокс!G3+'Коксовый газ'!G3</f>
        <v>0</v>
      </c>
      <c r="G3" s="29">
        <f>Уголь!G3+Кокс!H3+'Коксовый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1534.34</v>
      </c>
      <c r="C4" s="29">
        <f>Уголь!C4+Кокс!C4+'Коксовый газ'!C4</f>
        <v>1534.34</v>
      </c>
      <c r="D4" s="29">
        <f>Уголь!D4+Кокс!E4+'Коксовый газ'!E4</f>
        <v>0</v>
      </c>
      <c r="E4" s="29">
        <f>Уголь!E4+Кокс!F4+'Коксовый газ'!F4</f>
        <v>0</v>
      </c>
      <c r="F4" s="29">
        <f>Уголь!F4+Кокс!G4+'Коксовый газ'!G4</f>
        <v>0</v>
      </c>
      <c r="G4" s="29">
        <f>Уголь!G4+Кокс!H4+'Коксовый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Уголь!D5+Кокс!E5+'Коксовый газ'!E5</f>
        <v>0</v>
      </c>
      <c r="E5" s="29">
        <f>Уголь!E5+Кокс!F5+'Коксовый газ'!F5</f>
        <v>0</v>
      </c>
      <c r="F5" s="29">
        <f>Уголь!F5+Кокс!G5+'Коксовый газ'!G5</f>
        <v>0</v>
      </c>
      <c r="G5" s="29">
        <f>Уголь!G5+Кокс!H5+'Коксовый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187.64000000000001</v>
      </c>
      <c r="C6" s="29">
        <f>Уголь!C6+Кокс!C6+'Коксовый газ'!C6</f>
        <v>187.64000000000001</v>
      </c>
      <c r="D6" s="29">
        <f>Уголь!D6+Кокс!E6+'Коксовый газ'!E6</f>
        <v>0</v>
      </c>
      <c r="E6" s="29">
        <f>Уголь!E6+Кокс!F6+'Коксовый газ'!F6</f>
        <v>0</v>
      </c>
      <c r="F6" s="29">
        <f>Уголь!F6+Кокс!G6+'Коксовый газ'!G6</f>
        <v>0</v>
      </c>
      <c r="G6" s="29">
        <f>Уголь!G6+Кокс!H6+'Коксовый газ'!H6</f>
        <v>0</v>
      </c>
    </row>
    <row r="7" spans="1:7" s="46" customFormat="1" x14ac:dyDescent="0.2">
      <c r="A7" s="28" t="s">
        <v>23</v>
      </c>
      <c r="B7" s="42">
        <f>B3+B4+B6-B5</f>
        <v>1918.3500000000001</v>
      </c>
      <c r="C7" s="29">
        <f>Уголь!C7+Кокс!C7+'Коксовый газ'!C7</f>
        <v>0</v>
      </c>
      <c r="D7" s="29">
        <f>Уголь!D7+Кокс!E7+'Коксовый газ'!E7</f>
        <v>0</v>
      </c>
      <c r="E7" s="29">
        <f>Уголь!E7+Кокс!F7+'Коксовый газ'!F7</f>
        <v>0</v>
      </c>
      <c r="F7" s="29">
        <f>Уголь!F7+Кокс!G7+'Коксовый газ'!G7</f>
        <v>0</v>
      </c>
      <c r="G7" s="29">
        <f>Уголь!G7+Кокс!H7+'Коксовый газ'!H7</f>
        <v>0</v>
      </c>
    </row>
    <row r="8" spans="1:7" x14ac:dyDescent="0.2">
      <c r="A8" s="37" t="s">
        <v>32</v>
      </c>
      <c r="B8" s="29">
        <f>B7-B10-B15-B16-B17-B18-B19-B20-B9</f>
        <v>0.32399999999989859</v>
      </c>
      <c r="C8" s="29">
        <f>Уголь!C8+Кокс!C8+'Коксовый газ'!C8</f>
        <v>0</v>
      </c>
      <c r="D8" s="29">
        <f>Уголь!D8+Кокс!E8+'Коксовый газ'!E8</f>
        <v>0</v>
      </c>
      <c r="E8" s="29">
        <f>Уголь!E8+Кокс!F8+'Коксовый газ'!F8</f>
        <v>0</v>
      </c>
      <c r="F8" s="29">
        <f>Уголь!F8+Кокс!G8+'Коксовый газ'!G8</f>
        <v>0</v>
      </c>
      <c r="G8" s="29">
        <f>Уголь!G8+Кокс!H8+'Коксовый газ'!H8</f>
        <v>0</v>
      </c>
    </row>
    <row r="9" spans="1:7" x14ac:dyDescent="0.2">
      <c r="A9" s="32" t="s">
        <v>31</v>
      </c>
      <c r="B9" s="29">
        <f xml:space="preserve"> Уголь!B10+Кокс!B10+'Коксовый газ'!B10</f>
        <v>402.88600000000002</v>
      </c>
      <c r="C9" s="29">
        <f>Уголь!C10+Кокс!C10+'Коксовый газ'!C10</f>
        <v>402.86</v>
      </c>
      <c r="D9" s="29">
        <f>Уголь!D10+Кокс!E10+'Коксовый газ'!E10</f>
        <v>0</v>
      </c>
      <c r="E9" s="29">
        <f>Уголь!E10+Кокс!F10+'Коксовый газ'!F10</f>
        <v>0</v>
      </c>
      <c r="F9" s="29">
        <f>Уголь!F10+Кокс!G10+'Коксовый газ'!G10</f>
        <v>0</v>
      </c>
      <c r="G9" s="29">
        <f>Уголь!G10+Кокс!H10+'Коксовый газ'!H10</f>
        <v>0</v>
      </c>
    </row>
    <row r="10" spans="1:7" x14ac:dyDescent="0.2">
      <c r="A10" s="32" t="s">
        <v>28</v>
      </c>
      <c r="B10" s="29">
        <f>Уголь!B11+Кокс!B11+'Коксовый газ'!B11</f>
        <v>815.31000000000006</v>
      </c>
      <c r="C10" s="29">
        <f>Уголь!C11+Кокс!C11+'Коксовый газ'!C11</f>
        <v>187</v>
      </c>
      <c r="D10" s="29"/>
      <c r="E10" s="29">
        <f>Уголь!E11+Кокс!F11+'Коксовый газ'!F11</f>
        <v>621.99</v>
      </c>
      <c r="F10" s="29">
        <f>Уголь!F11+Кокс!G11+'Коксовый газ'!G11</f>
        <v>0</v>
      </c>
      <c r="G10" s="29">
        <f>Уголь!G11+Кокс!H11+'Коксовый газ'!H11</f>
        <v>0</v>
      </c>
    </row>
    <row r="11" spans="1:7" s="24" customFormat="1" x14ac:dyDescent="0.2">
      <c r="A11" s="41" t="s">
        <v>34</v>
      </c>
      <c r="B11" s="29">
        <f>Уголь!B12+Кокс!B12+'Коксовый газ'!B12</f>
        <v>0</v>
      </c>
      <c r="C11" s="29">
        <f>Уголь!C12+Кокс!C12+'Коксовый газ'!C12</f>
        <v>0</v>
      </c>
      <c r="D11" s="29">
        <f>Уголь!D12+Кокс!E12+'Коксовый газ'!E12</f>
        <v>0</v>
      </c>
      <c r="E11" s="29">
        <f>Уголь!E12+Кокс!F12+'Коксовый газ'!F12</f>
        <v>0</v>
      </c>
      <c r="F11" s="29">
        <f>Уголь!F12+Кокс!G12+'Коксовый газ'!G12</f>
        <v>0</v>
      </c>
      <c r="G11" s="29">
        <f>Уголь!G12+Кокс!H12+'Коксовый газ'!H12</f>
        <v>0</v>
      </c>
    </row>
    <row r="12" spans="1:7" x14ac:dyDescent="0.2">
      <c r="A12" s="41" t="s">
        <v>3</v>
      </c>
      <c r="B12" s="29">
        <v>815.31</v>
      </c>
      <c r="C12" s="29">
        <f>Уголь!C13+Кокс!C13+'Коксовый газ'!C13</f>
        <v>193.32</v>
      </c>
      <c r="D12" s="29">
        <f>Уголь!D13+Кокс!E13+'Коксовый газ'!E13</f>
        <v>0</v>
      </c>
      <c r="E12" s="29">
        <v>621.99</v>
      </c>
      <c r="F12" s="29">
        <f>Уголь!F13+Кокс!G13+'Коксовый газ'!G13</f>
        <v>0</v>
      </c>
      <c r="G12" s="29">
        <f>Уголь!G13+Кокс!H13+'Коксовый газ'!H13</f>
        <v>0</v>
      </c>
    </row>
    <row r="13" spans="1:7" x14ac:dyDescent="0.2">
      <c r="A13" s="41" t="s">
        <v>35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Уголь!D14+Кокс!E14+'Коксовый газ'!E14</f>
        <v>0</v>
      </c>
      <c r="E13" s="29">
        <f>Уголь!E14+Кокс!F14+'Коксовый газ'!F14</f>
        <v>0</v>
      </c>
      <c r="F13" s="29">
        <f>Уголь!F14+Кокс!G14+'Коксовый газ'!G14</f>
        <v>0</v>
      </c>
      <c r="G13" s="29">
        <f>Уголь!G14+Кокс!H14+'Коксовый газ'!H14</f>
        <v>0</v>
      </c>
    </row>
    <row r="14" spans="1:7" s="24" customFormat="1" x14ac:dyDescent="0.2">
      <c r="A14" s="41" t="s">
        <v>26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Уголь!D15+Кокс!E15+'Коксовый газ'!E15</f>
        <v>0</v>
      </c>
      <c r="E14" s="29">
        <f>Уголь!E15+Кокс!F15+'Коксовый газ'!F15</f>
        <v>0</v>
      </c>
      <c r="F14" s="29"/>
      <c r="G14" s="29">
        <f>Уголь!G15+Кокс!H15+'Коксовый газ'!H15</f>
        <v>0</v>
      </c>
    </row>
    <row r="15" spans="1:7" x14ac:dyDescent="0.2">
      <c r="A15" s="32" t="s">
        <v>4</v>
      </c>
      <c r="B15" s="29">
        <f>Уголь!B16+Кокс!B16+'Коксовый газ'!B16</f>
        <v>0</v>
      </c>
      <c r="C15" s="29">
        <f>Уголь!C16+Кокс!C16+'Коксовый газ'!C16</f>
        <v>0</v>
      </c>
      <c r="D15" s="29">
        <f>Уголь!D16+Кокс!E16+'Коксовый газ'!E16</f>
        <v>0</v>
      </c>
      <c r="E15" s="29">
        <f>Уголь!E16+Кокс!F16+'Коксовый газ'!F16</f>
        <v>0</v>
      </c>
      <c r="F15" s="29">
        <f>Уголь!F16+Кокс!G16+'Коксовый газ'!G16</f>
        <v>0</v>
      </c>
      <c r="G15" s="29">
        <f>Уголь!G16+Кокс!H16+'Коксовый газ'!H16</f>
        <v>0</v>
      </c>
    </row>
    <row r="16" spans="1:7" x14ac:dyDescent="0.2">
      <c r="A16" s="32" t="s">
        <v>5</v>
      </c>
      <c r="B16" s="29">
        <f>Уголь!B17+Кокс!B17+'Коксовый газ'!B17</f>
        <v>0</v>
      </c>
      <c r="C16" s="29">
        <f>Уголь!C17+Кокс!C17+'Коксовый газ'!C17</f>
        <v>0</v>
      </c>
      <c r="D16" s="29">
        <f>Уголь!D17+Кокс!E17+'Коксовый газ'!E17</f>
        <v>0</v>
      </c>
      <c r="E16" s="29">
        <f>Уголь!E17+Кокс!F17+'Коксовый газ'!F17</f>
        <v>0</v>
      </c>
      <c r="F16" s="29">
        <f>Уголь!F17+Кокс!G17+'Коксовый газ'!G17</f>
        <v>0</v>
      </c>
      <c r="G16" s="29">
        <f>Уголь!G17+Кокс!H17+'Коксовый газ'!H17</f>
        <v>0</v>
      </c>
    </row>
    <row r="17" spans="1:7" s="24" customFormat="1" x14ac:dyDescent="0.2">
      <c r="A17" s="32" t="s">
        <v>37</v>
      </c>
      <c r="B17" s="29">
        <f>Уголь!B18+Кокс!B18+'Коксовый газ'!B18</f>
        <v>696.84</v>
      </c>
      <c r="C17" s="29">
        <f>Уголь!C18+Кокс!C18+'Коксовый газ'!C18</f>
        <v>696.84</v>
      </c>
      <c r="D17" s="29">
        <f>Уголь!D18+Кокс!E18+'Коксовый газ'!E18</f>
        <v>0</v>
      </c>
      <c r="E17" s="29">
        <f>Уголь!E18+Кокс!F18+'Коксовый газ'!F18</f>
        <v>0</v>
      </c>
      <c r="F17" s="29">
        <f>Уголь!F18+Кокс!G18+'Коксовый газ'!G18</f>
        <v>0</v>
      </c>
      <c r="G17" s="29">
        <f>Уголь!G18+Кокс!H18+'Коксовый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Уголь!D19+Кокс!E19+'Коксовый газ'!E19</f>
        <v>0</v>
      </c>
      <c r="E18" s="29">
        <f>Уголь!E19+Кокс!F19+'Коксовый газ'!F19</f>
        <v>0</v>
      </c>
      <c r="F18" s="29">
        <f>Уголь!F19+Кокс!G19+'Коксовый газ'!G19</f>
        <v>0</v>
      </c>
      <c r="G18" s="29">
        <f>Уголь!G19+Кокс!H19+'Коксовый газ'!H19</f>
        <v>0</v>
      </c>
    </row>
    <row r="19" spans="1:7" x14ac:dyDescent="0.2">
      <c r="A19" s="32" t="s">
        <v>29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Уголь!D20+Кокс!E20+'Коксовый газ'!E20</f>
        <v>0</v>
      </c>
      <c r="E19" s="29">
        <f>Уголь!E20+Кокс!F20+'Коксовый газ'!F20</f>
        <v>0</v>
      </c>
      <c r="F19" s="29">
        <f>Уголь!F20+Кокс!G20+'Коксовый газ'!G20</f>
        <v>0</v>
      </c>
      <c r="G19" s="29">
        <f>Уголь!G20+Кокс!H20+'Коксовый газ'!H20</f>
        <v>0</v>
      </c>
    </row>
    <row r="20" spans="1:7" s="46" customFormat="1" x14ac:dyDescent="0.2">
      <c r="A20" s="32" t="s">
        <v>7</v>
      </c>
      <c r="B20" s="42">
        <f>B21+B22+B28+B29+B34+B35+B36+B37</f>
        <v>2.99</v>
      </c>
      <c r="C20" s="29">
        <f>Уголь!C21+Кокс!C21+'Коксовый газ'!C21</f>
        <v>0</v>
      </c>
      <c r="D20" s="29">
        <f>Уголь!D21+Кокс!E21+'Коксовый газ'!E21</f>
        <v>0</v>
      </c>
      <c r="E20" s="29">
        <f>Уголь!E21+Кокс!F21+'Коксовый газ'!F21</f>
        <v>0</v>
      </c>
      <c r="F20" s="29">
        <f>Уголь!F21+Кокс!G21+'Коксовый газ'!G21</f>
        <v>0</v>
      </c>
      <c r="G20" s="29">
        <f>Уголь!G21+Кокс!H21+'Коксовый газ'!H21</f>
        <v>0</v>
      </c>
    </row>
    <row r="21" spans="1:7" x14ac:dyDescent="0.2">
      <c r="A21" s="43" t="s">
        <v>12</v>
      </c>
      <c r="B21" s="29">
        <f>Уголь!B22+Кокс!B22+'Коксовый газ'!B22</f>
        <v>0</v>
      </c>
      <c r="C21" s="29">
        <f>Уголь!C22+Кокс!C22+'Коксовый газ'!C22</f>
        <v>0</v>
      </c>
      <c r="D21" s="29">
        <f>Уголь!D22+Кокс!E22+'Коксовый газ'!E22</f>
        <v>0</v>
      </c>
      <c r="E21" s="29">
        <f>Уголь!E22+Кокс!F22+'Коксовый газ'!F22</f>
        <v>0</v>
      </c>
      <c r="F21" s="29">
        <f>Уголь!F22+Кокс!G22+'Коксовый газ'!G22</f>
        <v>0</v>
      </c>
      <c r="G21" s="29">
        <f>Уголь!G22+Кокс!H22+'Коксовый газ'!H22</f>
        <v>0</v>
      </c>
    </row>
    <row r="22" spans="1:7" x14ac:dyDescent="0.2">
      <c r="A22" s="43" t="s">
        <v>83</v>
      </c>
      <c r="B22" s="29">
        <v>0</v>
      </c>
      <c r="C22" s="29"/>
      <c r="D22" s="29"/>
      <c r="E22" s="29"/>
      <c r="F22" s="29"/>
      <c r="G22" s="29"/>
    </row>
    <row r="23" spans="1:7" x14ac:dyDescent="0.2">
      <c r="A23" s="43" t="s">
        <v>88</v>
      </c>
      <c r="B23" s="29"/>
      <c r="C23" s="29"/>
      <c r="D23" s="29"/>
      <c r="E23" s="29"/>
      <c r="F23" s="29"/>
      <c r="G23" s="29"/>
    </row>
    <row r="24" spans="1:7" x14ac:dyDescent="0.2">
      <c r="A24" s="43" t="s">
        <v>89</v>
      </c>
      <c r="B24" s="29">
        <f>Уголь!B25+Кокс!B25+'Коксовый газ'!B25</f>
        <v>0</v>
      </c>
      <c r="C24" s="29">
        <f>Уголь!C25+Кокс!C25+'Коксовый газ'!C25</f>
        <v>0</v>
      </c>
      <c r="D24" s="29">
        <f>Уголь!D25+Кокс!E25+'Коксовый газ'!E25</f>
        <v>0</v>
      </c>
      <c r="E24" s="29">
        <f>Уголь!E25+Кокс!F25+'Коксовый газ'!F25</f>
        <v>0</v>
      </c>
      <c r="F24" s="29">
        <f>Уголь!F25+Кокс!G25+'Коксовый газ'!G25</f>
        <v>0</v>
      </c>
      <c r="G24" s="29">
        <f>Уголь!G25+Кокс!H25+'Коксовый газ'!H25</f>
        <v>0</v>
      </c>
    </row>
    <row r="25" spans="1:7" x14ac:dyDescent="0.2">
      <c r="A25" s="43" t="s">
        <v>90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91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Уголь!D27+Кокс!E27+'Коксовый газ'!E27</f>
        <v>0</v>
      </c>
      <c r="E26" s="29">
        <f>Уголь!E27+Кокс!F27+'Коксовый газ'!F27</f>
        <v>0</v>
      </c>
      <c r="F26" s="29">
        <f>Уголь!F27+Кокс!G27+'Коксовый газ'!G27</f>
        <v>0</v>
      </c>
      <c r="G26" s="29">
        <f>Уголь!G27+Кокс!H27+'Коксовый газ'!H27</f>
        <v>0</v>
      </c>
    </row>
    <row r="27" spans="1:7" s="24" customFormat="1" x14ac:dyDescent="0.2">
      <c r="A27" s="43" t="s">
        <v>92</v>
      </c>
      <c r="B27" s="29"/>
      <c r="C27" s="29"/>
      <c r="D27" s="29"/>
      <c r="E27" s="29"/>
      <c r="F27" s="29"/>
      <c r="G27" s="29"/>
    </row>
    <row r="28" spans="1:7" x14ac:dyDescent="0.2">
      <c r="A28" s="43" t="s">
        <v>27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Уголь!D29+Кокс!E29+'Коксовый газ'!E29</f>
        <v>0</v>
      </c>
      <c r="E28" s="29">
        <f>Уголь!E29+Кокс!F29+'Коксовый газ'!F29</f>
        <v>0</v>
      </c>
      <c r="F28" s="29">
        <f>Уголь!F29+Кокс!G29+'Коксовый газ'!G29</f>
        <v>0</v>
      </c>
      <c r="G28" s="29">
        <f>Уголь!G29+Кокс!H29+'Коксовый газ'!H29</f>
        <v>0</v>
      </c>
    </row>
    <row r="29" spans="1:7" x14ac:dyDescent="0.2">
      <c r="A29" s="43" t="s">
        <v>43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Уголь!D30+Кокс!E30+'Коксовый газ'!E30</f>
        <v>0</v>
      </c>
      <c r="E29" s="29">
        <f>Уголь!E30+Кокс!F30+'Коксовый газ'!F30</f>
        <v>0</v>
      </c>
      <c r="F29" s="29">
        <f>Уголь!F30+Кокс!G30+'Коксовый газ'!G30</f>
        <v>0</v>
      </c>
      <c r="G29" s="29">
        <f>Уголь!G30+Кокс!H30+'Коксовый газ'!H30</f>
        <v>0</v>
      </c>
    </row>
    <row r="30" spans="1:7" s="24" customFormat="1" x14ac:dyDescent="0.2">
      <c r="A30" s="51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Уголь!D31+Кокс!E31+'Коксовый газ'!E31</f>
        <v>0</v>
      </c>
      <c r="E30" s="29">
        <f>Уголь!E31+Кокс!F31+'Коксовый газ'!F31</f>
        <v>0</v>
      </c>
      <c r="F30" s="29">
        <f>Уголь!F31+Кокс!G31+'Коксовый газ'!G31</f>
        <v>0</v>
      </c>
      <c r="G30" s="29">
        <f>Уголь!G31+Кокс!H31+'Коксовый газ'!H31</f>
        <v>0</v>
      </c>
    </row>
    <row r="31" spans="1:7" x14ac:dyDescent="0.2">
      <c r="A31" s="51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Уголь!D32+Кокс!E32+'Коксовый газ'!E32</f>
        <v>0</v>
      </c>
      <c r="E31" s="29">
        <f>Уголь!E32+Кокс!F32+'Коксовый газ'!F32</f>
        <v>0</v>
      </c>
      <c r="F31" s="29">
        <f>Уголь!F32+Кокс!G32+'Коксовый газ'!G32</f>
        <v>0</v>
      </c>
      <c r="G31" s="29">
        <f>Уголь!G32+Кокс!H32+'Коксовый газ'!H32</f>
        <v>0</v>
      </c>
    </row>
    <row r="32" spans="1:7" x14ac:dyDescent="0.2">
      <c r="A32" s="51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Уголь!D33+Кокс!E33+'Коксовый газ'!E33</f>
        <v>0</v>
      </c>
      <c r="E32" s="29">
        <f>Уголь!E33+Кокс!F33+'Коксовый газ'!F33</f>
        <v>0</v>
      </c>
      <c r="F32" s="29">
        <f>Уголь!F33+Кокс!G33+'Коксовый газ'!G33</f>
        <v>0</v>
      </c>
      <c r="G32" s="29">
        <f>Уголь!G33+Кокс!H33+'Коксовый газ'!H33</f>
        <v>0</v>
      </c>
    </row>
    <row r="33" spans="1:7" s="24" customFormat="1" x14ac:dyDescent="0.2">
      <c r="A33" s="51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Уголь!D34+Кокс!E34+'Коксовый газ'!E34</f>
        <v>0</v>
      </c>
      <c r="E33" s="29">
        <f>Уголь!E34+Кокс!F34+'Коксовый газ'!F34</f>
        <v>0</v>
      </c>
      <c r="F33" s="29">
        <f>Уголь!F34+Кокс!G34+'Коксовый газ'!G34</f>
        <v>0</v>
      </c>
      <c r="G33" s="29">
        <f>Уголь!G34+Кокс!H34+'Коксовый газ'!H34</f>
        <v>0</v>
      </c>
    </row>
    <row r="34" spans="1:7" x14ac:dyDescent="0.2">
      <c r="A34" s="43" t="s">
        <v>13</v>
      </c>
      <c r="B34" s="29">
        <f>Уголь!B35+Кокс!B35+'Коксовый газ'!B35</f>
        <v>0</v>
      </c>
      <c r="C34" s="29">
        <f>Уголь!C35+Кокс!C35+'Коксовый газ'!C35</f>
        <v>0</v>
      </c>
      <c r="D34" s="29">
        <f>Уголь!D35+Кокс!E35+'Коксовый газ'!E35</f>
        <v>0</v>
      </c>
      <c r="E34" s="29">
        <f>Уголь!E35+Кокс!F35+'Коксовый газ'!F35</f>
        <v>0</v>
      </c>
      <c r="F34" s="29">
        <f>Уголь!F35+Кокс!G35+'Коксовый газ'!G35</f>
        <v>0</v>
      </c>
      <c r="G34" s="29">
        <f>Уголь!G35+Кокс!H35+'Коксовый газ'!H35</f>
        <v>0</v>
      </c>
    </row>
    <row r="35" spans="1:7" x14ac:dyDescent="0.2">
      <c r="A35" s="43" t="s">
        <v>14</v>
      </c>
      <c r="B35" s="29">
        <f>Уголь!B36+Кокс!B36+'Коксовый газ'!B36</f>
        <v>0</v>
      </c>
      <c r="C35" s="29">
        <f>Уголь!C36+Кокс!C36+'Коксовый газ'!C36</f>
        <v>0</v>
      </c>
      <c r="D35" s="29">
        <f>Уголь!D36+Кокс!E36+'Коксовый газ'!E36</f>
        <v>0</v>
      </c>
      <c r="E35" s="29">
        <f>Уголь!E36+Кокс!F36+'Коксовый газ'!F36</f>
        <v>0</v>
      </c>
      <c r="F35" s="29">
        <f>Уголь!F36+Кокс!G36+'Коксовый газ'!G36</f>
        <v>0</v>
      </c>
      <c r="G35" s="29">
        <f>Уголь!G36+Кокс!H36+'Коксовый газ'!H36</f>
        <v>0</v>
      </c>
    </row>
    <row r="36" spans="1:7" x14ac:dyDescent="0.2">
      <c r="A36" s="43" t="s">
        <v>15</v>
      </c>
      <c r="B36" s="29">
        <f>Уголь!B37+Кокс!B37+'Коксовый газ'!B37</f>
        <v>2.99</v>
      </c>
      <c r="C36" s="29">
        <f>Уголь!C37+Кокс!C37+'Коксовый газ'!C37</f>
        <v>2.99</v>
      </c>
      <c r="D36" s="29">
        <f>Уголь!D37+Кокс!E37+'Коксовый газ'!E37</f>
        <v>0</v>
      </c>
      <c r="E36" s="29">
        <f>Уголь!E37+Кокс!F37+'Коксовый газ'!F37</f>
        <v>0</v>
      </c>
      <c r="F36" s="29">
        <f>Уголь!F37+Кокс!G37+'Коксовый газ'!G37</f>
        <v>0</v>
      </c>
      <c r="G36" s="29">
        <f>Уголь!G37+Кокс!H37+'Коксовый газ'!H37</f>
        <v>0</v>
      </c>
    </row>
    <row r="37" spans="1:7" x14ac:dyDescent="0.2">
      <c r="A37" s="43" t="s">
        <v>36</v>
      </c>
      <c r="B37" s="29">
        <f>Уголь!B38+Кокс!B38+'Коксовый газ'!B38</f>
        <v>0</v>
      </c>
      <c r="C37" s="29">
        <f>Уголь!C38+Кокс!C38+'Коксовый газ'!C38</f>
        <v>0</v>
      </c>
      <c r="D37" s="29">
        <f>Уголь!D38+Кокс!E38+'Коксовый газ'!E38</f>
        <v>0</v>
      </c>
      <c r="E37" s="29">
        <f>Уголь!E38+Кокс!F38+'Коксовый газ'!F38</f>
        <v>0</v>
      </c>
      <c r="F37" s="29">
        <f>Уголь!F38+Кокс!G38+'Коксовый газ'!G38</f>
        <v>0</v>
      </c>
      <c r="G37" s="29">
        <f>Уголь!G38+Кокс!H38+'Коксовый газ'!H38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zoomScaleNormal="100" workbookViewId="0">
      <selection activeCell="B24" sqref="B24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6" t="str">
        <f>Баланс!K1</f>
        <v>2016 год</v>
      </c>
    </row>
    <row r="2" spans="1:7" s="12" customFormat="1" ht="15.75" x14ac:dyDescent="0.2">
      <c r="A2" s="38" t="s">
        <v>44</v>
      </c>
      <c r="B2" s="39" t="s">
        <v>47</v>
      </c>
      <c r="C2" s="54" t="s">
        <v>46</v>
      </c>
      <c r="D2" s="54" t="s">
        <v>17</v>
      </c>
      <c r="E2" s="54" t="s">
        <v>20</v>
      </c>
      <c r="F2" s="54" t="s">
        <v>18</v>
      </c>
      <c r="G2" s="54" t="s">
        <v>16</v>
      </c>
    </row>
    <row r="3" spans="1:7" x14ac:dyDescent="0.2">
      <c r="A3" s="28" t="s">
        <v>41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1534.34</v>
      </c>
      <c r="C4" s="29">
        <v>1534.34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ref="B5" si="0">C5</f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188.09</v>
      </c>
      <c r="C6" s="29">
        <v>188.09</v>
      </c>
      <c r="D6" s="29"/>
      <c r="E6" s="29"/>
      <c r="F6" s="29"/>
      <c r="G6" s="29"/>
    </row>
    <row r="7" spans="1:7" s="46" customFormat="1" x14ac:dyDescent="0.2">
      <c r="A7" s="28" t="s">
        <v>23</v>
      </c>
      <c r="B7" s="42">
        <f>B3+B4-B5+B6</f>
        <v>1722.4299999999998</v>
      </c>
      <c r="C7" s="29"/>
      <c r="D7" s="29"/>
      <c r="E7" s="29"/>
      <c r="F7" s="29"/>
      <c r="G7" s="29"/>
    </row>
    <row r="8" spans="1:7" x14ac:dyDescent="0.2">
      <c r="A8" s="37" t="s">
        <v>32</v>
      </c>
      <c r="B8" s="29">
        <f>B7-B9-B16-B17-B18-B19-B20-B21</f>
        <v>0.34999999999989539</v>
      </c>
      <c r="C8" s="29"/>
      <c r="D8" s="29"/>
      <c r="E8" s="29"/>
      <c r="F8" s="29"/>
      <c r="G8" s="29"/>
    </row>
    <row r="9" spans="1:7" x14ac:dyDescent="0.2">
      <c r="A9" s="37" t="s">
        <v>58</v>
      </c>
      <c r="B9" s="29">
        <v>1024.8499999999999</v>
      </c>
      <c r="C9" s="29">
        <v>1024.8499999999999</v>
      </c>
      <c r="E9" s="29"/>
      <c r="F9" s="29"/>
      <c r="G9" s="29"/>
    </row>
    <row r="10" spans="1:7" x14ac:dyDescent="0.2">
      <c r="A10" s="32" t="s">
        <v>31</v>
      </c>
      <c r="B10" s="29">
        <v>402.88600000000002</v>
      </c>
      <c r="C10" s="29">
        <v>402.86</v>
      </c>
      <c r="D10" s="29"/>
      <c r="E10" s="29"/>
      <c r="F10" s="29"/>
      <c r="G10" s="29"/>
    </row>
    <row r="11" spans="1:7" x14ac:dyDescent="0.2">
      <c r="A11" s="32" t="s">
        <v>28</v>
      </c>
      <c r="B11" s="29">
        <v>621.99</v>
      </c>
      <c r="C11" s="29"/>
      <c r="D11" s="29"/>
      <c r="E11" s="29">
        <v>621.99</v>
      </c>
      <c r="F11" s="29"/>
      <c r="G11" s="29"/>
    </row>
    <row r="12" spans="1:7" s="24" customFormat="1" x14ac:dyDescent="0.2">
      <c r="A12" s="41" t="s">
        <v>34</v>
      </c>
      <c r="B12" s="29"/>
      <c r="C12" s="29"/>
      <c r="D12" s="29"/>
      <c r="E12" s="29"/>
      <c r="F12" s="29"/>
      <c r="G12" s="29"/>
    </row>
    <row r="13" spans="1:7" x14ac:dyDescent="0.2">
      <c r="A13" s="41" t="s">
        <v>3</v>
      </c>
      <c r="B13" s="29"/>
      <c r="C13" s="29"/>
      <c r="D13" s="29"/>
      <c r="E13" s="29"/>
      <c r="F13" s="29"/>
      <c r="G13" s="29"/>
    </row>
    <row r="14" spans="1:7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37</v>
      </c>
      <c r="B18" s="29">
        <v>696.84</v>
      </c>
      <c r="C18" s="29">
        <v>696.84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</row>
    <row r="21" spans="1:7" s="46" customFormat="1" x14ac:dyDescent="0.2">
      <c r="A21" s="32" t="s">
        <v>7</v>
      </c>
      <c r="B21" s="42">
        <f>B22+B23+B29+B30+B35+B36+B37+B38</f>
        <v>0.39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44"/>
      <c r="G22" s="44"/>
    </row>
    <row r="23" spans="1:7" x14ac:dyDescent="0.2">
      <c r="A23" s="43" t="s">
        <v>83</v>
      </c>
      <c r="B23" s="29">
        <v>0</v>
      </c>
      <c r="C23" s="29"/>
      <c r="D23" s="29"/>
      <c r="E23" s="29"/>
      <c r="F23" s="44"/>
      <c r="G23" s="44"/>
    </row>
    <row r="24" spans="1:7" x14ac:dyDescent="0.2">
      <c r="A24" s="43" t="s">
        <v>88</v>
      </c>
      <c r="B24" s="29"/>
      <c r="C24" s="29"/>
      <c r="D24" s="29"/>
      <c r="E24" s="29"/>
      <c r="F24" s="44"/>
      <c r="G24" s="44"/>
    </row>
    <row r="25" spans="1:7" ht="18" customHeight="1" x14ac:dyDescent="0.2">
      <c r="A25" s="43" t="s">
        <v>89</v>
      </c>
      <c r="B25" s="29">
        <f t="shared" ref="B25:B34" si="2">C25</f>
        <v>0</v>
      </c>
      <c r="C25" s="29"/>
      <c r="D25" s="29"/>
      <c r="E25" s="29"/>
      <c r="F25" s="45"/>
      <c r="G25" s="45"/>
    </row>
    <row r="26" spans="1:7" ht="18.75" customHeight="1" x14ac:dyDescent="0.2">
      <c r="A26" s="43" t="s">
        <v>90</v>
      </c>
      <c r="B26" s="29"/>
      <c r="C26" s="29"/>
      <c r="D26" s="29"/>
      <c r="E26" s="29"/>
      <c r="F26" s="45"/>
      <c r="G26" s="45"/>
    </row>
    <row r="27" spans="1:7" s="24" customFormat="1" ht="36" customHeight="1" x14ac:dyDescent="0.2">
      <c r="A27" s="43" t="s">
        <v>91</v>
      </c>
      <c r="B27" s="29">
        <f t="shared" si="2"/>
        <v>0</v>
      </c>
      <c r="C27" s="29"/>
      <c r="D27" s="29"/>
      <c r="E27" s="29"/>
      <c r="F27" s="44"/>
      <c r="G27" s="44"/>
    </row>
    <row r="28" spans="1:7" s="24" customFormat="1" x14ac:dyDescent="0.2">
      <c r="A28" s="43" t="s">
        <v>92</v>
      </c>
      <c r="B28" s="29"/>
      <c r="C28" s="29"/>
      <c r="D28" s="29"/>
      <c r="E28" s="29"/>
      <c r="F28" s="44"/>
      <c r="G28" s="44"/>
    </row>
    <row r="29" spans="1:7" ht="15" x14ac:dyDescent="0.2">
      <c r="A29" s="43" t="s">
        <v>27</v>
      </c>
      <c r="B29" s="29">
        <f t="shared" si="2"/>
        <v>0</v>
      </c>
      <c r="C29" s="29"/>
      <c r="D29" s="29"/>
      <c r="E29" s="29"/>
      <c r="F29" s="45"/>
      <c r="G29" s="45"/>
    </row>
    <row r="30" spans="1:7" ht="25.5" x14ac:dyDescent="0.2">
      <c r="A30" s="43" t="s">
        <v>43</v>
      </c>
      <c r="B30" s="29">
        <f t="shared" si="2"/>
        <v>0</v>
      </c>
      <c r="C30" s="29"/>
      <c r="D30" s="29"/>
      <c r="E30" s="29"/>
      <c r="F30" s="45"/>
      <c r="G30" s="45"/>
    </row>
    <row r="31" spans="1:7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51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51" t="s">
        <v>10</v>
      </c>
      <c r="B33" s="29">
        <f t="shared" si="2"/>
        <v>0</v>
      </c>
      <c r="C33" s="29"/>
      <c r="D33" s="29"/>
      <c r="E33" s="29"/>
      <c r="F33" s="45"/>
      <c r="G33" s="45"/>
    </row>
    <row r="34" spans="1:7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45"/>
      <c r="G35" s="45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0.39</v>
      </c>
      <c r="C37" s="29">
        <v>0.39</v>
      </c>
      <c r="D37" s="29"/>
      <c r="E37" s="29"/>
      <c r="F37" s="29"/>
      <c r="G37" s="29"/>
    </row>
    <row r="38" spans="1:7" ht="15" x14ac:dyDescent="0.2">
      <c r="A38" s="43" t="s">
        <v>36</v>
      </c>
      <c r="B38" s="29">
        <f t="shared" si="3"/>
        <v>0</v>
      </c>
      <c r="C38" s="29"/>
      <c r="D38" s="29"/>
      <c r="E38" s="29"/>
      <c r="F38" s="45"/>
      <c r="G38" s="45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topLeftCell="A4"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11.710937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9"/>
      <c r="G1" s="9"/>
      <c r="H1" s="56" t="str">
        <f>Баланс!K1</f>
        <v>2016 год</v>
      </c>
    </row>
    <row r="2" spans="1:8" s="12" customFormat="1" ht="15.75" x14ac:dyDescent="0.2">
      <c r="A2" s="38" t="s">
        <v>48</v>
      </c>
      <c r="B2" s="39" t="s">
        <v>47</v>
      </c>
      <c r="C2" s="54" t="s">
        <v>46</v>
      </c>
      <c r="D2" s="54" t="s">
        <v>19</v>
      </c>
      <c r="E2" s="54" t="s">
        <v>17</v>
      </c>
      <c r="F2" s="54" t="s">
        <v>20</v>
      </c>
      <c r="G2" s="54" t="s">
        <v>18</v>
      </c>
      <c r="H2" s="54" t="s">
        <v>16</v>
      </c>
    </row>
    <row r="3" spans="1:8" x14ac:dyDescent="0.2">
      <c r="A3" s="28" t="s">
        <v>41</v>
      </c>
      <c r="B3" s="29">
        <v>9.3699999999999992</v>
      </c>
      <c r="C3" s="29">
        <v>9.3699999999999992</v>
      </c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f t="shared" ref="B4:B5" si="0">C4</f>
        <v>0</v>
      </c>
      <c r="C4" s="29"/>
      <c r="D4" s="29"/>
      <c r="E4" s="29"/>
      <c r="F4" s="29"/>
      <c r="G4" s="29"/>
      <c r="H4" s="29"/>
    </row>
    <row r="5" spans="1:8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v>-0.45</v>
      </c>
      <c r="C6" s="29">
        <v>-0.45</v>
      </c>
      <c r="D6" s="29"/>
      <c r="E6" s="29"/>
      <c r="F6" s="29"/>
      <c r="G6" s="29"/>
      <c r="H6" s="29"/>
    </row>
    <row r="7" spans="1:8" s="46" customFormat="1" x14ac:dyDescent="0.2">
      <c r="A7" s="28" t="s">
        <v>23</v>
      </c>
      <c r="B7" s="42">
        <f>B3+B4+B6-B5</f>
        <v>8.92</v>
      </c>
      <c r="C7" s="29"/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B7-B11-B16-B17-B18-B19-B20-B21-B10</f>
        <v>-4.4408920985006262E-16</v>
      </c>
      <c r="C8" s="29"/>
      <c r="D8" s="29"/>
      <c r="E8" s="29"/>
      <c r="F8" s="29"/>
      <c r="G8" s="29"/>
      <c r="H8" s="29"/>
    </row>
    <row r="9" spans="1:8" x14ac:dyDescent="0.2">
      <c r="A9" s="37" t="s">
        <v>58</v>
      </c>
      <c r="B9" s="29">
        <v>6.32</v>
      </c>
      <c r="C9" s="29">
        <v>6.32</v>
      </c>
      <c r="D9" s="29"/>
      <c r="E9" s="29"/>
      <c r="F9" s="29"/>
      <c r="G9" s="29"/>
      <c r="H9" s="29"/>
    </row>
    <row r="10" spans="1:8" x14ac:dyDescent="0.2">
      <c r="A10" s="32" t="s">
        <v>31</v>
      </c>
      <c r="B10" s="29">
        <f>C10</f>
        <v>0</v>
      </c>
      <c r="C10" s="29"/>
      <c r="D10" s="29"/>
      <c r="E10" s="29"/>
      <c r="F10" s="29"/>
      <c r="G10" s="29"/>
      <c r="H10" s="29"/>
    </row>
    <row r="11" spans="1:8" x14ac:dyDescent="0.2">
      <c r="A11" s="32" t="s">
        <v>28</v>
      </c>
      <c r="B11" s="29">
        <f>B12+B13+B14+B15</f>
        <v>6.32</v>
      </c>
      <c r="C11" s="29"/>
      <c r="D11" s="29"/>
      <c r="E11" s="29"/>
      <c r="F11" s="29"/>
      <c r="G11" s="29"/>
      <c r="H11" s="29"/>
    </row>
    <row r="12" spans="1:8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  <c r="G12" s="29"/>
      <c r="H12" s="29"/>
    </row>
    <row r="13" spans="1:8" x14ac:dyDescent="0.2">
      <c r="A13" s="41" t="s">
        <v>3</v>
      </c>
      <c r="B13" s="29">
        <v>6.32</v>
      </c>
      <c r="C13" s="29">
        <v>6.32</v>
      </c>
      <c r="D13" s="29"/>
      <c r="E13" s="29"/>
      <c r="F13" s="29"/>
      <c r="G13" s="29"/>
      <c r="H13" s="29"/>
    </row>
    <row r="14" spans="1:8" x14ac:dyDescent="0.2">
      <c r="A14" s="41" t="s">
        <v>35</v>
      </c>
      <c r="B14" s="29">
        <f t="shared" si="1"/>
        <v>0</v>
      </c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  <c r="H15" s="29"/>
    </row>
    <row r="16" spans="1:8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  <c r="H16" s="29"/>
    </row>
    <row r="17" spans="1:8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  <c r="H17" s="29"/>
    </row>
    <row r="18" spans="1:8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  <c r="G18" s="29"/>
      <c r="H18" s="29"/>
    </row>
    <row r="19" spans="1:8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  <c r="H19" s="29"/>
    </row>
    <row r="20" spans="1:8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  <c r="H20" s="29"/>
    </row>
    <row r="21" spans="1:8" s="46" customFormat="1" x14ac:dyDescent="0.2">
      <c r="A21" s="32" t="s">
        <v>7</v>
      </c>
      <c r="B21" s="42">
        <f>B22+B23+B29+B30+B35+B36+B37+B38</f>
        <v>2.6</v>
      </c>
      <c r="C21" s="29"/>
      <c r="D21" s="29"/>
      <c r="E21" s="29"/>
      <c r="F21" s="29"/>
      <c r="G21" s="29"/>
      <c r="H21" s="29"/>
    </row>
    <row r="22" spans="1:8" x14ac:dyDescent="0.2">
      <c r="A22" s="43" t="s">
        <v>12</v>
      </c>
      <c r="B22" s="29">
        <f>C22</f>
        <v>0</v>
      </c>
      <c r="C22" s="29"/>
      <c r="D22" s="29"/>
      <c r="E22" s="29"/>
      <c r="F22" s="29"/>
      <c r="G22" s="44"/>
      <c r="H22" s="44"/>
    </row>
    <row r="23" spans="1:8" x14ac:dyDescent="0.2">
      <c r="A23" s="43" t="s">
        <v>83</v>
      </c>
      <c r="B23" s="29"/>
      <c r="C23" s="29"/>
      <c r="D23" s="29"/>
      <c r="E23" s="29"/>
      <c r="F23" s="29"/>
      <c r="G23" s="44"/>
      <c r="H23" s="44"/>
    </row>
    <row r="24" spans="1:8" x14ac:dyDescent="0.2">
      <c r="A24" s="43" t="s">
        <v>88</v>
      </c>
      <c r="B24" s="29"/>
      <c r="C24" s="29"/>
      <c r="D24" s="29"/>
      <c r="E24" s="29"/>
      <c r="F24" s="29"/>
      <c r="G24" s="44"/>
      <c r="H24" s="44"/>
    </row>
    <row r="25" spans="1:8" ht="15" x14ac:dyDescent="0.2">
      <c r="A25" s="43" t="s">
        <v>89</v>
      </c>
      <c r="B25" s="29">
        <v>0</v>
      </c>
      <c r="C25" s="29"/>
      <c r="D25" s="29"/>
      <c r="E25" s="29"/>
      <c r="F25" s="29"/>
      <c r="G25" s="45"/>
      <c r="H25" s="45"/>
    </row>
    <row r="26" spans="1:8" ht="15" x14ac:dyDescent="0.2">
      <c r="A26" s="43" t="s">
        <v>90</v>
      </c>
      <c r="B26" s="29"/>
      <c r="C26" s="29"/>
      <c r="D26" s="29"/>
      <c r="E26" s="29"/>
      <c r="F26" s="29"/>
      <c r="G26" s="45"/>
      <c r="H26" s="45"/>
    </row>
    <row r="27" spans="1:8" s="24" customFormat="1" ht="25.5" x14ac:dyDescent="0.2">
      <c r="A27" s="43" t="s">
        <v>91</v>
      </c>
      <c r="B27" s="29">
        <f t="shared" ref="B27:B34" si="2">C27</f>
        <v>0</v>
      </c>
      <c r="C27" s="29"/>
      <c r="D27" s="29"/>
      <c r="E27" s="29"/>
      <c r="F27" s="29"/>
      <c r="G27" s="44"/>
      <c r="H27" s="44"/>
    </row>
    <row r="28" spans="1:8" s="24" customFormat="1" x14ac:dyDescent="0.2">
      <c r="A28" s="43" t="s">
        <v>93</v>
      </c>
      <c r="B28" s="29"/>
      <c r="C28" s="29"/>
      <c r="D28" s="29"/>
      <c r="E28" s="29"/>
      <c r="F28" s="29"/>
      <c r="G28" s="44"/>
      <c r="H28" s="44"/>
    </row>
    <row r="29" spans="1:8" ht="15" x14ac:dyDescent="0.2">
      <c r="A29" s="43" t="s">
        <v>27</v>
      </c>
      <c r="B29" s="29">
        <f t="shared" si="2"/>
        <v>0</v>
      </c>
      <c r="C29" s="29"/>
      <c r="D29" s="29"/>
      <c r="E29" s="29"/>
      <c r="F29" s="29"/>
      <c r="G29" s="45"/>
      <c r="H29" s="45"/>
    </row>
    <row r="30" spans="1:8" ht="15" x14ac:dyDescent="0.2">
      <c r="A30" s="43" t="s">
        <v>43</v>
      </c>
      <c r="B30" s="29">
        <f t="shared" si="2"/>
        <v>0</v>
      </c>
      <c r="C30" s="29"/>
      <c r="D30" s="29"/>
      <c r="E30" s="29"/>
      <c r="F30" s="29"/>
      <c r="G30" s="45"/>
      <c r="H30" s="45"/>
    </row>
    <row r="31" spans="1:8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  <c r="G31" s="35"/>
      <c r="H31" s="31"/>
    </row>
    <row r="32" spans="1:8" x14ac:dyDescent="0.2">
      <c r="A32" s="51" t="s">
        <v>9</v>
      </c>
      <c r="B32" s="29">
        <f t="shared" si="2"/>
        <v>0</v>
      </c>
      <c r="C32" s="29"/>
      <c r="D32" s="29"/>
      <c r="E32" s="29"/>
      <c r="F32" s="29"/>
      <c r="G32" s="34"/>
      <c r="H32" s="34"/>
    </row>
    <row r="33" spans="1:8" ht="15" x14ac:dyDescent="0.2">
      <c r="A33" s="51" t="s">
        <v>10</v>
      </c>
      <c r="B33" s="29">
        <f t="shared" si="2"/>
        <v>0</v>
      </c>
      <c r="C33" s="29"/>
      <c r="D33" s="29"/>
      <c r="E33" s="29"/>
      <c r="F33" s="29"/>
      <c r="G33" s="45"/>
      <c r="H33" s="45"/>
    </row>
    <row r="34" spans="1:8" s="24" customFormat="1" x14ac:dyDescent="0.2">
      <c r="A34" s="51" t="s">
        <v>11</v>
      </c>
      <c r="B34" s="29">
        <f t="shared" si="2"/>
        <v>0</v>
      </c>
      <c r="C34" s="29"/>
      <c r="D34" s="29"/>
      <c r="E34" s="29"/>
      <c r="F34" s="29"/>
      <c r="G34" s="34"/>
      <c r="H34" s="29"/>
    </row>
    <row r="35" spans="1:8" ht="15" x14ac:dyDescent="0.2">
      <c r="A35" s="43" t="s">
        <v>13</v>
      </c>
      <c r="B35" s="29">
        <f>C35</f>
        <v>0</v>
      </c>
      <c r="C35" s="29"/>
      <c r="D35" s="29"/>
      <c r="E35" s="29"/>
      <c r="F35" s="29"/>
      <c r="G35" s="45"/>
      <c r="H35" s="45"/>
    </row>
    <row r="36" spans="1:8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  <c r="G36" s="34"/>
      <c r="H36" s="34"/>
    </row>
    <row r="37" spans="1:8" x14ac:dyDescent="0.2">
      <c r="A37" s="43" t="s">
        <v>15</v>
      </c>
      <c r="B37" s="29">
        <v>2.6</v>
      </c>
      <c r="C37" s="29">
        <v>2.6</v>
      </c>
      <c r="D37" s="29"/>
      <c r="E37" s="29"/>
      <c r="F37" s="29"/>
      <c r="G37" s="29"/>
      <c r="H37" s="29"/>
    </row>
    <row r="38" spans="1:8" ht="15" x14ac:dyDescent="0.2">
      <c r="A38" s="43" t="s">
        <v>36</v>
      </c>
      <c r="B38" s="29">
        <f t="shared" si="3"/>
        <v>0</v>
      </c>
      <c r="C38" s="29"/>
      <c r="D38" s="29"/>
      <c r="E38" s="29"/>
      <c r="F38" s="29"/>
      <c r="G38" s="45"/>
      <c r="H38" s="45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opLeftCell="A4" workbookViewId="0">
      <selection activeCell="B8" sqref="B8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6" t="str">
        <f>Баланс!K1</f>
        <v>2016 год</v>
      </c>
    </row>
    <row r="2" spans="1:6" s="12" customFormat="1" ht="15.75" x14ac:dyDescent="0.2">
      <c r="A2" s="38" t="s">
        <v>49</v>
      </c>
      <c r="B2" s="39" t="s">
        <v>47</v>
      </c>
      <c r="C2" s="54" t="s">
        <v>46</v>
      </c>
      <c r="D2" s="54" t="s">
        <v>18</v>
      </c>
      <c r="E2" s="54" t="s">
        <v>17</v>
      </c>
      <c r="F2" s="54" t="s">
        <v>20</v>
      </c>
    </row>
    <row r="3" spans="1:6" x14ac:dyDescent="0.2">
      <c r="A3" s="28" t="s">
        <v>41</v>
      </c>
      <c r="B3" s="29">
        <v>187</v>
      </c>
      <c r="C3" s="29">
        <v>187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6" customFormat="1" x14ac:dyDescent="0.2">
      <c r="A7" s="28" t="s">
        <v>23</v>
      </c>
      <c r="B7" s="42">
        <f>B3+B4+B6-B5</f>
        <v>187</v>
      </c>
      <c r="C7" s="29"/>
      <c r="D7" s="29"/>
      <c r="E7" s="29"/>
      <c r="F7" s="29"/>
    </row>
    <row r="8" spans="1:6" x14ac:dyDescent="0.2">
      <c r="A8" s="37" t="s">
        <v>32</v>
      </c>
      <c r="B8" s="29">
        <f>B7-B9-B16-B17-B18-B19-B20-B21</f>
        <v>0</v>
      </c>
      <c r="C8" s="29"/>
      <c r="D8" s="29"/>
      <c r="E8" s="29"/>
      <c r="F8" s="29"/>
    </row>
    <row r="9" spans="1:6" x14ac:dyDescent="0.2">
      <c r="A9" s="37" t="s">
        <v>58</v>
      </c>
      <c r="B9" s="29">
        <v>187</v>
      </c>
      <c r="C9" s="29">
        <v>187</v>
      </c>
      <c r="D9" s="29"/>
      <c r="E9" s="29"/>
      <c r="F9" s="29"/>
    </row>
    <row r="10" spans="1:6" x14ac:dyDescent="0.2">
      <c r="A10" s="32" t="s">
        <v>31</v>
      </c>
      <c r="B10" s="29">
        <v>0</v>
      </c>
      <c r="C10" s="29"/>
      <c r="D10" s="29"/>
      <c r="E10" s="29"/>
      <c r="F10" s="29"/>
    </row>
    <row r="11" spans="1:6" x14ac:dyDescent="0.2">
      <c r="A11" s="32" t="s">
        <v>28</v>
      </c>
      <c r="B11" s="29">
        <v>187</v>
      </c>
      <c r="C11" s="29">
        <v>187</v>
      </c>
      <c r="D11" s="29"/>
      <c r="E11" s="29"/>
      <c r="F11" s="29"/>
    </row>
    <row r="12" spans="1:6" s="24" customFormat="1" x14ac:dyDescent="0.2">
      <c r="A12" s="41" t="s">
        <v>34</v>
      </c>
      <c r="B12" s="29"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187</v>
      </c>
      <c r="C13" s="29">
        <v>187</v>
      </c>
      <c r="D13" s="29"/>
      <c r="E13" s="29"/>
      <c r="F13" s="29"/>
    </row>
    <row r="14" spans="1:6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37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6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83</v>
      </c>
      <c r="B23" s="29"/>
      <c r="C23" s="29"/>
      <c r="D23" s="29"/>
      <c r="E23" s="29"/>
      <c r="F23" s="29"/>
    </row>
    <row r="24" spans="1:6" x14ac:dyDescent="0.2">
      <c r="A24" s="43" t="s">
        <v>88</v>
      </c>
      <c r="B24" s="29"/>
      <c r="C24" s="29"/>
      <c r="D24" s="29"/>
      <c r="E24" s="29"/>
      <c r="F24" s="29"/>
    </row>
    <row r="25" spans="1:6" x14ac:dyDescent="0.2">
      <c r="A25" s="43" t="s">
        <v>89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90</v>
      </c>
      <c r="B26" s="29"/>
      <c r="C26" s="29"/>
      <c r="D26" s="29"/>
      <c r="E26" s="29"/>
      <c r="F26" s="29"/>
    </row>
    <row r="27" spans="1:6" s="24" customFormat="1" ht="25.5" x14ac:dyDescent="0.2">
      <c r="A27" s="43" t="s">
        <v>91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92</v>
      </c>
      <c r="B28" s="29"/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43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51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51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51" t="s">
        <v>10</v>
      </c>
      <c r="B33" s="29">
        <f t="shared" si="2"/>
        <v>0</v>
      </c>
      <c r="C33" s="29"/>
      <c r="D33" s="45"/>
      <c r="E33" s="29"/>
      <c r="F33" s="29"/>
    </row>
    <row r="34" spans="1:6" s="24" customFormat="1" x14ac:dyDescent="0.2">
      <c r="A34" s="51" t="s">
        <v>11</v>
      </c>
      <c r="B34" s="29">
        <f t="shared" si="2"/>
        <v>0</v>
      </c>
      <c r="C34" s="29"/>
      <c r="D34" s="34"/>
      <c r="E34" s="29"/>
      <c r="F34" s="29"/>
    </row>
    <row r="35" spans="1:6" ht="15" x14ac:dyDescent="0.2">
      <c r="A35" s="43" t="s">
        <v>13</v>
      </c>
      <c r="B35" s="29">
        <f>C35</f>
        <v>0</v>
      </c>
      <c r="C35" s="29"/>
      <c r="D35" s="45"/>
      <c r="E35" s="29"/>
      <c r="F35" s="29"/>
    </row>
    <row r="36" spans="1:6" x14ac:dyDescent="0.2">
      <c r="A36" s="43" t="s">
        <v>14</v>
      </c>
      <c r="B36" s="29">
        <f t="shared" ref="B36:B37" si="3">C36</f>
        <v>0</v>
      </c>
      <c r="C36" s="29"/>
      <c r="D36" s="34"/>
      <c r="E36" s="29"/>
      <c r="F36" s="29"/>
    </row>
    <row r="37" spans="1:6" x14ac:dyDescent="0.2">
      <c r="A37" s="43" t="s">
        <v>15</v>
      </c>
      <c r="B37" s="29">
        <f t="shared" si="3"/>
        <v>0</v>
      </c>
      <c r="C37" s="29"/>
      <c r="D37" s="29"/>
      <c r="E37" s="29"/>
      <c r="F37" s="29"/>
    </row>
    <row r="38" spans="1:6" ht="15" x14ac:dyDescent="0.2">
      <c r="A38" s="43" t="s">
        <v>36</v>
      </c>
      <c r="B38" s="29">
        <v>0</v>
      </c>
      <c r="C38" s="29">
        <v>0</v>
      </c>
      <c r="D38" s="45"/>
      <c r="E38" s="29">
        <v>0</v>
      </c>
      <c r="F38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topLeftCell="A16" workbookViewId="0">
      <selection activeCell="A23" sqref="A23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6" t="str">
        <f>Баланс!K1</f>
        <v>2016 год</v>
      </c>
    </row>
    <row r="2" spans="1:5" s="12" customFormat="1" ht="15.75" x14ac:dyDescent="0.2">
      <c r="A2" s="38" t="s">
        <v>61</v>
      </c>
      <c r="B2" s="39" t="s">
        <v>47</v>
      </c>
      <c r="C2" s="54" t="s">
        <v>46</v>
      </c>
      <c r="D2" s="54" t="s">
        <v>17</v>
      </c>
      <c r="E2" s="54" t="s">
        <v>16</v>
      </c>
    </row>
    <row r="3" spans="1:5" x14ac:dyDescent="0.2">
      <c r="A3" s="28" t="s">
        <v>41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8051.5800000000008</v>
      </c>
      <c r="C4" s="29">
        <f>Бензин!C4+Дизель!C4+Мазут!C4+ТПБ!C4+СУГ!C4</f>
        <v>8051.5800000000008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-297.68999999999994</v>
      </c>
      <c r="C6" s="29">
        <f>Бензин!C6+Дизель!C6+Мазут!C6+ТПБ!C6+СУГ!C6</f>
        <v>-297.68999999999994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6" customFormat="1" x14ac:dyDescent="0.2">
      <c r="A7" s="28" t="s">
        <v>23</v>
      </c>
      <c r="B7" s="42">
        <f>Бензин!B7+Дизель!B7+Мазут!B7+ТПБ!B7+СУГ!B7</f>
        <v>7753.8899999999994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32</v>
      </c>
      <c r="B8" s="29">
        <f>Бензин!B8+Дизель!B8+Мазут!B8+ТПБ!B8+СУГ!B8</f>
        <v>-3.3199999999994612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58</v>
      </c>
      <c r="B9" s="29">
        <f>Бензин!B9+Дизель!B9+Мазут!B9+ТПБ!B9+СУГ!B9</f>
        <v>225.77</v>
      </c>
      <c r="C9" s="29"/>
      <c r="D9" s="29"/>
      <c r="E9" s="29"/>
    </row>
    <row r="10" spans="1:5" x14ac:dyDescent="0.2">
      <c r="A10" s="32" t="s">
        <v>31</v>
      </c>
      <c r="B10" s="29">
        <f>Бензин!B10+Дизель!B10+Мазут!B10+ТПБ!B10+СУГ!B10</f>
        <v>2.92</v>
      </c>
      <c r="C10" s="29">
        <f>Бензин!C10+Дизель!C10+Мазут!C10+ТПБ!C10+СУГ!C10</f>
        <v>0</v>
      </c>
      <c r="D10" s="29">
        <f>Бензин!D10+Дизель!D10+Мазут!D10+ТПБ!D10+СУГ!D10</f>
        <v>0</v>
      </c>
      <c r="E10" s="29">
        <f>Бензин!E10+Дизель!E10+Мазут!E10+ТПБ!E10+СУГ!E10</f>
        <v>2.92</v>
      </c>
    </row>
    <row r="11" spans="1:5" x14ac:dyDescent="0.2">
      <c r="A11" s="32" t="s">
        <v>28</v>
      </c>
      <c r="B11" s="29">
        <f>Бензин!B11+Дизель!B11+Мазут!B11+ТПБ!B11+СУГ!B11</f>
        <v>222.85</v>
      </c>
      <c r="C11" s="29">
        <f>Бензин!C11+Дизель!C11+Мазут!C11+ТПБ!C11+СУГ!C11</f>
        <v>141.85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34</v>
      </c>
      <c r="B12" s="29">
        <f>Бензин!B12+Дизель!B12+Мазут!B12+ТПБ!B12+СУГ!B12</f>
        <v>0</v>
      </c>
      <c r="C12" s="29">
        <f>Бензин!C12+Дизель!C12+Мазут!C12+ТПБ!C12+СУГ!C12</f>
        <v>0</v>
      </c>
      <c r="D12" s="29">
        <f>Бензин!D12+Дизель!D12+Мазут!D12+ТПБ!D12+СУГ!D12</f>
        <v>0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222.85</v>
      </c>
      <c r="C13" s="29">
        <f>Бензин!C13+Дизель!C13+Мазут!C13+ТПБ!C13+СУГ!C13</f>
        <v>222.84</v>
      </c>
      <c r="D13" s="29">
        <f>Бензин!D13+Дизель!D13+Мазут!D13+ТПБ!D13+СУГ!D13</f>
        <v>0</v>
      </c>
      <c r="E13" s="29">
        <f>Бензин!E13+Дизель!E13+Мазут!E13+ТПБ!E13+СУГ!E13</f>
        <v>0</v>
      </c>
    </row>
    <row r="14" spans="1:5" x14ac:dyDescent="0.2">
      <c r="A14" s="41" t="s">
        <v>35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26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37</v>
      </c>
      <c r="B18" s="29">
        <f>Бензин!B18+Дизель!B18+Мазут!B18+ТПБ!B18+СУГ!B18</f>
        <v>0.05</v>
      </c>
      <c r="C18" s="29">
        <f>Бензин!C18+Дизель!C18+Мазут!C18+ТПБ!C18+СУГ!C18</f>
        <v>0.05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29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6" customFormat="1" x14ac:dyDescent="0.2">
      <c r="A21" s="32" t="s">
        <v>7</v>
      </c>
      <c r="B21" s="42">
        <f>Бензин!B21+Дизель!B21+Мазут!B21+ТПБ!B21+СУГ!B21</f>
        <v>7531.3899999999994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71.509999999999991</v>
      </c>
      <c r="C22" s="29">
        <f>Бензин!C22+Дизель!C22+Мазут!C22+ТПБ!C22+СУГ!C22</f>
        <v>71.509999999999991</v>
      </c>
      <c r="D22" s="29">
        <f>Бензин!D22+Дизель!D22+Мазут!D22+ТПБ!D22+СУГ!D22</f>
        <v>0</v>
      </c>
      <c r="E22" s="29">
        <f>Бензин!E22+Дизель!E22+Мазут!E22+ТПБ!E22+СУГ!E22</f>
        <v>0</v>
      </c>
    </row>
    <row r="23" spans="1:5" x14ac:dyDescent="0.2">
      <c r="A23" s="43" t="s">
        <v>83</v>
      </c>
      <c r="B23" s="29">
        <f>Бензин!B23+Дизель!B23+Мазут!B23+ТПБ!B23+СУГ!B23</f>
        <v>403.11</v>
      </c>
      <c r="C23" s="29">
        <f>Бензин!C23+Дизель!C23+Мазут!C23+ТПБ!C23+СУГ!C23</f>
        <v>403.11</v>
      </c>
      <c r="D23" s="29"/>
      <c r="E23" s="29"/>
    </row>
    <row r="24" spans="1:5" x14ac:dyDescent="0.2">
      <c r="A24" s="43" t="s">
        <v>88</v>
      </c>
      <c r="B24" s="29">
        <f>Бензин!B24+Дизель!B24+Мазут!B24+ТПБ!B24+СУГ!B24</f>
        <v>38.89</v>
      </c>
      <c r="C24" s="29">
        <f>Бензин!C24+Дизель!C24+Мазут!C24+ТПБ!C24+СУГ!C24</f>
        <v>38.89</v>
      </c>
      <c r="D24" s="29"/>
      <c r="E24" s="29"/>
    </row>
    <row r="25" spans="1:5" x14ac:dyDescent="0.2">
      <c r="A25" s="43" t="s">
        <v>89</v>
      </c>
      <c r="B25" s="29">
        <f>Бензин!B25+Дизель!B25+Мазут!B25+ТПБ!B25+СУГ!B25</f>
        <v>313.66999999999996</v>
      </c>
      <c r="C25" s="29">
        <f>Бензин!C25+Дизель!C25+Мазут!C25+ТПБ!C25+СУГ!C25</f>
        <v>313.66999999999996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90</v>
      </c>
      <c r="B26" s="29">
        <f>Бензин!B26+Дизель!B26+Мазут!B26+ТПБ!B26+СУГ!B26</f>
        <v>46.65</v>
      </c>
      <c r="C26" s="29">
        <f>Бензин!C26+Дизель!C26+Мазут!C26+ТПБ!C26+СУГ!C26</f>
        <v>46.65</v>
      </c>
      <c r="D26" s="29"/>
      <c r="E26" s="29"/>
    </row>
    <row r="27" spans="1:5" s="24" customFormat="1" ht="25.5" x14ac:dyDescent="0.2">
      <c r="A27" s="43" t="s">
        <v>91</v>
      </c>
      <c r="B27" s="29">
        <f>Бензин!B27+Дизель!B27+Мазут!B27+ТПБ!B27+СУГ!B27</f>
        <v>3.9</v>
      </c>
      <c r="C27" s="29">
        <f>Бензин!C27+Дизель!C27+Мазут!C27+ТПБ!C27+СУГ!C27</f>
        <v>3.9</v>
      </c>
      <c r="D27" s="29">
        <f>Бензин!D27+Дизель!D27+Мазут!D27+ТПБ!D27+СУГ!D27</f>
        <v>0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92</v>
      </c>
      <c r="B28" s="29">
        <f>Бензин!B28+Дизель!B28+Мазут!B28+ТПБ!B28+СУГ!B28</f>
        <v>0</v>
      </c>
      <c r="C28" s="29">
        <f>Бензин!C28+Дизель!C28+Мазут!C28+ТПБ!C28+СУГ!C28</f>
        <v>0</v>
      </c>
      <c r="D28" s="29"/>
      <c r="E28" s="29"/>
    </row>
    <row r="29" spans="1:5" x14ac:dyDescent="0.2">
      <c r="A29" s="43" t="s">
        <v>27</v>
      </c>
      <c r="B29" s="29">
        <f>Бензин!B29+Дизель!B29+Мазут!B29+ТПБ!B29+СУГ!B29</f>
        <v>115.92</v>
      </c>
      <c r="C29" s="29">
        <f>Бензин!C29+Дизель!C29+Мазут!C29+ТПБ!C29+СУГ!C29</f>
        <v>115.92</v>
      </c>
      <c r="D29" s="29">
        <f>Бензин!D29+Дизель!D29+Мазут!D29+ТПБ!D29+СУГ!D29</f>
        <v>0</v>
      </c>
      <c r="E29" s="29">
        <f>Бензин!E29+Дизель!E29+Мазут!E29+ТПБ!E29+СУГ!E29</f>
        <v>0</v>
      </c>
    </row>
    <row r="30" spans="1:5" x14ac:dyDescent="0.2">
      <c r="A30" s="43" t="s">
        <v>43</v>
      </c>
      <c r="B30" s="29">
        <f>Бензин!B30+Дизель!B30+Мазут!B30+ТПБ!B30+СУГ!B30</f>
        <v>538.39</v>
      </c>
      <c r="C30" s="29">
        <f>Бензин!C30+Дизель!C30+Мазут!C30+ТПБ!C30+СУГ!C30</f>
        <v>538.39</v>
      </c>
      <c r="D30" s="29">
        <f>Бензин!D30+Дизель!D30+Мазут!D30+ТПБ!D30+СУГ!D30</f>
        <v>0</v>
      </c>
      <c r="E30" s="29">
        <f>Бензин!E30+Дизель!E30+Мазут!E30+ТПБ!E30+СУГ!E30</f>
        <v>0</v>
      </c>
    </row>
    <row r="31" spans="1:5" s="24" customFormat="1" x14ac:dyDescent="0.2">
      <c r="A31" s="51" t="s">
        <v>8</v>
      </c>
      <c r="B31" s="29">
        <f>Бензин!B31+Дизель!B31+Мазут!B31+ТПБ!B31+СУГ!B31</f>
        <v>5.15</v>
      </c>
      <c r="C31" s="29">
        <f>Бензин!C31+Дизель!C31+Мазут!C31+ТПБ!C31+СУГ!C31</f>
        <v>5.15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51" t="s">
        <v>9</v>
      </c>
      <c r="B32" s="29">
        <f>Бензин!B32+Дизель!B32+Мазут!B32+ТПБ!B32+СУГ!B32</f>
        <v>2.09</v>
      </c>
      <c r="C32" s="29">
        <f>Бензин!C32+Дизель!C32+Мазут!C32+ТПБ!C32+СУГ!C32</f>
        <v>2.09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51" t="s">
        <v>10</v>
      </c>
      <c r="B33" s="29">
        <f>Бензин!B33+Дизель!B33+Мазут!B33+ТПБ!B33+СУГ!B33</f>
        <v>1.28</v>
      </c>
      <c r="C33" s="29">
        <f>Бензин!C33+Дизель!C33+Мазут!C33+ТПБ!C33+СУГ!C33</f>
        <v>1.28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51" t="s">
        <v>11</v>
      </c>
      <c r="B34" s="29">
        <f>Бензин!B34+Дизель!B34+Мазут!B34+ТПБ!B34+СУГ!B34</f>
        <v>22.19</v>
      </c>
      <c r="C34" s="29">
        <f>Бензин!C34+Дизель!C34+Мазут!C34+ТПБ!C34+СУГ!C34</f>
        <v>22.19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3712.7</v>
      </c>
      <c r="C35" s="29">
        <f>Бензин!C35+Дизель!C35+Мазут!C35+ТПБ!C35+СУГ!C35</f>
        <v>3712.7</v>
      </c>
      <c r="D35" s="29">
        <f>Бензин!D35+Дизель!D35+Мазут!D35+ТПБ!D35+СУГ!D35</f>
        <v>0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2523.16</v>
      </c>
      <c r="C36" s="29">
        <f>Бензин!C36+Дизель!C36+Мазут!C36+ТПБ!C36+СУГ!C36</f>
        <v>2523.16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8.25</v>
      </c>
      <c r="C37" s="29">
        <f>Бензин!C37+Дизель!C37+Мазут!C37+ТПБ!C37+СУГ!C37</f>
        <v>8.25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36</v>
      </c>
      <c r="B38" s="29">
        <f>Бензин!B38+Дизель!B38+Мазут!B38+ТПБ!B38+СУГ!B38</f>
        <v>158.35</v>
      </c>
      <c r="C38" s="29">
        <f>Бензин!C38+Дизель!C38+Мазут!C38+ТПБ!C38+СУГ!C38</f>
        <v>158.35</v>
      </c>
      <c r="D38" s="29">
        <f>Бензин!D38+Дизель!D38+Мазут!D38+ТПБ!D38+СУГ!D38</f>
        <v>0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2021-11-30T08:50:16Z</cp:lastPrinted>
  <dcterms:created xsi:type="dcterms:W3CDTF">2015-02-25T07:22:02Z</dcterms:created>
  <dcterms:modified xsi:type="dcterms:W3CDTF">2024-12-11T10:28:56Z</dcterms:modified>
</cp:coreProperties>
</file>