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web_balance\"/>
    </mc:Choice>
  </mc:AlternateContent>
  <bookViews>
    <workbookView xWindow="-120" yWindow="-120" windowWidth="23310" windowHeight="13740" tabRatio="923" activeTab="1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8" i="40"/>
  <c r="L27" i="40"/>
  <c r="L26" i="40"/>
  <c r="L25" i="40"/>
  <c r="K30" i="40"/>
  <c r="K29" i="40"/>
  <c r="K28" i="40"/>
  <c r="K27" i="40"/>
  <c r="K26" i="40"/>
  <c r="K25" i="40"/>
  <c r="K24" i="40"/>
  <c r="J29" i="40"/>
  <c r="J28" i="40"/>
  <c r="J27" i="40"/>
  <c r="J26" i="40"/>
  <c r="J25" i="40"/>
  <c r="J24" i="40"/>
  <c r="F30" i="40"/>
  <c r="F29" i="40"/>
  <c r="F28" i="40"/>
  <c r="F27" i="40"/>
  <c r="F26" i="40"/>
  <c r="F25" i="40"/>
  <c r="F24" i="40"/>
  <c r="E29" i="40"/>
  <c r="E27" i="40"/>
  <c r="E26" i="40"/>
  <c r="E25" i="40"/>
  <c r="E24" i="40"/>
  <c r="E23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8"/>
  <c r="B21" i="6"/>
  <c r="C23" i="31"/>
  <c r="C26" i="31"/>
  <c r="C24" i="31"/>
  <c r="C10" i="31"/>
  <c r="C9" i="31"/>
  <c r="B28" i="31"/>
  <c r="B26" i="31"/>
  <c r="B24" i="31"/>
  <c r="B23" i="31"/>
  <c r="B21" i="36"/>
  <c r="B21" i="35"/>
  <c r="B21" i="34"/>
  <c r="B21" i="33"/>
  <c r="B21" i="4"/>
  <c r="B20" i="32"/>
  <c r="B21" i="29"/>
  <c r="B21" i="2"/>
  <c r="B18" i="8"/>
  <c r="B22" i="5"/>
  <c r="B20" i="7"/>
  <c r="B8" i="7"/>
  <c r="B25" i="31"/>
  <c r="B3" i="8"/>
  <c r="C9" i="37"/>
  <c r="B9" i="37"/>
  <c r="J15" i="40"/>
  <c r="I12" i="40"/>
  <c r="H12" i="40"/>
  <c r="D12" i="40"/>
  <c r="H5" i="40"/>
  <c r="E16" i="5" l="1"/>
  <c r="B16" i="5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F1" i="5"/>
  <c r="G1" i="8"/>
  <c r="K23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H9" i="40"/>
  <c r="H11" i="40" s="1"/>
  <c r="F23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15" i="40"/>
  <c r="F11" i="40"/>
  <c r="F6" i="40"/>
  <c r="F7" i="40"/>
  <c r="F8" i="40"/>
  <c r="F5" i="40"/>
  <c r="D16" i="40"/>
  <c r="H16" i="40"/>
  <c r="I16" i="40"/>
  <c r="K9" i="40" l="1"/>
  <c r="F12" i="40"/>
  <c r="K12" i="40"/>
  <c r="J9" i="40"/>
  <c r="H10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5" i="38"/>
  <c r="B4" i="38"/>
  <c r="B38" i="6"/>
  <c r="B37" i="6"/>
  <c r="G38" i="40" s="1"/>
  <c r="B36" i="6"/>
  <c r="B35" i="6"/>
  <c r="B34" i="6"/>
  <c r="B33" i="6"/>
  <c r="G34" i="40" s="1"/>
  <c r="B32" i="6"/>
  <c r="B31" i="6"/>
  <c r="B30" i="6"/>
  <c r="B29" i="6"/>
  <c r="G30" i="40" s="1"/>
  <c r="B27" i="6"/>
  <c r="B25" i="6"/>
  <c r="G24" i="40" s="1"/>
  <c r="B22" i="6"/>
  <c r="G23" i="40" s="1"/>
  <c r="B20" i="6"/>
  <c r="B20" i="37" s="1"/>
  <c r="G21" i="40" s="1"/>
  <c r="B19" i="6"/>
  <c r="B18" i="6"/>
  <c r="B18" i="37" s="1"/>
  <c r="G19" i="40" s="1"/>
  <c r="B17" i="6"/>
  <c r="B17" i="37" s="1"/>
  <c r="G18" i="40" s="1"/>
  <c r="B16" i="6"/>
  <c r="B16" i="37" s="1"/>
  <c r="G17" i="40" s="1"/>
  <c r="B15" i="6"/>
  <c r="B14" i="6"/>
  <c r="B14" i="37" s="1"/>
  <c r="B12" i="6"/>
  <c r="B10" i="6"/>
  <c r="B10" i="37" s="1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11" i="5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5" i="29"/>
  <c r="B4" i="29"/>
  <c r="B36" i="2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6" i="2"/>
  <c r="B17" i="2"/>
  <c r="B19" i="2"/>
  <c r="B20" i="2"/>
  <c r="B5" i="2"/>
  <c r="B3" i="2"/>
  <c r="F36" i="40"/>
  <c r="F39" i="40"/>
  <c r="B7" i="5"/>
  <c r="F9" i="40" s="1"/>
  <c r="G31" i="40" l="1"/>
  <c r="G35" i="40"/>
  <c r="G39" i="40"/>
  <c r="G16" i="40"/>
  <c r="B21" i="30"/>
  <c r="B5" i="32"/>
  <c r="C7" i="40" s="1"/>
  <c r="B14" i="32"/>
  <c r="B18" i="32"/>
  <c r="C20" i="40" s="1"/>
  <c r="B35" i="32"/>
  <c r="C37" i="40" s="1"/>
  <c r="B7" i="2"/>
  <c r="B15" i="37"/>
  <c r="G15" i="40" s="1"/>
  <c r="B19" i="37"/>
  <c r="G20" i="40" s="1"/>
  <c r="G28" i="40"/>
  <c r="G33" i="40"/>
  <c r="G36" i="40"/>
  <c r="G32" i="40"/>
  <c r="B6" i="37"/>
  <c r="G8" i="40" s="1"/>
  <c r="B9" i="32"/>
  <c r="C11" i="40" s="1"/>
  <c r="B31" i="32"/>
  <c r="B26" i="32"/>
  <c r="B11" i="8"/>
  <c r="J31" i="40"/>
  <c r="B4" i="37"/>
  <c r="G6" i="40" s="1"/>
  <c r="B12" i="37"/>
  <c r="G13" i="40" s="1"/>
  <c r="B3" i="37"/>
  <c r="G5" i="40" s="1"/>
  <c r="B11" i="38"/>
  <c r="B13" i="37"/>
  <c r="G14" i="40" s="1"/>
  <c r="G11" i="40"/>
  <c r="G37" i="40"/>
  <c r="B11" i="39"/>
  <c r="B5" i="37"/>
  <c r="G7" i="40" s="1"/>
  <c r="B34" i="32"/>
  <c r="C36" i="40" s="1"/>
  <c r="B6" i="32"/>
  <c r="C8" i="40" s="1"/>
  <c r="B19" i="32"/>
  <c r="C21" i="40" s="1"/>
  <c r="B15" i="32"/>
  <c r="C17" i="40" s="1"/>
  <c r="B4" i="32"/>
  <c r="C6" i="40" s="1"/>
  <c r="B33" i="32"/>
  <c r="B32" i="32"/>
  <c r="B28" i="32"/>
  <c r="B3" i="32"/>
  <c r="C5" i="40" s="1"/>
  <c r="B37" i="32"/>
  <c r="C39" i="40" s="1"/>
  <c r="B16" i="32"/>
  <c r="C18" i="40" s="1"/>
  <c r="B11" i="32"/>
  <c r="C13" i="40" s="1"/>
  <c r="B24" i="32"/>
  <c r="B30" i="32"/>
  <c r="C23" i="40"/>
  <c r="B13" i="32"/>
  <c r="B17" i="32"/>
  <c r="C19" i="40" s="1"/>
  <c r="B11" i="2"/>
  <c r="B6" i="31"/>
  <c r="E8" i="40" s="1"/>
  <c r="B14" i="31"/>
  <c r="B18" i="31"/>
  <c r="E19" i="40" s="1"/>
  <c r="B31" i="31"/>
  <c r="E32" i="40" s="1"/>
  <c r="B36" i="31"/>
  <c r="E37" i="40" s="1"/>
  <c r="B3" i="31"/>
  <c r="E5" i="40" s="1"/>
  <c r="B10" i="31"/>
  <c r="E11" i="40" s="1"/>
  <c r="K22" i="40"/>
  <c r="B7" i="29"/>
  <c r="B12" i="32"/>
  <c r="C14" i="40" s="1"/>
  <c r="B29" i="32"/>
  <c r="B15" i="31"/>
  <c r="B27" i="31"/>
  <c r="E28" i="40" s="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B34" i="31"/>
  <c r="E35" i="40" s="1"/>
  <c r="B4" i="31"/>
  <c r="E6" i="40" s="1"/>
  <c r="B12" i="3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11" i="34"/>
  <c r="B7" i="34"/>
  <c r="B7" i="4"/>
  <c r="B7" i="30"/>
  <c r="B11" i="30"/>
  <c r="B11" i="29"/>
  <c r="L37" i="40" l="1"/>
  <c r="L19" i="40"/>
  <c r="E16" i="40"/>
  <c r="E15" i="40"/>
  <c r="E12" i="40" s="1"/>
  <c r="L20" i="40"/>
  <c r="C15" i="40"/>
  <c r="C12" i="40" s="1"/>
  <c r="J22" i="40"/>
  <c r="B9" i="7"/>
  <c r="B8" i="35"/>
  <c r="B8" i="34"/>
  <c r="B8" i="33"/>
  <c r="L7" i="40"/>
  <c r="L36" i="40"/>
  <c r="G12" i="40"/>
  <c r="B8" i="39"/>
  <c r="B8" i="29"/>
  <c r="B8" i="5"/>
  <c r="F10" i="40" s="1"/>
  <c r="F22" i="40"/>
  <c r="L38" i="40"/>
  <c r="L24" i="40"/>
  <c r="L5" i="40"/>
  <c r="L6" i="40"/>
  <c r="L33" i="40"/>
  <c r="L14" i="40"/>
  <c r="B8" i="36"/>
  <c r="L13" i="40"/>
  <c r="L30" i="40"/>
  <c r="C16" i="40"/>
  <c r="L17" i="40"/>
  <c r="L23" i="40"/>
  <c r="L18" i="40"/>
  <c r="L34" i="40"/>
  <c r="L21" i="40"/>
  <c r="L31" i="40"/>
  <c r="L32" i="40"/>
  <c r="L39" i="40"/>
  <c r="L35" i="40"/>
  <c r="L8" i="40"/>
  <c r="B7" i="32"/>
  <c r="C9" i="40" s="1"/>
  <c r="B11" i="37"/>
  <c r="B21" i="37"/>
  <c r="G22" i="40" s="1"/>
  <c r="B8" i="4"/>
  <c r="B8" i="2"/>
  <c r="C22" i="40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B8" i="30"/>
  <c r="L15" i="40" l="1"/>
  <c r="L12" i="40" s="1"/>
  <c r="L9" i="40"/>
  <c r="L16" i="40"/>
  <c r="B8" i="37"/>
  <c r="G10" i="40" s="1"/>
  <c r="L22" i="40"/>
  <c r="B8" i="32"/>
  <c r="C10" i="40" s="1"/>
  <c r="B8" i="31"/>
  <c r="E10" i="40" s="1"/>
  <c r="J10" i="40"/>
  <c r="L11" i="40"/>
  <c r="J11" i="40"/>
  <c r="L10" i="40" l="1"/>
</calcChain>
</file>

<file path=xl/sharedStrings.xml><?xml version="1.0" encoding="utf-8"?>
<sst xmlns="http://schemas.openxmlformats.org/spreadsheetml/2006/main" count="762" uniqueCount="103">
  <si>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</si>
  <si>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</si>
  <si>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</si>
  <si>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</si>
  <si>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</si>
  <si>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</si>
  <si>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</si>
  <si>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</si>
  <si>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</si>
  <si>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</si>
  <si>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</si>
  <si>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</si>
  <si>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</si>
  <si>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</si>
  <si>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</si>
  <si>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</si>
  <si>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</si>
  <si>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</si>
  <si>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</si>
  <si>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</si>
  <si>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</si>
  <si>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</si>
  <si>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</si>
  <si>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</si>
  <si>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</si>
  <si>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</si>
  <si>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</si>
  <si>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</si>
  <si>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</si>
  <si>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</si>
  <si>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</si>
  <si>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</si>
  <si>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</si>
  <si>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</si>
  <si>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</si>
  <si>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</si>
  <si>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</si>
  <si>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</si>
  <si>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</si>
  <si>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</si>
  <si>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</si>
  <si>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</si>
  <si>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</si>
  <si>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</si>
  <si>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</si>
  <si>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</si>
  <si>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</si>
  <si>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</si>
  <si>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</si>
  <si>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</si>
  <si>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</si>
  <si>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</si>
  <si>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</si>
  <si>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</si>
  <si>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</si>
  <si>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</si>
  <si>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</si>
  <si>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</si>
  <si>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</si>
  <si>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</si>
  <si>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</si>
  <si>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</si>
  <si>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</si>
  <si>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</si>
  <si>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</si>
  <si>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</si>
  <si>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</si>
  <si>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</si>
  <si>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</si>
  <si>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</si>
  <si>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</si>
  <si>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</si>
  <si>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</si>
  <si>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</si>
  <si>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</si>
  <si>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</si>
  <si>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</si>
  <si>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</si>
  <si>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</si>
  <si>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</si>
  <si>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</si>
  <si>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</si>
  <si>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</si>
  <si>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</si>
  <si>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</si>
  <si>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</si>
  <si>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</si>
  <si>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</si>
  <si>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</si>
  <si>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</si>
  <si>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</si>
  <si>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</si>
  <si>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</si>
  <si>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</si>
  <si>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>Добыча полезных ископаемых</t>
  </si>
  <si>
    <t>Прочая промышленность</t>
  </si>
  <si>
    <t>Обеспечение ЭЭ, газом и паром</t>
  </si>
  <si>
    <t xml:space="preserve">   Добыча полезныъ ископаемых</t>
  </si>
  <si>
    <t xml:space="preserve">   Прочая ромышленность</t>
  </si>
  <si>
    <t xml:space="preserve">  Водоснабжение, водоотведение, утилизация отходов</t>
  </si>
  <si>
    <t xml:space="preserve">  Обеспечение ЭЭ, газом и паром</t>
  </si>
  <si>
    <t xml:space="preserve">Московская область. </t>
  </si>
  <si>
    <t>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</si>
</sst>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3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zoomScale="90" zoomScaleNormal="90" workbookViewId="0">
      <selection activeCell="J1" sqref="J1:K1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101</v>
      </c>
      <c r="K1" s="56" t="s">
        <v>102</v>
      </c>
    </row>
    <row r="2" spans="1:15" ht="18.75" thickBot="1" x14ac:dyDescent="0.25">
      <c r="A2" s="8" t="s">
        <v>65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87</v>
      </c>
      <c r="B3" s="58" t="s">
        <v>66</v>
      </c>
      <c r="C3" s="59" t="s">
        <v>67</v>
      </c>
      <c r="D3" s="59" t="s">
        <v>68</v>
      </c>
      <c r="E3" s="59" t="s">
        <v>69</v>
      </c>
      <c r="F3" s="59" t="s">
        <v>70</v>
      </c>
      <c r="G3" s="59" t="s">
        <v>71</v>
      </c>
      <c r="H3" s="59" t="s">
        <v>72</v>
      </c>
      <c r="I3" s="59" t="s">
        <v>73</v>
      </c>
      <c r="J3" s="59" t="s">
        <v>74</v>
      </c>
      <c r="K3" s="60" t="s">
        <v>75</v>
      </c>
      <c r="L3" s="61" t="s">
        <v>76</v>
      </c>
    </row>
    <row r="4" spans="1:15" ht="13.5" thickBot="1" x14ac:dyDescent="0.25">
      <c r="A4" s="63"/>
      <c r="B4" s="64"/>
      <c r="C4" s="65">
        <v>1</v>
      </c>
      <c r="D4" s="65">
        <v>2</v>
      </c>
      <c r="E4" s="65">
        <v>3</v>
      </c>
      <c r="F4" s="65">
        <v>4</v>
      </c>
      <c r="G4" s="65">
        <v>5</v>
      </c>
      <c r="H4" s="65">
        <v>6</v>
      </c>
      <c r="I4" s="65">
        <v>7</v>
      </c>
      <c r="J4" s="65">
        <v>8</v>
      </c>
      <c r="K4" s="66">
        <v>9</v>
      </c>
      <c r="L4" s="67">
        <v>10</v>
      </c>
      <c r="N4" s="6"/>
      <c r="O4" s="6"/>
    </row>
    <row r="5" spans="1:15" x14ac:dyDescent="0.2">
      <c r="A5" s="68" t="s">
        <v>77</v>
      </c>
      <c r="B5" s="69">
        <v>2020</v>
      </c>
      <c r="C5" s="70">
        <f>Уголь_пр!B3</f>
        <v>197.06</v>
      </c>
      <c r="D5" s="70"/>
      <c r="E5" s="70">
        <f>Нефтепродукты!B3</f>
        <v>0</v>
      </c>
      <c r="F5" s="70">
        <f>'Пр-й газ'!B3</f>
        <v>0</v>
      </c>
      <c r="G5" s="70">
        <f>ПТТ!B3</f>
        <v>1011.02</v>
      </c>
      <c r="H5" s="70">
        <f>Электро!B4</f>
        <v>236.34</v>
      </c>
      <c r="I5" s="70"/>
      <c r="J5" s="70"/>
      <c r="K5" s="92"/>
      <c r="L5" s="98">
        <f t="shared" ref="L5:L15" si="0">SUM(C5:K5)</f>
        <v>1444.4199999999998</v>
      </c>
      <c r="N5" s="6"/>
      <c r="O5" s="6"/>
    </row>
    <row r="6" spans="1:15" x14ac:dyDescent="0.2">
      <c r="A6" s="71" t="s">
        <v>0</v>
      </c>
      <c r="B6" s="72">
        <v>2020</v>
      </c>
      <c r="C6" s="70">
        <f>Уголь_пр!B4</f>
        <v>1171.17</v>
      </c>
      <c r="D6" s="73"/>
      <c r="E6" s="73">
        <f>Нефтепродукты!B4</f>
        <v>10155.229999999998</v>
      </c>
      <c r="F6" s="73">
        <f>'Пр-й газ'!B4</f>
        <v>23422.74</v>
      </c>
      <c r="G6" s="73">
        <f>ПТТ!B4</f>
        <v>0</v>
      </c>
      <c r="H6" s="73"/>
      <c r="I6" s="73"/>
      <c r="J6" s="73">
        <f>Электро!B5</f>
        <v>6859.27</v>
      </c>
      <c r="K6" s="93">
        <f>Тепло!B8</f>
        <v>1270.52</v>
      </c>
      <c r="L6" s="82">
        <f t="shared" si="0"/>
        <v>42878.93</v>
      </c>
      <c r="N6" s="6"/>
      <c r="O6" s="6"/>
    </row>
    <row r="7" spans="1:15" x14ac:dyDescent="0.2">
      <c r="A7" s="71" t="s">
        <v>1</v>
      </c>
      <c r="B7" s="72">
        <v>2020</v>
      </c>
      <c r="C7" s="70">
        <f>Уголь_пр!B5</f>
        <v>0</v>
      </c>
      <c r="D7" s="73"/>
      <c r="E7" s="73">
        <f>Нефтепродукты!B5</f>
        <v>0</v>
      </c>
      <c r="F7" s="73">
        <f>'Пр-й газ'!B5</f>
        <v>0</v>
      </c>
      <c r="G7" s="73">
        <f>ПТТ!B5</f>
        <v>0</v>
      </c>
      <c r="H7" s="73"/>
      <c r="I7" s="73"/>
      <c r="J7" s="73">
        <f>-Электро!B6</f>
        <v>-2851.11</v>
      </c>
      <c r="K7" s="93">
        <f>Тепло!B9</f>
        <v>0</v>
      </c>
      <c r="L7" s="82">
        <f t="shared" si="0"/>
        <v>-2851.11</v>
      </c>
      <c r="O7" s="6"/>
    </row>
    <row r="8" spans="1:15" x14ac:dyDescent="0.2">
      <c r="A8" s="71" t="s">
        <v>2</v>
      </c>
      <c r="B8" s="72">
        <v>2020</v>
      </c>
      <c r="C8" s="70">
        <f>Уголь_пр!B6</f>
        <v>-28.54</v>
      </c>
      <c r="D8" s="73"/>
      <c r="E8" s="73">
        <f>Нефтепродукты!B6</f>
        <v>-212.32999999999998</v>
      </c>
      <c r="F8" s="73">
        <f>'Пр-й газ'!B6</f>
        <v>-0.46</v>
      </c>
      <c r="G8" s="73">
        <f>ПТТ!B6</f>
        <v>-2.2999999999999998</v>
      </c>
      <c r="H8" s="73"/>
      <c r="I8" s="73"/>
      <c r="J8" s="73">
        <f>Электро!B7</f>
        <v>0</v>
      </c>
      <c r="K8" s="93">
        <f>Тепло!B10</f>
        <v>0</v>
      </c>
      <c r="L8" s="82">
        <f t="shared" si="0"/>
        <v>-243.63</v>
      </c>
    </row>
    <row r="9" spans="1:15" x14ac:dyDescent="0.2">
      <c r="A9" s="74" t="s">
        <v>78</v>
      </c>
      <c r="B9" s="75">
        <v>2020</v>
      </c>
      <c r="C9" s="76">
        <f>Уголь_пр!B7</f>
        <v>1339.69</v>
      </c>
      <c r="D9" s="76"/>
      <c r="E9" s="76">
        <f>Нефтепродукты!B7</f>
        <v>9942.9000000000015</v>
      </c>
      <c r="F9" s="76">
        <f>'Пр-й газ'!B7</f>
        <v>23422.280000000002</v>
      </c>
      <c r="G9" s="76">
        <f>ПТТ!B7</f>
        <v>1008.72</v>
      </c>
      <c r="H9" s="76">
        <f>H5</f>
        <v>236.34</v>
      </c>
      <c r="I9" s="76"/>
      <c r="J9" s="76">
        <f>SUM(J5:J8)</f>
        <v>4008.1600000000003</v>
      </c>
      <c r="K9" s="94">
        <f>SUM(K5:K8)</f>
        <v>1270.52</v>
      </c>
      <c r="L9" s="99">
        <f>L5+L6+L7+L8</f>
        <v>41228.61</v>
      </c>
    </row>
    <row r="10" spans="1:15" x14ac:dyDescent="0.2">
      <c r="A10" s="77" t="s">
        <v>79</v>
      </c>
      <c r="B10" s="72">
        <v>2020</v>
      </c>
      <c r="C10" s="70">
        <f>Уголь_пр!B8</f>
        <v>-8.160000000000025</v>
      </c>
      <c r="D10" s="73"/>
      <c r="E10" s="73">
        <f>Нефтепродукты!B8</f>
        <v>0.58000000000016882</v>
      </c>
      <c r="F10" s="73">
        <f>'Пр-й газ'!B8</f>
        <v>-4.249999999998181</v>
      </c>
      <c r="G10" s="73">
        <f>ПТТ!B8</f>
        <v>-9.9999999998847677E-3</v>
      </c>
      <c r="H10" s="73">
        <f>H22-H11-H9</f>
        <v>0</v>
      </c>
      <c r="I10" s="73"/>
      <c r="J10" s="73">
        <f>Электро!B9</f>
        <v>146.47000000000116</v>
      </c>
      <c r="K10" s="93">
        <f>Тепло!B12</f>
        <v>-210.10000000000036</v>
      </c>
      <c r="L10" s="82">
        <f>SUM(C10:K10)</f>
        <v>-75.469999999997128</v>
      </c>
      <c r="M10" s="6"/>
      <c r="N10" s="6"/>
      <c r="O10" s="6"/>
    </row>
    <row r="11" spans="1:15" x14ac:dyDescent="0.2">
      <c r="A11" s="78" t="s">
        <v>80</v>
      </c>
      <c r="B11" s="79">
        <v>2020</v>
      </c>
      <c r="C11" s="80">
        <f>-Уголь_пр!B9</f>
        <v>-315.53000000000003</v>
      </c>
      <c r="D11" s="80"/>
      <c r="E11" s="80">
        <f>-Нефтепродукты!B10</f>
        <v>-17.079999999999998</v>
      </c>
      <c r="F11" s="80">
        <f>-'Пр-й газ'!B10</f>
        <v>-4175.8</v>
      </c>
      <c r="G11" s="80">
        <f>-ПТТ!B10</f>
        <v>0</v>
      </c>
      <c r="H11" s="80">
        <f>-H9</f>
        <v>-236.34</v>
      </c>
      <c r="I11" s="80"/>
      <c r="J11" s="80">
        <f>Электро!B3</f>
        <v>2562.6</v>
      </c>
      <c r="K11" s="95"/>
      <c r="L11" s="100">
        <f>SUM(C11:K11)</f>
        <v>-2182.15</v>
      </c>
      <c r="N11" s="6"/>
      <c r="O11" s="6"/>
    </row>
    <row r="12" spans="1:15" x14ac:dyDescent="0.2">
      <c r="A12" s="78" t="s">
        <v>81</v>
      </c>
      <c r="B12" s="79">
        <v>2020</v>
      </c>
      <c r="C12" s="80">
        <f t="shared" ref="C12:L12" si="1">C13+C14+C15</f>
        <v>-447.05</v>
      </c>
      <c r="D12" s="80">
        <f t="shared" si="1"/>
        <v>0</v>
      </c>
      <c r="E12" s="80">
        <f t="shared" si="1"/>
        <v>-191.15</v>
      </c>
      <c r="F12" s="80">
        <f t="shared" si="1"/>
        <v>-14607.13</v>
      </c>
      <c r="G12" s="80">
        <f t="shared" si="1"/>
        <v>-1008.7299999999999</v>
      </c>
      <c r="H12" s="80">
        <f t="shared" si="1"/>
        <v>0</v>
      </c>
      <c r="I12" s="80">
        <f t="shared" si="1"/>
        <v>0</v>
      </c>
      <c r="J12" s="80">
        <f t="shared" si="1"/>
        <v>-99.97</v>
      </c>
      <c r="K12" s="95">
        <f t="shared" si="1"/>
        <v>9046.0499999999993</v>
      </c>
      <c r="L12" s="100">
        <f t="shared" si="1"/>
        <v>-7307.9799999999977</v>
      </c>
      <c r="N12" s="6"/>
      <c r="O12" s="6"/>
    </row>
    <row r="13" spans="1:15" x14ac:dyDescent="0.2">
      <c r="A13" s="81" t="s">
        <v>34</v>
      </c>
      <c r="B13" s="72">
        <v>2020</v>
      </c>
      <c r="C13" s="70">
        <f>-Уголь_пр!B11</f>
        <v>-227.32</v>
      </c>
      <c r="D13" s="73"/>
      <c r="E13" s="73"/>
      <c r="F13" s="73">
        <f>-'Пр-й газ'!B12</f>
        <v>-2351.48</v>
      </c>
      <c r="G13" s="73">
        <f>-ПТТ!B12</f>
        <v>0</v>
      </c>
      <c r="H13" s="73"/>
      <c r="I13" s="73"/>
      <c r="J13" s="73">
        <f>-Электро!B11</f>
        <v>-20.399999999999999</v>
      </c>
      <c r="K13" s="93">
        <f>Тепло!B4</f>
        <v>2517.79</v>
      </c>
      <c r="L13" s="82">
        <f t="shared" si="0"/>
        <v>-81.410000000000309</v>
      </c>
      <c r="N13" s="6"/>
      <c r="O13" s="6"/>
    </row>
    <row r="14" spans="1:15" x14ac:dyDescent="0.2">
      <c r="A14" s="81" t="s">
        <v>3</v>
      </c>
      <c r="B14" s="72">
        <v>2020</v>
      </c>
      <c r="C14" s="70">
        <f>-Уголь_пр!B12</f>
        <v>-219.73000000000002</v>
      </c>
      <c r="D14" s="73"/>
      <c r="E14" s="73">
        <f>-Нефтепродукты!B13</f>
        <v>-191.15</v>
      </c>
      <c r="F14" s="73">
        <f>-'Пр-й газ'!B13</f>
        <v>-12255.65</v>
      </c>
      <c r="G14" s="73">
        <f>-ПТТ!B13</f>
        <v>-1008.7299999999999</v>
      </c>
      <c r="H14" s="73"/>
      <c r="I14" s="73"/>
      <c r="J14" s="73">
        <f>-Электро!B12</f>
        <v>-79.569999999999993</v>
      </c>
      <c r="K14" s="93">
        <f>Тепло!B5</f>
        <v>6519.26</v>
      </c>
      <c r="L14" s="82">
        <f t="shared" si="0"/>
        <v>-7235.5699999999979</v>
      </c>
    </row>
    <row r="15" spans="1:15" ht="25.5" x14ac:dyDescent="0.2">
      <c r="A15" s="81" t="s">
        <v>82</v>
      </c>
      <c r="B15" s="72">
        <v>2020</v>
      </c>
      <c r="C15" s="70">
        <f>-(Уголь_пр!B13+Уголь_пр!B14)</f>
        <v>0</v>
      </c>
      <c r="D15" s="73"/>
      <c r="E15" s="73">
        <f>-(Нефтепродукты!B14+Нефтепродукты!B15)</f>
        <v>0</v>
      </c>
      <c r="F15" s="73">
        <f>-'Пр-й газ'!B14</f>
        <v>0</v>
      </c>
      <c r="G15" s="73">
        <f>-(ПТТ!B14+ПТТ!B15)</f>
        <v>0</v>
      </c>
      <c r="H15" s="73"/>
      <c r="I15" s="73"/>
      <c r="J15" s="73">
        <f>-(Электро!B13+Электро!B14)</f>
        <v>0</v>
      </c>
      <c r="K15" s="93">
        <f>Тепло!B6+Тепло!B7</f>
        <v>9</v>
      </c>
      <c r="L15" s="82">
        <f t="shared" si="0"/>
        <v>9</v>
      </c>
      <c r="N15" s="6"/>
    </row>
    <row r="16" spans="1:15" x14ac:dyDescent="0.2">
      <c r="A16" s="78" t="s">
        <v>83</v>
      </c>
      <c r="B16" s="83">
        <v>2020</v>
      </c>
      <c r="C16" s="84">
        <f>C17+C18+C19</f>
        <v>-521.01</v>
      </c>
      <c r="D16" s="84">
        <f t="shared" ref="D16:K16" si="2">D17+D18+D19</f>
        <v>0</v>
      </c>
      <c r="E16" s="84">
        <f t="shared" si="2"/>
        <v>0</v>
      </c>
      <c r="F16" s="84">
        <f t="shared" si="2"/>
        <v>0</v>
      </c>
      <c r="G16" s="84">
        <f t="shared" si="2"/>
        <v>0</v>
      </c>
      <c r="H16" s="84">
        <f t="shared" si="2"/>
        <v>0</v>
      </c>
      <c r="I16" s="84">
        <f t="shared" si="2"/>
        <v>0</v>
      </c>
      <c r="J16" s="84">
        <f t="shared" si="2"/>
        <v>-5.28</v>
      </c>
      <c r="K16" s="96">
        <f t="shared" si="2"/>
        <v>0</v>
      </c>
      <c r="L16" s="101">
        <f t="shared" ref="L16" si="3">SUM(L17:L19)</f>
        <v>-526.29</v>
      </c>
    </row>
    <row r="17" spans="1:12" x14ac:dyDescent="0.2">
      <c r="A17" s="81" t="s">
        <v>4</v>
      </c>
      <c r="B17" s="72">
        <v>2020</v>
      </c>
      <c r="C17" s="70">
        <f>-Уголь_пр!B15</f>
        <v>0</v>
      </c>
      <c r="D17" s="73"/>
      <c r="E17" s="73">
        <f>-Нефтепродукты!B16</f>
        <v>0</v>
      </c>
      <c r="F17" s="73">
        <f>-'Пр-й газ'!B17</f>
        <v>0</v>
      </c>
      <c r="G17" s="73">
        <f>ПТТ!B16</f>
        <v>0</v>
      </c>
      <c r="H17" s="73"/>
      <c r="I17" s="73"/>
      <c r="J17" s="73">
        <f>-Электро!B15</f>
        <v>0</v>
      </c>
      <c r="K17" s="93">
        <f>Тепло!B13</f>
        <v>0</v>
      </c>
      <c r="L17" s="82">
        <f t="shared" ref="L17:L39" si="4">SUM(C17:K17)</f>
        <v>0</v>
      </c>
    </row>
    <row r="18" spans="1:12" x14ac:dyDescent="0.2">
      <c r="A18" s="81" t="s">
        <v>5</v>
      </c>
      <c r="B18" s="72">
        <v>2020</v>
      </c>
      <c r="C18" s="70">
        <f>-Уголь_пр!B16</f>
        <v>0</v>
      </c>
      <c r="D18" s="73"/>
      <c r="E18" s="73">
        <f>-Нефтепродукты!B17</f>
        <v>0</v>
      </c>
      <c r="F18" s="73">
        <f>-'Пр-й газ'!B18</f>
        <v>0</v>
      </c>
      <c r="G18" s="73">
        <f>ПТТ!B17</f>
        <v>0</v>
      </c>
      <c r="H18" s="73"/>
      <c r="I18" s="73"/>
      <c r="J18" s="73">
        <f>-Электро!B16</f>
        <v>0</v>
      </c>
      <c r="K18" s="93">
        <f>Тепло!B14</f>
        <v>0</v>
      </c>
      <c r="L18" s="82">
        <f t="shared" si="4"/>
        <v>0</v>
      </c>
    </row>
    <row r="19" spans="1:12" x14ac:dyDescent="0.2">
      <c r="A19" s="81" t="s">
        <v>39</v>
      </c>
      <c r="B19" s="72">
        <v>2020</v>
      </c>
      <c r="C19" s="70">
        <f>-Уголь_пр!B17</f>
        <v>-521.01</v>
      </c>
      <c r="D19" s="73"/>
      <c r="E19" s="73">
        <f>-Нефтепродукты!B18</f>
        <v>0</v>
      </c>
      <c r="F19" s="73">
        <f>-'Пр-й газ'!B19</f>
        <v>0</v>
      </c>
      <c r="G19" s="73">
        <f>ПТТ!B18</f>
        <v>0</v>
      </c>
      <c r="H19" s="73"/>
      <c r="I19" s="73"/>
      <c r="J19" s="73">
        <f>-Электро!B17</f>
        <v>-5.28</v>
      </c>
      <c r="K19" s="93">
        <f>Тепло!B15</f>
        <v>0</v>
      </c>
      <c r="L19" s="82">
        <f t="shared" si="4"/>
        <v>-526.29</v>
      </c>
    </row>
    <row r="20" spans="1:12" x14ac:dyDescent="0.2">
      <c r="A20" s="78" t="s">
        <v>6</v>
      </c>
      <c r="B20" s="79">
        <v>2020</v>
      </c>
      <c r="C20" s="80">
        <f>-Уголь_пр!B18</f>
        <v>0</v>
      </c>
      <c r="D20" s="80"/>
      <c r="E20" s="80">
        <f>-Нефтепродукты!B19</f>
        <v>0</v>
      </c>
      <c r="F20" s="80">
        <f>-'Пр-й газ'!B20</f>
        <v>0</v>
      </c>
      <c r="G20" s="80">
        <f>ПТТ!B19</f>
        <v>0</v>
      </c>
      <c r="H20" s="80"/>
      <c r="I20" s="80"/>
      <c r="J20" s="80">
        <f>-Электро!B18</f>
        <v>-503.42</v>
      </c>
      <c r="K20" s="95">
        <f>-Тепло!B16</f>
        <v>-113.77</v>
      </c>
      <c r="L20" s="100">
        <f t="shared" si="4"/>
        <v>-617.19000000000005</v>
      </c>
    </row>
    <row r="21" spans="1:12" x14ac:dyDescent="0.2">
      <c r="A21" s="78" t="s">
        <v>84</v>
      </c>
      <c r="B21" s="79">
        <v>2020</v>
      </c>
      <c r="C21" s="80">
        <f>-Уголь_пр!B19</f>
        <v>0</v>
      </c>
      <c r="D21" s="80"/>
      <c r="E21" s="80">
        <f>-Нефтепродукты!B20</f>
        <v>0</v>
      </c>
      <c r="F21" s="80">
        <f>-'Пр-й газ'!B21</f>
        <v>0</v>
      </c>
      <c r="G21" s="80">
        <f>ПТТ!B20</f>
        <v>0</v>
      </c>
      <c r="H21" s="80"/>
      <c r="I21" s="80"/>
      <c r="J21" s="80">
        <f>-Электро!B19</f>
        <v>-913.98</v>
      </c>
      <c r="K21" s="95">
        <f>-Тепло!B17</f>
        <v>-912.9</v>
      </c>
      <c r="L21" s="100">
        <f t="shared" si="4"/>
        <v>-1826.88</v>
      </c>
    </row>
    <row r="22" spans="1:12" x14ac:dyDescent="0.2">
      <c r="A22" s="90" t="s">
        <v>7</v>
      </c>
      <c r="B22" s="83">
        <v>2020</v>
      </c>
      <c r="C22" s="76">
        <f>Уголь_пр!B20</f>
        <v>64.260000000000005</v>
      </c>
      <c r="D22" s="76"/>
      <c r="E22" s="76">
        <f>Нефтепродукты!B21</f>
        <v>9733.2300000000014</v>
      </c>
      <c r="F22" s="76">
        <f>'Пр-й газ'!B22</f>
        <v>4643.6000000000004</v>
      </c>
      <c r="G22" s="76">
        <f>ПТТ!B21</f>
        <v>0</v>
      </c>
      <c r="H22" s="76"/>
      <c r="I22" s="76"/>
      <c r="J22" s="76">
        <f>Электро!B20</f>
        <v>4901.6399999999994</v>
      </c>
      <c r="K22" s="94">
        <f>Тепло!B18</f>
        <v>9500</v>
      </c>
      <c r="L22" s="99">
        <f t="shared" si="4"/>
        <v>28842.730000000003</v>
      </c>
    </row>
    <row r="23" spans="1:12" x14ac:dyDescent="0.2">
      <c r="A23" s="85" t="s">
        <v>12</v>
      </c>
      <c r="B23" s="79">
        <v>2020</v>
      </c>
      <c r="C23" s="80">
        <f>Уголь_пр!B21</f>
        <v>0</v>
      </c>
      <c r="D23" s="80"/>
      <c r="E23" s="76">
        <f>Нефтепродукты!B22</f>
        <v>73.64</v>
      </c>
      <c r="F23" s="80">
        <f>'Пр-й газ'!B23</f>
        <v>21.47</v>
      </c>
      <c r="G23" s="80">
        <f>ПТТ!B22</f>
        <v>0</v>
      </c>
      <c r="H23" s="80"/>
      <c r="I23" s="80"/>
      <c r="J23" s="80">
        <f>Электро!B21</f>
        <v>146.87</v>
      </c>
      <c r="K23" s="95">
        <f>Тепло!B19</f>
        <v>143.69999999999999</v>
      </c>
      <c r="L23" s="100">
        <f t="shared" si="4"/>
        <v>385.68</v>
      </c>
    </row>
    <row r="24" spans="1:12" x14ac:dyDescent="0.2">
      <c r="A24" s="85" t="s">
        <v>85</v>
      </c>
      <c r="B24" s="79">
        <v>2020</v>
      </c>
      <c r="C24" s="80">
        <f>Уголь_пр!B22</f>
        <v>0</v>
      </c>
      <c r="D24" s="80"/>
      <c r="E24" s="76">
        <f>Нефтепродукты!B23</f>
        <v>369.22999999999996</v>
      </c>
      <c r="F24" s="80">
        <f>'Пр-й газ'!B24</f>
        <v>40.28</v>
      </c>
      <c r="G24" s="80">
        <f>ПТТ!B25</f>
        <v>0</v>
      </c>
      <c r="H24" s="80"/>
      <c r="I24" s="80"/>
      <c r="J24" s="80">
        <f>Электро!B22</f>
        <v>1727.69</v>
      </c>
      <c r="K24" s="95">
        <f>Тепло!B20</f>
        <v>2838.1</v>
      </c>
      <c r="L24" s="100">
        <f t="shared" si="4"/>
        <v>4975.2999999999993</v>
      </c>
    </row>
    <row r="25" spans="1:12" x14ac:dyDescent="0.2">
      <c r="A25" s="85" t="s">
        <v>89</v>
      </c>
      <c r="B25" s="79"/>
      <c r="C25" s="80">
        <f>Уголь_пр!B23</f>
        <v>0</v>
      </c>
      <c r="D25" s="80"/>
      <c r="E25" s="76">
        <f>Нефтепродукты!B24</f>
        <v>51.480000000000004</v>
      </c>
      <c r="F25" s="80">
        <f>'Пр-й газ'!B25</f>
        <v>2.41</v>
      </c>
      <c r="G25" s="80"/>
      <c r="H25" s="80"/>
      <c r="I25" s="80"/>
      <c r="J25" s="80">
        <f>Электро!B23</f>
        <v>20</v>
      </c>
      <c r="K25" s="95">
        <f>Тепло!B21</f>
        <v>1.94</v>
      </c>
      <c r="L25" s="100">
        <f t="shared" si="4"/>
        <v>75.83</v>
      </c>
    </row>
    <row r="26" spans="1:12" x14ac:dyDescent="0.2">
      <c r="A26" s="85" t="s">
        <v>90</v>
      </c>
      <c r="B26" s="79"/>
      <c r="C26" s="80">
        <f>Уголь_пр!B24</f>
        <v>0</v>
      </c>
      <c r="D26" s="80"/>
      <c r="E26" s="76">
        <f>Нефтепродукты!B25</f>
        <v>220.27</v>
      </c>
      <c r="F26" s="80">
        <f>'Пр-й газ'!B26</f>
        <v>35.380000000000003</v>
      </c>
      <c r="G26" s="80"/>
      <c r="H26" s="80"/>
      <c r="I26" s="80"/>
      <c r="J26" s="80">
        <f>Электро!B24</f>
        <v>1321.24</v>
      </c>
      <c r="K26" s="95">
        <f>Тепло!B22</f>
        <v>1538.61</v>
      </c>
      <c r="L26" s="100">
        <f t="shared" si="4"/>
        <v>3115.5</v>
      </c>
    </row>
    <row r="27" spans="1:12" x14ac:dyDescent="0.2">
      <c r="A27" s="85" t="s">
        <v>91</v>
      </c>
      <c r="B27" s="79"/>
      <c r="C27" s="80">
        <f>Уголь_пр!B25</f>
        <v>0</v>
      </c>
      <c r="D27" s="80"/>
      <c r="E27" s="76">
        <f>Нефтепродукты!B26</f>
        <v>36.440000000000005</v>
      </c>
      <c r="F27" s="80">
        <f>'Пр-й газ'!B27</f>
        <v>1.87</v>
      </c>
      <c r="G27" s="80"/>
      <c r="H27" s="80"/>
      <c r="I27" s="80"/>
      <c r="J27" s="80">
        <f>Электро!B25</f>
        <v>51.99</v>
      </c>
      <c r="K27" s="95">
        <f>Тепло!B23</f>
        <v>1275.2</v>
      </c>
      <c r="L27" s="100">
        <f t="shared" si="4"/>
        <v>1365.5</v>
      </c>
    </row>
    <row r="28" spans="1:12" ht="25.5" x14ac:dyDescent="0.2">
      <c r="A28" s="85" t="s">
        <v>92</v>
      </c>
      <c r="B28" s="79">
        <v>2020</v>
      </c>
      <c r="C28" s="80">
        <f>Уголь_пр!B26</f>
        <v>0</v>
      </c>
      <c r="D28" s="80"/>
      <c r="E28" s="80">
        <f>Нефтепродукты!B27</f>
        <v>61.03</v>
      </c>
      <c r="F28" s="80">
        <f>'Пр-й газ'!B28</f>
        <v>0.61</v>
      </c>
      <c r="G28" s="80">
        <f>ПТТ!B27</f>
        <v>0</v>
      </c>
      <c r="H28" s="80"/>
      <c r="I28" s="80"/>
      <c r="J28" s="80">
        <f>Электро!B26</f>
        <v>261.20999999999998</v>
      </c>
      <c r="K28" s="95">
        <f>Тепло!B24</f>
        <v>22.35</v>
      </c>
      <c r="L28" s="100">
        <f t="shared" si="4"/>
        <v>345.2</v>
      </c>
    </row>
    <row r="29" spans="1:12" x14ac:dyDescent="0.2">
      <c r="A29" s="85" t="s">
        <v>93</v>
      </c>
      <c r="B29" s="79"/>
      <c r="C29" s="80">
        <f>Уголь_пр!B27</f>
        <v>0</v>
      </c>
      <c r="D29" s="80"/>
      <c r="E29" s="80">
        <f>Нефтепродукты!B28</f>
        <v>0</v>
      </c>
      <c r="F29" s="80">
        <f>'Пр-й газ'!B29</f>
        <v>0</v>
      </c>
      <c r="G29" s="80"/>
      <c r="H29" s="80"/>
      <c r="I29" s="80"/>
      <c r="J29" s="80">
        <f>Электро!B27</f>
        <v>73.25</v>
      </c>
      <c r="K29" s="95">
        <f>Тепло!B25</f>
        <v>0</v>
      </c>
      <c r="L29" s="100">
        <f t="shared" si="4"/>
        <v>73.25</v>
      </c>
    </row>
    <row r="30" spans="1:12" x14ac:dyDescent="0.2">
      <c r="A30" s="85" t="s">
        <v>27</v>
      </c>
      <c r="B30" s="79">
        <v>2020</v>
      </c>
      <c r="C30" s="80">
        <f>Уголь_пр!B28</f>
        <v>0</v>
      </c>
      <c r="D30" s="80"/>
      <c r="E30" s="80">
        <f>Нефтепродукты!B29</f>
        <v>130.97</v>
      </c>
      <c r="F30" s="80">
        <f>'Пр-й газ'!B30</f>
        <v>0.52</v>
      </c>
      <c r="G30" s="80">
        <f>ПТТ!B29</f>
        <v>0</v>
      </c>
      <c r="H30" s="80"/>
      <c r="I30" s="80"/>
      <c r="J30" s="80">
        <f>Электро!B28</f>
        <v>142.22999999999999</v>
      </c>
      <c r="K30" s="95">
        <f>Тепло!B26</f>
        <v>62.52</v>
      </c>
      <c r="L30" s="100">
        <f t="shared" si="4"/>
        <v>336.24</v>
      </c>
    </row>
    <row r="31" spans="1:12" x14ac:dyDescent="0.2">
      <c r="A31" s="85" t="s">
        <v>86</v>
      </c>
      <c r="B31" s="79">
        <v>2020</v>
      </c>
      <c r="C31" s="80">
        <f>Уголь_пр!B29</f>
        <v>0</v>
      </c>
      <c r="D31" s="80"/>
      <c r="E31" s="80">
        <f>Нефтепродукты!B30</f>
        <v>621.33999999999992</v>
      </c>
      <c r="F31" s="80">
        <f>'Пр-й газ'!B31</f>
        <v>14.07</v>
      </c>
      <c r="G31" s="80">
        <f>ПТТ!B30</f>
        <v>0</v>
      </c>
      <c r="H31" s="80"/>
      <c r="I31" s="80"/>
      <c r="J31" s="80">
        <f>Электро!B29</f>
        <v>471.81</v>
      </c>
      <c r="K31" s="95">
        <f>Тепло!B27</f>
        <v>112.01</v>
      </c>
      <c r="L31" s="100">
        <f t="shared" si="4"/>
        <v>1219.23</v>
      </c>
    </row>
    <row r="32" spans="1:12" x14ac:dyDescent="0.2">
      <c r="A32" s="86" t="s">
        <v>8</v>
      </c>
      <c r="B32" s="72">
        <v>2020</v>
      </c>
      <c r="C32" s="80">
        <f>Уголь_пр!B30</f>
        <v>0</v>
      </c>
      <c r="D32" s="73"/>
      <c r="E32" s="73">
        <f>Нефтепродукты!B31</f>
        <v>2.37</v>
      </c>
      <c r="F32" s="73">
        <f>'Пр-й газ'!B32</f>
        <v>0</v>
      </c>
      <c r="G32" s="73">
        <f>ПТТ!B31</f>
        <v>0</v>
      </c>
      <c r="H32" s="73"/>
      <c r="I32" s="73"/>
      <c r="J32" s="73">
        <f>Электро!B30</f>
        <v>320.2</v>
      </c>
      <c r="K32" s="93">
        <f>Тепло!B28</f>
        <v>4.4800000000000004</v>
      </c>
      <c r="L32" s="82">
        <f t="shared" si="4"/>
        <v>327.05</v>
      </c>
    </row>
    <row r="33" spans="1:12" x14ac:dyDescent="0.2">
      <c r="A33" s="86" t="s">
        <v>9</v>
      </c>
      <c r="B33" s="72">
        <v>2020</v>
      </c>
      <c r="C33" s="80">
        <f>Уголь_пр!B31</f>
        <v>0</v>
      </c>
      <c r="D33" s="73"/>
      <c r="E33" s="73">
        <f>Нефтепродукты!B32</f>
        <v>2.1</v>
      </c>
      <c r="F33" s="73">
        <f>'Пр-й газ'!B33</f>
        <v>0.05</v>
      </c>
      <c r="G33" s="73">
        <f>ПТТ!B32</f>
        <v>0</v>
      </c>
      <c r="H33" s="73"/>
      <c r="I33" s="73"/>
      <c r="J33" s="73">
        <f>Электро!B31</f>
        <v>5.25</v>
      </c>
      <c r="K33" s="93">
        <f>Тепло!B29</f>
        <v>2.77</v>
      </c>
      <c r="L33" s="82">
        <f t="shared" si="4"/>
        <v>10.17</v>
      </c>
    </row>
    <row r="34" spans="1:12" x14ac:dyDescent="0.2">
      <c r="A34" s="86" t="s">
        <v>10</v>
      </c>
      <c r="B34" s="72">
        <v>2020</v>
      </c>
      <c r="C34" s="80">
        <f>Уголь_пр!B32</f>
        <v>0</v>
      </c>
      <c r="D34" s="73"/>
      <c r="E34" s="73">
        <f>Нефтепродукты!B33</f>
        <v>374.27000000000004</v>
      </c>
      <c r="F34" s="73">
        <f>'Пр-й газ'!B34</f>
        <v>0.05</v>
      </c>
      <c r="G34" s="73">
        <f>ПТТ!B33</f>
        <v>0</v>
      </c>
      <c r="H34" s="73"/>
      <c r="I34" s="73"/>
      <c r="J34" s="73">
        <f>Электро!B32</f>
        <v>8.43</v>
      </c>
      <c r="K34" s="93">
        <f>Тепло!B30</f>
        <v>0</v>
      </c>
      <c r="L34" s="82">
        <f t="shared" si="4"/>
        <v>382.75000000000006</v>
      </c>
    </row>
    <row r="35" spans="1:12" x14ac:dyDescent="0.2">
      <c r="A35" s="86" t="s">
        <v>11</v>
      </c>
      <c r="B35" s="72">
        <v>2020</v>
      </c>
      <c r="C35" s="80">
        <f>Уголь_пр!B33</f>
        <v>0</v>
      </c>
      <c r="D35" s="73"/>
      <c r="E35" s="73">
        <f>Нефтепродукты!B34</f>
        <v>245.05</v>
      </c>
      <c r="F35" s="73">
        <f>'Пр-й газ'!B35</f>
        <v>0</v>
      </c>
      <c r="G35" s="73">
        <f>ПТТ!B34</f>
        <v>0</v>
      </c>
      <c r="H35" s="73"/>
      <c r="I35" s="73"/>
      <c r="J35" s="73">
        <f>Электро!B33</f>
        <v>49.4</v>
      </c>
      <c r="K35" s="93">
        <f>Тепло!B31</f>
        <v>0</v>
      </c>
      <c r="L35" s="82">
        <f t="shared" si="4"/>
        <v>294.45</v>
      </c>
    </row>
    <row r="36" spans="1:12" x14ac:dyDescent="0.2">
      <c r="A36" s="85" t="s">
        <v>13</v>
      </c>
      <c r="B36" s="79">
        <v>2020</v>
      </c>
      <c r="C36" s="80">
        <f>Уголь_пр!B34</f>
        <v>0</v>
      </c>
      <c r="D36" s="80"/>
      <c r="E36" s="80">
        <f>Нефтепродукты!B35</f>
        <v>5906.09</v>
      </c>
      <c r="F36" s="80">
        <f>'Пр-й газ'!B36</f>
        <v>3.85</v>
      </c>
      <c r="G36" s="80">
        <f>ПТТ!B35</f>
        <v>0</v>
      </c>
      <c r="H36" s="80"/>
      <c r="I36" s="80"/>
      <c r="J36" s="80">
        <f>Электро!B34</f>
        <v>849.02</v>
      </c>
      <c r="K36" s="95">
        <f>Тепло!B32</f>
        <v>907.49</v>
      </c>
      <c r="L36" s="100">
        <f t="shared" si="4"/>
        <v>7666.4500000000007</v>
      </c>
    </row>
    <row r="37" spans="1:12" x14ac:dyDescent="0.2">
      <c r="A37" s="85" t="s">
        <v>14</v>
      </c>
      <c r="B37" s="79">
        <v>2020</v>
      </c>
      <c r="C37" s="80">
        <f>Уголь_пр!B35</f>
        <v>8.42</v>
      </c>
      <c r="D37" s="80"/>
      <c r="E37" s="80">
        <f>Нефтепродукты!B36</f>
        <v>2478.73</v>
      </c>
      <c r="F37" s="80">
        <f>'Пр-й газ'!B37</f>
        <v>4006.54</v>
      </c>
      <c r="G37" s="80">
        <f>ПТТ!B36</f>
        <v>0</v>
      </c>
      <c r="H37" s="80"/>
      <c r="I37" s="80"/>
      <c r="J37" s="80">
        <f>Электро!B35</f>
        <v>1037.21</v>
      </c>
      <c r="K37" s="95">
        <f>Тепло!B33</f>
        <v>4969.67</v>
      </c>
      <c r="L37" s="100">
        <f t="shared" si="4"/>
        <v>12500.57</v>
      </c>
    </row>
    <row r="38" spans="1:12" x14ac:dyDescent="0.2">
      <c r="A38" s="85" t="s">
        <v>15</v>
      </c>
      <c r="B38" s="79">
        <v>2020</v>
      </c>
      <c r="C38" s="80">
        <f>Уголь_пр!B36</f>
        <v>3.1</v>
      </c>
      <c r="D38" s="80"/>
      <c r="E38" s="80">
        <f>Нефтепродукты!B37</f>
        <v>9.92</v>
      </c>
      <c r="F38" s="80">
        <f>'Пр-й газ'!B38</f>
        <v>2.62</v>
      </c>
      <c r="G38" s="80">
        <f>ПТТ!B37</f>
        <v>0</v>
      </c>
      <c r="H38" s="80"/>
      <c r="I38" s="80"/>
      <c r="J38" s="80">
        <f>Электро!B36</f>
        <v>0</v>
      </c>
      <c r="K38" s="95">
        <f>Тепло!B34</f>
        <v>0</v>
      </c>
      <c r="L38" s="100">
        <f t="shared" si="4"/>
        <v>15.64</v>
      </c>
    </row>
    <row r="39" spans="1:12" ht="13.5" thickBot="1" x14ac:dyDescent="0.25">
      <c r="A39" s="87" t="s">
        <v>37</v>
      </c>
      <c r="B39" s="88">
        <v>2020</v>
      </c>
      <c r="C39" s="89">
        <f>Уголь_пр!B37</f>
        <v>52.74</v>
      </c>
      <c r="D39" s="89"/>
      <c r="E39" s="89">
        <f>Нефтепродукты!B38</f>
        <v>143.31</v>
      </c>
      <c r="F39" s="89">
        <f>'Пр-й газ'!B39</f>
        <v>554.25</v>
      </c>
      <c r="G39" s="89">
        <f>ПТТ!B38</f>
        <v>0</v>
      </c>
      <c r="H39" s="89"/>
      <c r="I39" s="89"/>
      <c r="J39" s="89">
        <f>Электро!B37</f>
        <v>526.80999999999995</v>
      </c>
      <c r="K39" s="97">
        <f>Тепло!B35</f>
        <v>466.51</v>
      </c>
      <c r="L39" s="102">
        <f t="shared" si="4"/>
        <v>1743.62</v>
      </c>
    </row>
  </sheetData>
  <conditionalFormatting sqref="C5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2" zoomScale="90" zoomScaleNormal="90" workbookViewId="0">
      <selection activeCell="B8" sqref="B8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52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5725.51</v>
      </c>
      <c r="C4" s="29">
        <v>5725.51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-135.28</v>
      </c>
      <c r="C6" s="29">
        <v>-135.28</v>
      </c>
      <c r="D6" s="29"/>
      <c r="E6" s="29"/>
    </row>
    <row r="7" spans="1:5" s="46" customFormat="1" x14ac:dyDescent="0.2">
      <c r="A7" s="28" t="s">
        <v>23</v>
      </c>
      <c r="B7" s="42">
        <f>B3+B4+B6-B5</f>
        <v>5590.2300000000005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1.26</v>
      </c>
      <c r="C9" s="29">
        <v>1.26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1.26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1.26</v>
      </c>
      <c r="C13" s="29">
        <v>1.26</v>
      </c>
      <c r="D13" s="29">
        <v>0.54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5588.9699999999993</v>
      </c>
      <c r="C21" s="29"/>
      <c r="D21" s="29"/>
      <c r="E21" s="29"/>
    </row>
    <row r="22" spans="1:5" x14ac:dyDescent="0.2">
      <c r="A22" s="43" t="s">
        <v>12</v>
      </c>
      <c r="B22" s="29">
        <v>13.51</v>
      </c>
      <c r="C22" s="29">
        <v>13.51</v>
      </c>
      <c r="D22" s="29">
        <v>1.66</v>
      </c>
      <c r="E22" s="29"/>
    </row>
    <row r="23" spans="1:5" x14ac:dyDescent="0.2">
      <c r="A23" s="43" t="s">
        <v>85</v>
      </c>
      <c r="B23" s="29">
        <v>90.46</v>
      </c>
      <c r="C23" s="29">
        <v>90.46</v>
      </c>
      <c r="D23" s="29"/>
      <c r="E23" s="29"/>
    </row>
    <row r="24" spans="1:5" x14ac:dyDescent="0.2">
      <c r="A24" s="43" t="s">
        <v>89</v>
      </c>
      <c r="B24" s="29">
        <v>1.06</v>
      </c>
      <c r="C24" s="29">
        <v>1.06</v>
      </c>
      <c r="D24" s="29"/>
      <c r="E24" s="29"/>
    </row>
    <row r="25" spans="1:5" x14ac:dyDescent="0.2">
      <c r="A25" s="43" t="s">
        <v>90</v>
      </c>
      <c r="B25" s="29">
        <v>48.9</v>
      </c>
      <c r="C25" s="29">
        <v>48.9</v>
      </c>
      <c r="D25" s="29"/>
      <c r="E25" s="29"/>
    </row>
    <row r="26" spans="1:5" x14ac:dyDescent="0.2">
      <c r="A26" s="43" t="s">
        <v>91</v>
      </c>
      <c r="B26" s="29">
        <v>19.940000000000001</v>
      </c>
      <c r="C26" s="29">
        <v>19.940000000000001</v>
      </c>
      <c r="D26" s="29"/>
      <c r="E26" s="29"/>
    </row>
    <row r="27" spans="1:5" s="24" customFormat="1" x14ac:dyDescent="0.2">
      <c r="A27" s="43" t="s">
        <v>92</v>
      </c>
      <c r="B27" s="29">
        <v>20.55</v>
      </c>
      <c r="C27" s="29">
        <v>20.55</v>
      </c>
      <c r="D27" s="29">
        <v>0.14000000000000001</v>
      </c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31.41</v>
      </c>
      <c r="C29" s="29">
        <v>31.41</v>
      </c>
      <c r="D29" s="29">
        <v>0.87</v>
      </c>
      <c r="E29" s="29"/>
    </row>
    <row r="30" spans="1:5" x14ac:dyDescent="0.2">
      <c r="A30" s="43" t="s">
        <v>45</v>
      </c>
      <c r="B30" s="29">
        <v>174.05</v>
      </c>
      <c r="C30" s="29">
        <v>174.05</v>
      </c>
      <c r="D30" s="29">
        <v>2.2000000000000002</v>
      </c>
      <c r="E30" s="29"/>
    </row>
    <row r="31" spans="1:5" s="24" customFormat="1" x14ac:dyDescent="0.2">
      <c r="A31" s="51" t="s">
        <v>8</v>
      </c>
      <c r="B31" s="29">
        <v>0.35</v>
      </c>
      <c r="C31" s="29">
        <v>0.35</v>
      </c>
      <c r="D31" s="29"/>
      <c r="E31" s="29"/>
    </row>
    <row r="32" spans="1:5" x14ac:dyDescent="0.2">
      <c r="A32" s="51" t="s">
        <v>9</v>
      </c>
      <c r="B32" s="29">
        <v>0.62</v>
      </c>
      <c r="C32" s="29">
        <v>0.62</v>
      </c>
      <c r="D32" s="29"/>
      <c r="E32" s="29"/>
    </row>
    <row r="33" spans="1:5" x14ac:dyDescent="0.2">
      <c r="A33" s="51" t="s">
        <v>10</v>
      </c>
      <c r="B33" s="29">
        <v>18.850000000000001</v>
      </c>
      <c r="C33" s="29">
        <v>18.850000000000001</v>
      </c>
      <c r="D33" s="29"/>
      <c r="E33" s="29"/>
    </row>
    <row r="34" spans="1:5" s="24" customFormat="1" x14ac:dyDescent="0.2">
      <c r="A34" s="51" t="s">
        <v>11</v>
      </c>
      <c r="B34" s="29">
        <v>154.68</v>
      </c>
      <c r="C34" s="29">
        <v>154.68</v>
      </c>
      <c r="D34" s="29"/>
      <c r="E34" s="29"/>
    </row>
    <row r="35" spans="1:5" x14ac:dyDescent="0.2">
      <c r="A35" s="43" t="s">
        <v>13</v>
      </c>
      <c r="B35" s="29">
        <v>3494.33</v>
      </c>
      <c r="C35" s="29">
        <v>3494.33</v>
      </c>
      <c r="D35" s="29">
        <v>0.48</v>
      </c>
      <c r="E35" s="29"/>
    </row>
    <row r="36" spans="1:5" x14ac:dyDescent="0.2">
      <c r="A36" s="43" t="s">
        <v>14</v>
      </c>
      <c r="B36" s="29">
        <v>1733.23</v>
      </c>
      <c r="C36" s="29">
        <v>1733.23</v>
      </c>
      <c r="D36" s="29"/>
      <c r="E36" s="29"/>
    </row>
    <row r="37" spans="1:5" x14ac:dyDescent="0.2">
      <c r="A37" s="43" t="s">
        <v>15</v>
      </c>
      <c r="B37" s="29">
        <v>0.5</v>
      </c>
      <c r="C37" s="29">
        <v>0.5</v>
      </c>
      <c r="D37" s="29"/>
      <c r="E37" s="29"/>
    </row>
    <row r="38" spans="1:5" x14ac:dyDescent="0.2">
      <c r="A38" s="43" t="s">
        <v>37</v>
      </c>
      <c r="B38" s="29">
        <v>51.48</v>
      </c>
      <c r="C38" s="29">
        <v>51.48</v>
      </c>
      <c r="D38" s="29">
        <v>0.22</v>
      </c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L25" sqref="L25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53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4124.5600000000004</v>
      </c>
      <c r="C4" s="29">
        <v>4124.5600000000004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-78.3</v>
      </c>
      <c r="C6" s="29">
        <v>-78.3</v>
      </c>
      <c r="D6" s="29"/>
      <c r="E6" s="29"/>
    </row>
    <row r="7" spans="1:5" s="46" customFormat="1" x14ac:dyDescent="0.2">
      <c r="A7" s="28" t="s">
        <v>23</v>
      </c>
      <c r="B7" s="42">
        <f>B3+B4+B6-B5</f>
        <v>4046.26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0.57000000000016371</v>
      </c>
      <c r="C8" s="29"/>
      <c r="D8" s="29"/>
      <c r="E8" s="29"/>
    </row>
    <row r="9" spans="1:5" x14ac:dyDescent="0.2">
      <c r="A9" s="37" t="s">
        <v>60</v>
      </c>
      <c r="B9" s="29">
        <v>103.98</v>
      </c>
      <c r="C9" s="29">
        <v>103.98</v>
      </c>
      <c r="D9" s="29"/>
      <c r="E9" s="29"/>
    </row>
    <row r="10" spans="1:5" x14ac:dyDescent="0.2">
      <c r="A10" s="32" t="s">
        <v>31</v>
      </c>
      <c r="B10" s="29">
        <v>5.05</v>
      </c>
      <c r="C10" s="29"/>
      <c r="D10" s="29">
        <v>5.05</v>
      </c>
      <c r="E10" s="29"/>
    </row>
    <row r="11" spans="1:5" x14ac:dyDescent="0.2">
      <c r="A11" s="32" t="s">
        <v>28</v>
      </c>
      <c r="B11" s="29">
        <v>98.93</v>
      </c>
      <c r="C11" s="29"/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98.93</v>
      </c>
      <c r="C13" s="29">
        <v>98.93</v>
      </c>
      <c r="D13" s="29">
        <v>63.11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3941.71</v>
      </c>
      <c r="C21" s="29"/>
      <c r="D21" s="29"/>
      <c r="E21" s="29"/>
    </row>
    <row r="22" spans="1:5" x14ac:dyDescent="0.2">
      <c r="A22" s="43" t="s">
        <v>12</v>
      </c>
      <c r="B22" s="29">
        <v>57.47</v>
      </c>
      <c r="C22" s="29">
        <v>57.47</v>
      </c>
      <c r="D22" s="29"/>
      <c r="E22" s="29"/>
    </row>
    <row r="23" spans="1:5" x14ac:dyDescent="0.2">
      <c r="A23" s="43" t="s">
        <v>85</v>
      </c>
      <c r="B23" s="29">
        <v>264.43</v>
      </c>
      <c r="C23" s="29">
        <v>264.43</v>
      </c>
      <c r="D23" s="29"/>
      <c r="E23" s="29"/>
    </row>
    <row r="24" spans="1:5" x14ac:dyDescent="0.2">
      <c r="A24" s="43" t="s">
        <v>89</v>
      </c>
      <c r="B24" s="29">
        <v>50.42</v>
      </c>
      <c r="C24" s="29">
        <v>50.42</v>
      </c>
      <c r="D24" s="29"/>
      <c r="E24" s="29"/>
    </row>
    <row r="25" spans="1:5" x14ac:dyDescent="0.2">
      <c r="A25" s="43" t="s">
        <v>90</v>
      </c>
      <c r="B25" s="29">
        <v>160.32</v>
      </c>
      <c r="C25" s="29">
        <v>160.32</v>
      </c>
      <c r="D25" s="29"/>
      <c r="E25" s="29"/>
    </row>
    <row r="26" spans="1:5" x14ac:dyDescent="0.2">
      <c r="A26" s="43" t="s">
        <v>91</v>
      </c>
      <c r="B26" s="29">
        <v>16.46</v>
      </c>
      <c r="C26" s="29">
        <v>16.46</v>
      </c>
      <c r="D26" s="29"/>
      <c r="E26" s="29"/>
    </row>
    <row r="27" spans="1:5" s="24" customFormat="1" ht="15.75" customHeight="1" x14ac:dyDescent="0.2">
      <c r="A27" s="43" t="s">
        <v>92</v>
      </c>
      <c r="B27" s="29">
        <v>37.229999999999997</v>
      </c>
      <c r="C27" s="29">
        <v>37.229999999999997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99.13</v>
      </c>
      <c r="C29" s="29">
        <v>99.13</v>
      </c>
      <c r="D29" s="29"/>
      <c r="E29" s="29"/>
    </row>
    <row r="30" spans="1:5" x14ac:dyDescent="0.2">
      <c r="A30" s="43" t="s">
        <v>45</v>
      </c>
      <c r="B30" s="29">
        <v>447</v>
      </c>
      <c r="C30" s="29">
        <v>447</v>
      </c>
      <c r="D30" s="29"/>
      <c r="E30" s="29"/>
    </row>
    <row r="31" spans="1:5" s="24" customFormat="1" x14ac:dyDescent="0.2">
      <c r="A31" s="51" t="s">
        <v>8</v>
      </c>
      <c r="B31" s="29">
        <v>2.02</v>
      </c>
      <c r="C31" s="29">
        <v>2.02</v>
      </c>
      <c r="D31" s="29"/>
      <c r="E31" s="29"/>
    </row>
    <row r="32" spans="1:5" x14ac:dyDescent="0.2">
      <c r="A32" s="51" t="s">
        <v>9</v>
      </c>
      <c r="B32" s="29">
        <v>1.48</v>
      </c>
      <c r="C32" s="29">
        <v>1.48</v>
      </c>
      <c r="D32" s="29"/>
      <c r="E32" s="29"/>
    </row>
    <row r="33" spans="1:5" x14ac:dyDescent="0.2">
      <c r="A33" s="51" t="s">
        <v>10</v>
      </c>
      <c r="B33" s="29">
        <v>355.41</v>
      </c>
      <c r="C33" s="29">
        <v>355.41</v>
      </c>
      <c r="D33" s="29"/>
      <c r="E33" s="29"/>
    </row>
    <row r="34" spans="1:5" s="24" customFormat="1" x14ac:dyDescent="0.2">
      <c r="A34" s="51" t="s">
        <v>11</v>
      </c>
      <c r="B34" s="29">
        <v>90.09</v>
      </c>
      <c r="C34" s="29">
        <v>90.09</v>
      </c>
      <c r="D34" s="29"/>
      <c r="E34" s="29"/>
    </row>
    <row r="35" spans="1:5" x14ac:dyDescent="0.2">
      <c r="A35" s="43" t="s">
        <v>13</v>
      </c>
      <c r="B35" s="29">
        <v>2241.7600000000002</v>
      </c>
      <c r="C35" s="29">
        <v>2241.7600000000002</v>
      </c>
      <c r="D35" s="29"/>
      <c r="E35" s="29"/>
    </row>
    <row r="36" spans="1:5" x14ac:dyDescent="0.2">
      <c r="A36" s="43" t="s">
        <v>14</v>
      </c>
      <c r="B36" s="29">
        <v>734.29</v>
      </c>
      <c r="C36" s="29">
        <v>734.29</v>
      </c>
      <c r="D36" s="29"/>
      <c r="E36" s="29"/>
    </row>
    <row r="37" spans="1:5" x14ac:dyDescent="0.2">
      <c r="A37" s="43" t="s">
        <v>15</v>
      </c>
      <c r="B37" s="29">
        <v>7.6</v>
      </c>
      <c r="C37" s="29">
        <v>7.6</v>
      </c>
      <c r="D37" s="29"/>
      <c r="E37" s="29"/>
    </row>
    <row r="38" spans="1:5" x14ac:dyDescent="0.2">
      <c r="A38" s="43" t="s">
        <v>37</v>
      </c>
      <c r="B38" s="29">
        <v>90.03</v>
      </c>
      <c r="C38" s="29">
        <v>90.03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54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209.39</v>
      </c>
      <c r="C4" s="29">
        <v>209.39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0.94</v>
      </c>
      <c r="C6" s="29">
        <v>0.94</v>
      </c>
      <c r="D6" s="29"/>
      <c r="E6" s="29"/>
    </row>
    <row r="7" spans="1:5" s="46" customFormat="1" x14ac:dyDescent="0.2">
      <c r="A7" s="28" t="s">
        <v>23</v>
      </c>
      <c r="B7" s="42">
        <f>B3+B4+B6-B5</f>
        <v>210.32999999999998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-9.9999999999909051E-3</v>
      </c>
      <c r="C8" s="29"/>
      <c r="D8" s="29"/>
      <c r="E8" s="29"/>
    </row>
    <row r="9" spans="1:5" x14ac:dyDescent="0.2">
      <c r="A9" s="37" t="s">
        <v>61</v>
      </c>
      <c r="B9" s="29">
        <v>68.52</v>
      </c>
      <c r="C9" s="29">
        <v>68.52</v>
      </c>
      <c r="D9" s="29"/>
      <c r="E9" s="29"/>
    </row>
    <row r="10" spans="1:5" x14ac:dyDescent="0.2">
      <c r="A10" s="32" t="s">
        <v>31</v>
      </c>
      <c r="B10" s="29">
        <v>12.03</v>
      </c>
      <c r="C10" s="29"/>
      <c r="D10" s="29">
        <v>12.03</v>
      </c>
      <c r="E10" s="29"/>
    </row>
    <row r="11" spans="1:5" x14ac:dyDescent="0.2">
      <c r="A11" s="32" t="s">
        <v>28</v>
      </c>
      <c r="B11" s="29">
        <f>B12+B13+B14+B15</f>
        <v>56.49</v>
      </c>
      <c r="C11" s="29"/>
      <c r="D11" s="29"/>
      <c r="E11" s="29"/>
    </row>
    <row r="12" spans="1:5" s="24" customFormat="1" x14ac:dyDescent="0.2">
      <c r="A12" s="41" t="s">
        <v>34</v>
      </c>
      <c r="B12" s="29">
        <v>0.86</v>
      </c>
      <c r="C12" s="29"/>
      <c r="D12" s="29">
        <v>0.86</v>
      </c>
      <c r="E12" s="29"/>
    </row>
    <row r="13" spans="1:5" x14ac:dyDescent="0.2">
      <c r="A13" s="41" t="s">
        <v>3</v>
      </c>
      <c r="B13" s="29">
        <v>55.63</v>
      </c>
      <c r="C13" s="29">
        <v>55.63</v>
      </c>
      <c r="D13" s="29">
        <v>34.549999999999997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141.82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85</v>
      </c>
      <c r="B23" s="29">
        <v>5.53</v>
      </c>
      <c r="C23" s="29">
        <v>5.53</v>
      </c>
      <c r="D23" s="29"/>
      <c r="E23" s="29"/>
    </row>
    <row r="24" spans="1:5" x14ac:dyDescent="0.2">
      <c r="A24" s="43" t="s">
        <v>97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2.71</v>
      </c>
      <c r="C25" s="29">
        <v>2.71</v>
      </c>
      <c r="D25" s="29"/>
      <c r="E25" s="29"/>
    </row>
    <row r="26" spans="1:5" x14ac:dyDescent="0.2">
      <c r="A26" s="43" t="s">
        <v>91</v>
      </c>
      <c r="B26" s="29">
        <v>0</v>
      </c>
      <c r="C26" s="29">
        <v>0</v>
      </c>
      <c r="D26" s="29"/>
      <c r="E26" s="29"/>
    </row>
    <row r="27" spans="1:5" s="24" customFormat="1" ht="12" customHeight="1" x14ac:dyDescent="0.2">
      <c r="A27" s="43" t="s">
        <v>92</v>
      </c>
      <c r="B27" s="29">
        <f t="shared" ref="B27:B34" si="2">C27</f>
        <v>2.82</v>
      </c>
      <c r="C27" s="29">
        <v>2.82</v>
      </c>
      <c r="D27" s="29"/>
      <c r="E27" s="29"/>
    </row>
    <row r="28" spans="1:5" s="24" customFormat="1" x14ac:dyDescent="0.2">
      <c r="A28" s="43" t="s">
        <v>98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45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136.07</v>
      </c>
      <c r="C35" s="29">
        <v>136.07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0.22</v>
      </c>
      <c r="C37" s="29">
        <v>0.22</v>
      </c>
      <c r="D37" s="29"/>
      <c r="E37" s="29"/>
    </row>
    <row r="38" spans="1:5" x14ac:dyDescent="0.2">
      <c r="A38" s="43" t="s">
        <v>37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10" zoomScale="90" zoomScaleNormal="90" workbookViewId="0">
      <selection activeCell="F31" sqref="F31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55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32.46</v>
      </c>
      <c r="C4" s="29">
        <v>32.46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-1.21</v>
      </c>
      <c r="C6" s="29">
        <v>-1.21</v>
      </c>
      <c r="D6" s="29"/>
      <c r="E6" s="29"/>
    </row>
    <row r="7" spans="1:5" s="46" customFormat="1" x14ac:dyDescent="0.2">
      <c r="A7" s="28" t="s">
        <v>23</v>
      </c>
      <c r="B7" s="42">
        <f>B3+B4+B6-B5</f>
        <v>31.25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25.38</v>
      </c>
      <c r="C9" s="29">
        <v>25.38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25.38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25.38</v>
      </c>
      <c r="C13" s="29">
        <v>25.38</v>
      </c>
      <c r="D13" s="29">
        <v>8.19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5.87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85</v>
      </c>
      <c r="B23" s="29">
        <v>0</v>
      </c>
      <c r="C23" s="29"/>
      <c r="D23" s="29"/>
      <c r="E23" s="29"/>
    </row>
    <row r="24" spans="1:5" x14ac:dyDescent="0.2">
      <c r="A24" s="43" t="s">
        <v>89</v>
      </c>
      <c r="B24" s="29">
        <v>0</v>
      </c>
      <c r="C24" s="29"/>
      <c r="D24" s="29"/>
      <c r="E24" s="29"/>
    </row>
    <row r="25" spans="1:5" x14ac:dyDescent="0.2">
      <c r="A25" s="43" t="s">
        <v>90</v>
      </c>
      <c r="B25" s="29">
        <v>0</v>
      </c>
      <c r="C25" s="29"/>
      <c r="D25" s="29">
        <v>0</v>
      </c>
      <c r="E25" s="29"/>
    </row>
    <row r="26" spans="1:5" x14ac:dyDescent="0.2">
      <c r="A26" s="43" t="s">
        <v>91</v>
      </c>
      <c r="B26" s="29">
        <v>0</v>
      </c>
      <c r="C26" s="29"/>
      <c r="D26" s="29"/>
      <c r="E26" s="29"/>
    </row>
    <row r="27" spans="1:5" s="24" customFormat="1" ht="12.75" customHeight="1" x14ac:dyDescent="0.2">
      <c r="A27" s="43" t="s">
        <v>99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</v>
      </c>
      <c r="C29" s="29">
        <v>0</v>
      </c>
      <c r="D29" s="29"/>
      <c r="E29" s="29"/>
    </row>
    <row r="30" spans="1:5" x14ac:dyDescent="0.2">
      <c r="A30" s="43" t="s">
        <v>45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5.87</v>
      </c>
      <c r="C35" s="29">
        <v>5.87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37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J27" sqref="J27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56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63.31</v>
      </c>
      <c r="C4" s="29">
        <v>63.31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1.52</v>
      </c>
      <c r="C6" s="29">
        <v>1.52</v>
      </c>
      <c r="D6" s="29"/>
      <c r="E6" s="29"/>
    </row>
    <row r="7" spans="1:5" s="46" customFormat="1" x14ac:dyDescent="0.2">
      <c r="A7" s="28" t="s">
        <v>23</v>
      </c>
      <c r="B7" s="42">
        <f>B3+B4+B6-B5</f>
        <v>64.83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1.9999999999996021E-2</v>
      </c>
      <c r="C8" s="29"/>
      <c r="D8" s="29"/>
      <c r="E8" s="29"/>
    </row>
    <row r="9" spans="1:5" x14ac:dyDescent="0.2">
      <c r="A9" s="37" t="s">
        <v>60</v>
      </c>
      <c r="B9" s="29">
        <v>9.9499999999999993</v>
      </c>
      <c r="C9" s="29">
        <v>9.9499999999999993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9.9499999999999993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9.9499999999999993</v>
      </c>
      <c r="C13" s="29">
        <v>9.9499999999999993</v>
      </c>
      <c r="D13" s="29">
        <v>4.6100000000000003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54.86</v>
      </c>
      <c r="C21" s="29"/>
      <c r="D21" s="29"/>
      <c r="E21" s="29"/>
    </row>
    <row r="22" spans="1:5" x14ac:dyDescent="0.2">
      <c r="A22" s="43" t="s">
        <v>12</v>
      </c>
      <c r="B22" s="29">
        <v>2.66</v>
      </c>
      <c r="C22" s="29">
        <v>2.66</v>
      </c>
      <c r="D22" s="29"/>
      <c r="E22" s="29"/>
    </row>
    <row r="23" spans="1:5" x14ac:dyDescent="0.2">
      <c r="A23" s="43" t="s">
        <v>85</v>
      </c>
      <c r="B23" s="29">
        <v>8.81</v>
      </c>
      <c r="C23" s="29">
        <v>8.81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8.34</v>
      </c>
      <c r="C25" s="29">
        <v>8.34</v>
      </c>
      <c r="D25" s="29"/>
      <c r="E25" s="29"/>
    </row>
    <row r="26" spans="1:5" x14ac:dyDescent="0.2">
      <c r="A26" s="43" t="s">
        <v>91</v>
      </c>
      <c r="B26" s="29">
        <v>0.04</v>
      </c>
      <c r="C26" s="29">
        <v>0.04</v>
      </c>
      <c r="D26" s="29"/>
      <c r="E26" s="29"/>
    </row>
    <row r="27" spans="1:5" s="24" customFormat="1" ht="13.5" customHeight="1" x14ac:dyDescent="0.2">
      <c r="A27" s="43" t="s">
        <v>92</v>
      </c>
      <c r="B27" s="29">
        <v>0.43</v>
      </c>
      <c r="C27" s="29">
        <v>0.43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v>0.43</v>
      </c>
      <c r="C29" s="29">
        <v>0.43</v>
      </c>
      <c r="D29" s="29"/>
      <c r="E29" s="29"/>
    </row>
    <row r="30" spans="1:5" x14ac:dyDescent="0.2">
      <c r="A30" s="43" t="s">
        <v>45</v>
      </c>
      <c r="B30" s="29">
        <v>0.28999999999999998</v>
      </c>
      <c r="C30" s="29">
        <v>0.28999999999999998</v>
      </c>
      <c r="D30" s="29"/>
      <c r="E30" s="29"/>
    </row>
    <row r="31" spans="1:5" s="24" customFormat="1" x14ac:dyDescent="0.2">
      <c r="A31" s="51" t="s">
        <v>8</v>
      </c>
      <c r="B31" s="29"/>
      <c r="C31" s="29"/>
      <c r="D31" s="29"/>
      <c r="E31" s="29"/>
    </row>
    <row r="32" spans="1:5" x14ac:dyDescent="0.2">
      <c r="A32" s="51" t="s">
        <v>9</v>
      </c>
      <c r="B32" s="29"/>
      <c r="C32" s="29"/>
      <c r="D32" s="29"/>
      <c r="E32" s="29"/>
    </row>
    <row r="33" spans="1:5" x14ac:dyDescent="0.2">
      <c r="A33" s="51" t="s">
        <v>10</v>
      </c>
      <c r="B33" s="29">
        <v>0.01</v>
      </c>
      <c r="C33" s="29">
        <v>0.01</v>
      </c>
      <c r="D33" s="29"/>
      <c r="E33" s="29"/>
    </row>
    <row r="34" spans="1:5" s="24" customFormat="1" x14ac:dyDescent="0.2">
      <c r="A34" s="51" t="s">
        <v>11</v>
      </c>
      <c r="B34" s="29">
        <v>0.28000000000000003</v>
      </c>
      <c r="C34" s="29">
        <v>0.28000000000000003</v>
      </c>
      <c r="D34" s="29"/>
      <c r="E34" s="29"/>
    </row>
    <row r="35" spans="1:5" x14ac:dyDescent="0.2">
      <c r="A35" s="43" t="s">
        <v>13</v>
      </c>
      <c r="B35" s="29">
        <v>28.06</v>
      </c>
      <c r="C35" s="29">
        <v>28.06</v>
      </c>
      <c r="D35" s="29"/>
      <c r="E35" s="29"/>
    </row>
    <row r="36" spans="1:5" x14ac:dyDescent="0.2">
      <c r="A36" s="43" t="s">
        <v>14</v>
      </c>
      <c r="B36" s="29">
        <v>11.21</v>
      </c>
      <c r="C36" s="29">
        <v>11.21</v>
      </c>
      <c r="D36" s="29"/>
      <c r="E36" s="29"/>
    </row>
    <row r="37" spans="1:5" x14ac:dyDescent="0.2">
      <c r="A37" s="43" t="s">
        <v>15</v>
      </c>
      <c r="B37" s="29">
        <v>1.6</v>
      </c>
      <c r="C37" s="29">
        <v>1.6</v>
      </c>
      <c r="D37" s="29"/>
      <c r="E37" s="29"/>
    </row>
    <row r="38" spans="1:5" x14ac:dyDescent="0.2">
      <c r="A38" s="43" t="s">
        <v>37</v>
      </c>
      <c r="B38" s="29">
        <v>1.8</v>
      </c>
      <c r="C38" s="29">
        <v>1.8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7" workbookViewId="0">
      <selection activeCell="C15" sqref="C15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57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f>'Пр.тв.т. '!B3+Пеллеты!B3+Древесина!B3</f>
        <v>1011.02</v>
      </c>
      <c r="C3" s="29">
        <f>'Пр.тв.т. '!C3+Пеллеты!C3+Древесина!C3</f>
        <v>1011.02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-2.2999999999999998</v>
      </c>
      <c r="C6" s="29">
        <f>'Пр.тв.т. '!C6+Пеллеты!C6+Древесина!C6</f>
        <v>-2.2999999999999998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1008.72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-9.9999999998847677E-3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60</v>
      </c>
      <c r="B9" s="29">
        <f xml:space="preserve"> 'Пр.тв.т. '!B9+Пеллеты!B9+Древесина!B9</f>
        <v>1008.7299999999999</v>
      </c>
      <c r="C9" s="29">
        <f xml:space="preserve"> 'Пр.тв.т. '!C9+Пеллеты!C9+Древесина!C9</f>
        <v>1008.7299999999999</v>
      </c>
      <c r="D9" s="29"/>
      <c r="E9" s="29"/>
      <c r="F9" s="29"/>
    </row>
    <row r="10" spans="1:6" x14ac:dyDescent="0.2">
      <c r="A10" s="32" t="s">
        <v>31</v>
      </c>
      <c r="B10" s="29">
        <f>'Пр.тв.т. '!B10+Пеллеты!B10+Древесина!B10</f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1008.7299999999999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1008.7299999999999</v>
      </c>
      <c r="C13" s="29">
        <f>'Пр.тв.т. '!C13+Пеллеты!C13+Древесина!C13</f>
        <v>1008.7299999999999</v>
      </c>
      <c r="D13" s="29">
        <f>'Пр.тв.т. '!D13+Пеллеты!D13+Древесина!D13</f>
        <v>0</v>
      </c>
      <c r="E13" s="29">
        <f>'Пр.тв.т. '!E13+Пеллеты!E13+Древесина!E13</f>
        <v>46.29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39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B21" s="42">
        <f>'Пр.тв.т. '!B21+Пеллеты!B21+Древесина!B21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42">
        <f>'Пр.тв.т. '!B22+Пеллеты!B22+Древесина!B22</f>
        <v>0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85</v>
      </c>
      <c r="B23" s="42">
        <f>'Пр.тв.т. '!B23+Пеллеты!B23+Древесина!B23</f>
        <v>0</v>
      </c>
      <c r="C23" s="29"/>
      <c r="D23" s="29"/>
      <c r="E23" s="29"/>
      <c r="F23" s="29"/>
    </row>
    <row r="24" spans="1:6" x14ac:dyDescent="0.2">
      <c r="A24" s="43" t="s">
        <v>89</v>
      </c>
      <c r="B24" s="42">
        <f>'Пр.тв.т. '!B24+Пеллеты!B24+Древесина!B24</f>
        <v>0</v>
      </c>
      <c r="C24" s="29"/>
      <c r="D24" s="29"/>
      <c r="E24" s="29"/>
      <c r="F24" s="29"/>
    </row>
    <row r="25" spans="1:6" x14ac:dyDescent="0.2">
      <c r="A25" s="43" t="s">
        <v>90</v>
      </c>
      <c r="B25" s="42">
        <f>'Пр.тв.т. '!B25+Пеллеты!B25+Древесина!B25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91</v>
      </c>
      <c r="B26" s="42">
        <f>'Пр.тв.т. '!B26+Пеллеты!B26+Древесина!B26</f>
        <v>0</v>
      </c>
      <c r="C26" s="29"/>
      <c r="D26" s="29"/>
      <c r="E26" s="29"/>
      <c r="F26" s="29"/>
    </row>
    <row r="27" spans="1:6" s="24" customFormat="1" ht="14.25" customHeight="1" x14ac:dyDescent="0.2">
      <c r="A27" s="43" t="s">
        <v>92</v>
      </c>
      <c r="B27" s="42">
        <f>'Пр.тв.т. '!B27+Пеллеты!B27+Древесина!B27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93</v>
      </c>
      <c r="B28" s="42">
        <f>'Пр.тв.т. '!B28+Пеллеты!B28+Древесина!B28</f>
        <v>0</v>
      </c>
      <c r="C28" s="29"/>
      <c r="D28" s="29"/>
      <c r="E28" s="29"/>
      <c r="F28" s="29"/>
    </row>
    <row r="29" spans="1:6" x14ac:dyDescent="0.2">
      <c r="A29" s="43" t="s">
        <v>27</v>
      </c>
      <c r="B29" s="42">
        <f>'Пр.тв.т. '!B29+Пеллеты!B29+Древесина!B29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45</v>
      </c>
      <c r="B30" s="42">
        <f>'Пр.тв.т. '!B30+Пеллеты!B30+Древесина!B30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42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42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42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42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42">
        <f>'Пр.тв.т. '!B35+Пеллеты!B35+Древесина!B35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42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42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37</v>
      </c>
      <c r="B38" s="42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2" sqref="D32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57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65.03</v>
      </c>
      <c r="C3" s="29">
        <v>65.03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-3.04</v>
      </c>
      <c r="C6" s="29">
        <v>-3.04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61.99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-9.9999999999980105E-3</v>
      </c>
      <c r="C8" s="29"/>
      <c r="D8" s="29"/>
      <c r="E8" s="29"/>
      <c r="F8" s="29"/>
    </row>
    <row r="9" spans="1:6" x14ac:dyDescent="0.2">
      <c r="A9" s="37" t="s">
        <v>60</v>
      </c>
      <c r="B9" s="29">
        <v>62</v>
      </c>
      <c r="C9" s="29">
        <v>62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62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62</v>
      </c>
      <c r="C13" s="29">
        <v>62</v>
      </c>
      <c r="D13" s="29"/>
      <c r="E13" s="29">
        <v>46.29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7" workbookViewId="0">
      <selection activeCell="M18" sqref="M1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58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944.08</v>
      </c>
      <c r="C3" s="29">
        <v>944.08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-0.03</v>
      </c>
      <c r="C6" s="29">
        <v>-0.03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944.05000000000007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1.1368683772161603E-13</v>
      </c>
      <c r="C8" s="29"/>
      <c r="D8" s="29"/>
      <c r="E8" s="29"/>
      <c r="F8" s="29"/>
    </row>
    <row r="9" spans="1:6" x14ac:dyDescent="0.2">
      <c r="A9" s="37" t="s">
        <v>60</v>
      </c>
      <c r="B9" s="29">
        <v>944.05</v>
      </c>
      <c r="C9" s="29">
        <v>944.05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944.05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944.05</v>
      </c>
      <c r="C13" s="29">
        <v>944.05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2017 год</v>
      </c>
    </row>
    <row r="2" spans="1:6" s="12" customFormat="1" ht="15.75" x14ac:dyDescent="0.2">
      <c r="A2" s="38" t="s">
        <v>64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1.91</v>
      </c>
      <c r="C3" s="29">
        <v>1.91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0.77</v>
      </c>
      <c r="C6" s="29">
        <v>0.77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2.6799999999999997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-4.4408920985006262E-16</v>
      </c>
      <c r="C8" s="29"/>
      <c r="D8" s="29"/>
      <c r="E8" s="29"/>
      <c r="F8" s="29"/>
    </row>
    <row r="9" spans="1:6" x14ac:dyDescent="0.2">
      <c r="A9" s="37" t="s">
        <v>60</v>
      </c>
      <c r="B9" s="29">
        <v>2.68</v>
      </c>
      <c r="C9" s="29">
        <v>2.68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2.68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2.68</v>
      </c>
      <c r="C13" s="29">
        <v>2.68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v>0</v>
      </c>
      <c r="C25" s="29"/>
      <c r="D25" s="29"/>
      <c r="E25" s="29">
        <v>0</v>
      </c>
      <c r="F25" s="29"/>
    </row>
    <row r="26" spans="1:6" x14ac:dyDescent="0.2">
      <c r="A26" s="43" t="s">
        <v>100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92</v>
      </c>
      <c r="B27" s="29">
        <f t="shared" ref="B27:B34" si="2">C27</f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37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tabSelected="1" zoomScale="90" zoomScaleNormal="90" workbookViewId="0">
      <pane ySplit="2" topLeftCell="A9" activePane="bottomLeft" state="frozen"/>
      <selection pane="bottomLeft" activeCell="B9" sqref="B9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2017 год</v>
      </c>
      <c r="J1" s="11"/>
      <c r="K1" s="11"/>
      <c r="L1" s="11"/>
      <c r="M1" s="11"/>
    </row>
    <row r="2" spans="1:20" s="12" customFormat="1" ht="25.5" x14ac:dyDescent="0.2">
      <c r="A2" s="38" t="s">
        <v>41</v>
      </c>
      <c r="B2" s="39" t="s">
        <v>49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40</v>
      </c>
      <c r="H2" s="39" t="s">
        <v>44</v>
      </c>
      <c r="I2" s="39" t="s">
        <v>19</v>
      </c>
      <c r="M2" s="17"/>
      <c r="N2" s="17"/>
      <c r="S2" s="17"/>
      <c r="T2" s="17"/>
    </row>
    <row r="3" spans="1:20" x14ac:dyDescent="0.2">
      <c r="A3" s="28" t="s">
        <v>43</v>
      </c>
      <c r="B3" s="29">
        <v>2562.6</v>
      </c>
      <c r="C3" s="29">
        <v>2601.64</v>
      </c>
      <c r="D3" s="29">
        <v>2588.5500000000002</v>
      </c>
      <c r="E3" s="29">
        <v>2568.48</v>
      </c>
      <c r="F3" s="29"/>
      <c r="G3" s="29">
        <v>2562.6</v>
      </c>
      <c r="H3" s="29"/>
      <c r="I3" s="29"/>
      <c r="M3" s="2"/>
      <c r="N3" s="2"/>
    </row>
    <row r="4" spans="1:20" x14ac:dyDescent="0.2">
      <c r="A4" s="28" t="s">
        <v>59</v>
      </c>
      <c r="B4" s="29">
        <v>236.34</v>
      </c>
      <c r="C4" s="29">
        <v>263.05</v>
      </c>
      <c r="D4" s="29">
        <v>245.56</v>
      </c>
      <c r="E4" s="29"/>
      <c r="F4" s="29"/>
      <c r="G4" s="29">
        <v>236.34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6859.27</v>
      </c>
      <c r="C5" s="29">
        <v>6050.14</v>
      </c>
      <c r="D5" s="29"/>
      <c r="E5" s="29"/>
      <c r="F5" s="29"/>
      <c r="G5" s="29">
        <v>4008.39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2851.11</v>
      </c>
      <c r="C6" s="29">
        <v>2851.11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B3+B5+B7-B6</f>
        <v>6570.76</v>
      </c>
      <c r="C8" s="29"/>
      <c r="D8" s="42"/>
      <c r="E8" s="42"/>
      <c r="F8" s="42"/>
      <c r="G8" s="29">
        <v>6570.76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146.47000000000116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99.97</v>
      </c>
      <c r="C10" s="29">
        <v>99.97</v>
      </c>
      <c r="D10" s="29"/>
      <c r="E10" s="29"/>
      <c r="F10" s="29"/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20.399999999999999</v>
      </c>
      <c r="C11" s="29">
        <v>20.399999999999999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79.569999999999993</v>
      </c>
      <c r="C12" s="29">
        <v>79.569999999999993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39</v>
      </c>
      <c r="B17" s="29">
        <v>5.28</v>
      </c>
      <c r="C17" s="29">
        <v>5.28</v>
      </c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503.42</v>
      </c>
      <c r="C18" s="29">
        <v>503.42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913.98</v>
      </c>
      <c r="C19" s="29">
        <v>913.98</v>
      </c>
      <c r="D19" s="29"/>
      <c r="E19" s="29"/>
      <c r="F19" s="29"/>
      <c r="G19" s="29"/>
      <c r="H19" s="29">
        <v>204.68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4901.6399999999994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146.87</v>
      </c>
      <c r="C21" s="29">
        <v>146.87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85</v>
      </c>
      <c r="B22" s="29">
        <v>1727.69</v>
      </c>
      <c r="C22" s="29">
        <v>1727.69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89</v>
      </c>
      <c r="B23" s="29">
        <v>20</v>
      </c>
      <c r="C23" s="29">
        <v>20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90</v>
      </c>
      <c r="B24" s="29">
        <v>1321.24</v>
      </c>
      <c r="C24" s="29">
        <v>1321.24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91</v>
      </c>
      <c r="B25" s="29">
        <v>51.99</v>
      </c>
      <c r="C25" s="29">
        <v>51.99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92</v>
      </c>
      <c r="B26" s="29">
        <v>261.20999999999998</v>
      </c>
      <c r="C26" s="29">
        <v>261.20999999999998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73.25</v>
      </c>
      <c r="C27" s="29">
        <v>73.25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142.22999999999999</v>
      </c>
      <c r="C28" s="29">
        <v>142.22999999999999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45</v>
      </c>
      <c r="B29" s="29">
        <v>471.81</v>
      </c>
      <c r="C29" s="29">
        <v>471.81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320.2</v>
      </c>
      <c r="C30" s="29">
        <v>320.2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5.25</v>
      </c>
      <c r="C31" s="29">
        <v>5.25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8.43</v>
      </c>
      <c r="C32" s="29">
        <v>8.43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49.4</v>
      </c>
      <c r="C33" s="29">
        <v>49.4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849.02</v>
      </c>
      <c r="C34" s="29">
        <v>849.02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1037.21</v>
      </c>
      <c r="C35" s="29">
        <v>1037.21</v>
      </c>
      <c r="D35" s="29"/>
      <c r="E35" s="29"/>
      <c r="F35" s="29"/>
      <c r="G35" s="34"/>
      <c r="H35" s="34"/>
      <c r="I35" s="34">
        <v>1413.98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37</v>
      </c>
      <c r="B37" s="29">
        <v>526.80999999999995</v>
      </c>
      <c r="C37" s="29">
        <v>526.80999999999995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B25" sqref="B25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2017 год</v>
      </c>
      <c r="H1" s="11"/>
      <c r="I1" s="11"/>
      <c r="J1" s="11"/>
      <c r="K1" s="11"/>
    </row>
    <row r="2" spans="1:18" s="12" customFormat="1" ht="15.75" x14ac:dyDescent="0.2">
      <c r="A2" s="38" t="s">
        <v>42</v>
      </c>
      <c r="B2" s="39" t="s">
        <v>49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43</v>
      </c>
      <c r="B3" s="42">
        <f>B4+B5+B6+B7</f>
        <v>9046.0499999999993</v>
      </c>
      <c r="C3" s="42"/>
      <c r="D3" s="42">
        <v>9037.0499999999993</v>
      </c>
      <c r="E3" s="42">
        <v>7398.89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2517.79</v>
      </c>
      <c r="C4" s="29">
        <v>2523.73</v>
      </c>
      <c r="D4" s="29">
        <v>2517.79</v>
      </c>
      <c r="E4" s="29">
        <v>2068.35</v>
      </c>
      <c r="F4" s="29"/>
      <c r="G4" s="29"/>
      <c r="K4" s="2"/>
      <c r="L4" s="2"/>
    </row>
    <row r="5" spans="1:18" x14ac:dyDescent="0.2">
      <c r="A5" s="33" t="s">
        <v>24</v>
      </c>
      <c r="B5" s="29">
        <v>6519.26</v>
      </c>
      <c r="C5" s="29"/>
      <c r="D5" s="29">
        <v>6519.26</v>
      </c>
      <c r="E5" s="29">
        <v>5321.54</v>
      </c>
      <c r="F5" s="29"/>
      <c r="G5" s="29"/>
      <c r="K5" s="2"/>
      <c r="L5" s="2"/>
    </row>
    <row r="6" spans="1:18" x14ac:dyDescent="0.2">
      <c r="A6" s="33" t="s">
        <v>25</v>
      </c>
      <c r="B6" s="29">
        <v>0.34</v>
      </c>
      <c r="C6" s="29"/>
      <c r="D6" s="29"/>
      <c r="E6" s="29">
        <v>0.34</v>
      </c>
      <c r="F6" s="29"/>
      <c r="G6" s="29"/>
      <c r="K6" s="2"/>
      <c r="L6" s="2"/>
    </row>
    <row r="7" spans="1:18" x14ac:dyDescent="0.2">
      <c r="A7" s="33" t="s">
        <v>26</v>
      </c>
      <c r="B7" s="29">
        <v>8.66</v>
      </c>
      <c r="C7" s="29"/>
      <c r="D7" s="29"/>
      <c r="E7" s="29">
        <v>8.66</v>
      </c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1270.52</v>
      </c>
      <c r="C8" s="29"/>
      <c r="D8" s="29">
        <v>1270.52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10316.57</v>
      </c>
      <c r="C11" s="42"/>
      <c r="D11" s="42"/>
      <c r="E11" s="42"/>
      <c r="F11" s="42"/>
      <c r="G11" s="42"/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-210.10000000000036</v>
      </c>
      <c r="C12" s="42"/>
      <c r="D12" s="42"/>
      <c r="E12" s="42"/>
      <c r="F12" s="42"/>
      <c r="G12" s="42"/>
      <c r="K12" s="4"/>
      <c r="L12" s="4"/>
      <c r="Q12" s="53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39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113.77</v>
      </c>
      <c r="C16" s="29"/>
      <c r="D16" s="29"/>
      <c r="E16" s="29"/>
      <c r="F16" s="29">
        <v>113.77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912.9</v>
      </c>
      <c r="C17" s="29"/>
      <c r="D17" s="29">
        <v>912.9</v>
      </c>
      <c r="E17" s="29"/>
      <c r="F17" s="29"/>
      <c r="G17" s="29"/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9500</v>
      </c>
      <c r="C18" s="42"/>
      <c r="D18" s="42"/>
      <c r="E18" s="42"/>
      <c r="F18" s="42"/>
      <c r="G18" s="42"/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143.69999999999999</v>
      </c>
      <c r="C19" s="29"/>
      <c r="D19" s="29"/>
      <c r="E19" s="29"/>
      <c r="F19" s="29">
        <v>143.69999999999999</v>
      </c>
      <c r="G19" s="29"/>
      <c r="K19" s="2"/>
      <c r="L19" s="2"/>
      <c r="R19" s="7"/>
    </row>
    <row r="20" spans="1:18" x14ac:dyDescent="0.2">
      <c r="A20" s="43" t="s">
        <v>85</v>
      </c>
      <c r="B20" s="29">
        <v>2838.1</v>
      </c>
      <c r="C20" s="29"/>
      <c r="D20" s="29"/>
      <c r="E20" s="29"/>
      <c r="F20" s="29"/>
      <c r="G20" s="29"/>
      <c r="K20" s="2"/>
      <c r="L20" s="2"/>
      <c r="R20" s="7"/>
    </row>
    <row r="21" spans="1:18" x14ac:dyDescent="0.2">
      <c r="A21" s="43" t="s">
        <v>89</v>
      </c>
      <c r="B21" s="29">
        <v>1.94</v>
      </c>
      <c r="C21" s="29"/>
      <c r="D21" s="29"/>
      <c r="E21" s="29"/>
      <c r="F21" s="29"/>
      <c r="G21" s="29"/>
      <c r="K21" s="2"/>
      <c r="L21" s="2"/>
      <c r="R21" s="7"/>
    </row>
    <row r="22" spans="1:18" x14ac:dyDescent="0.2">
      <c r="A22" s="43" t="s">
        <v>90</v>
      </c>
      <c r="B22" s="29">
        <v>1538.61</v>
      </c>
      <c r="C22" s="29"/>
      <c r="D22" s="29"/>
      <c r="E22" s="29"/>
      <c r="F22" s="29">
        <v>1538.61</v>
      </c>
      <c r="G22" s="29"/>
      <c r="K22" s="2"/>
      <c r="L22" s="2"/>
    </row>
    <row r="23" spans="1:18" x14ac:dyDescent="0.2">
      <c r="A23" s="43" t="s">
        <v>91</v>
      </c>
      <c r="B23" s="29">
        <v>1275.2</v>
      </c>
      <c r="C23" s="29"/>
      <c r="D23" s="29"/>
      <c r="E23" s="29"/>
      <c r="F23" s="29">
        <v>1275.2</v>
      </c>
      <c r="G23" s="29"/>
      <c r="K23" s="2"/>
      <c r="L23" s="2"/>
    </row>
    <row r="24" spans="1:18" s="24" customFormat="1" ht="25.5" x14ac:dyDescent="0.2">
      <c r="A24" s="43" t="s">
        <v>92</v>
      </c>
      <c r="B24" s="29">
        <v>22.35</v>
      </c>
      <c r="C24" s="31"/>
      <c r="D24" s="31"/>
      <c r="E24" s="29"/>
      <c r="F24" s="29">
        <v>22.35</v>
      </c>
      <c r="G24" s="31"/>
      <c r="K24" s="18"/>
      <c r="L24" s="18"/>
      <c r="Q24" s="18"/>
      <c r="R24" s="18"/>
    </row>
    <row r="25" spans="1:18" s="24" customFormat="1" x14ac:dyDescent="0.2">
      <c r="A25" s="43" t="s">
        <v>93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62.52</v>
      </c>
      <c r="C26" s="29"/>
      <c r="D26" s="29"/>
      <c r="E26" s="29"/>
      <c r="F26" s="29">
        <v>62.52</v>
      </c>
      <c r="G26" s="29"/>
      <c r="K26" s="2"/>
      <c r="L26" s="2"/>
    </row>
    <row r="27" spans="1:18" x14ac:dyDescent="0.2">
      <c r="A27" s="43" t="s">
        <v>45</v>
      </c>
      <c r="B27" s="29">
        <v>112.01</v>
      </c>
      <c r="C27" s="31"/>
      <c r="D27" s="31"/>
      <c r="E27" s="29"/>
      <c r="F27" s="29">
        <v>112.01</v>
      </c>
      <c r="G27" s="31"/>
      <c r="K27" s="2"/>
      <c r="L27" s="2"/>
      <c r="Q27" s="21"/>
    </row>
    <row r="28" spans="1:18" s="24" customFormat="1" x14ac:dyDescent="0.2">
      <c r="A28" s="51" t="s">
        <v>8</v>
      </c>
      <c r="B28" s="29">
        <v>4.4800000000000004</v>
      </c>
      <c r="C28" s="35"/>
      <c r="D28" s="29"/>
      <c r="E28" s="29"/>
      <c r="F28" s="29">
        <v>4.4800000000000004</v>
      </c>
      <c r="G28" s="35"/>
      <c r="K28" s="18"/>
      <c r="L28" s="18"/>
      <c r="Q28" s="25"/>
      <c r="R28" s="18"/>
    </row>
    <row r="29" spans="1:18" x14ac:dyDescent="0.2">
      <c r="A29" s="51" t="s">
        <v>9</v>
      </c>
      <c r="B29" s="29">
        <v>2.77</v>
      </c>
      <c r="C29" s="34"/>
      <c r="D29" s="29"/>
      <c r="E29" s="29"/>
      <c r="F29" s="29">
        <v>2.77</v>
      </c>
      <c r="G29" s="34"/>
      <c r="K29" s="2"/>
      <c r="L29" s="2"/>
    </row>
    <row r="30" spans="1:18" x14ac:dyDescent="0.2">
      <c r="A30" s="51" t="s">
        <v>10</v>
      </c>
      <c r="B30" s="29"/>
      <c r="C30" s="34"/>
      <c r="D30" s="34"/>
      <c r="E30" s="29"/>
      <c r="F30" s="29"/>
      <c r="G30" s="34"/>
      <c r="K30" s="2"/>
      <c r="L30" s="2"/>
      <c r="Q30" s="5"/>
    </row>
    <row r="31" spans="1:18" s="24" customFormat="1" x14ac:dyDescent="0.2">
      <c r="A31" s="51" t="s">
        <v>11</v>
      </c>
      <c r="B31" s="29"/>
      <c r="C31" s="34"/>
      <c r="D31" s="34"/>
      <c r="E31" s="29"/>
      <c r="F31" s="29"/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907.49</v>
      </c>
      <c r="C32" s="36"/>
      <c r="D32" s="29"/>
      <c r="E32" s="29"/>
      <c r="F32" s="29">
        <v>907.49</v>
      </c>
      <c r="G32" s="34"/>
      <c r="K32" s="2"/>
      <c r="L32" s="2"/>
    </row>
    <row r="33" spans="1:12" x14ac:dyDescent="0.2">
      <c r="A33" s="43" t="s">
        <v>14</v>
      </c>
      <c r="B33" s="29">
        <v>4969.67</v>
      </c>
      <c r="C33" s="29"/>
      <c r="D33" s="29">
        <v>4969.67</v>
      </c>
      <c r="E33" s="29"/>
      <c r="F33" s="29"/>
      <c r="G33" s="34">
        <v>4978.91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37</v>
      </c>
      <c r="B35" s="29">
        <v>466.51</v>
      </c>
      <c r="C35" s="29"/>
      <c r="D35" s="29"/>
      <c r="E35" s="29"/>
      <c r="F35" s="29">
        <v>466.51</v>
      </c>
      <c r="G35" s="29"/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9"/>
  <sheetViews>
    <sheetView topLeftCell="A10" zoomScale="90" zoomScaleNormal="90" workbookViewId="0">
      <selection activeCell="B23" sqref="B23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6" width="21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6"/>
      <c r="E1" s="10"/>
      <c r="F1" s="56" t="str">
        <f>Баланс!K1</f>
        <v>2017 год</v>
      </c>
    </row>
    <row r="2" spans="1:6" s="12" customFormat="1" ht="25.5" x14ac:dyDescent="0.2">
      <c r="A2" s="38" t="s">
        <v>47</v>
      </c>
      <c r="B2" s="39" t="s">
        <v>49</v>
      </c>
      <c r="C2" s="54" t="s">
        <v>48</v>
      </c>
      <c r="D2" s="54" t="s">
        <v>19</v>
      </c>
      <c r="E2" s="54" t="s">
        <v>17</v>
      </c>
      <c r="F2" s="91" t="s">
        <v>88</v>
      </c>
    </row>
    <row r="3" spans="1:6" x14ac:dyDescent="0.2">
      <c r="A3" s="28" t="s">
        <v>43</v>
      </c>
      <c r="B3" s="29"/>
      <c r="C3" s="29"/>
      <c r="D3" s="29"/>
      <c r="E3" s="29"/>
      <c r="F3" s="29"/>
    </row>
    <row r="4" spans="1:6" s="24" customFormat="1" x14ac:dyDescent="0.2">
      <c r="A4" s="28" t="s">
        <v>21</v>
      </c>
      <c r="B4" s="29">
        <v>23422.74</v>
      </c>
      <c r="C4" s="29">
        <v>33173.03</v>
      </c>
      <c r="D4" s="29"/>
      <c r="E4" s="29"/>
      <c r="F4" s="29">
        <v>23422.74</v>
      </c>
    </row>
    <row r="5" spans="1:6" x14ac:dyDescent="0.2">
      <c r="A5" s="28" t="s">
        <v>22</v>
      </c>
      <c r="B5" s="29"/>
      <c r="C5" s="29"/>
      <c r="D5" s="29"/>
      <c r="E5" s="29"/>
      <c r="F5" s="29"/>
    </row>
    <row r="6" spans="1:6" x14ac:dyDescent="0.2">
      <c r="A6" s="28" t="s">
        <v>2</v>
      </c>
      <c r="B6" s="29">
        <v>-0.46</v>
      </c>
      <c r="C6" s="29">
        <v>-0.46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23422.280000000002</v>
      </c>
      <c r="C7" s="29"/>
      <c r="D7" s="29"/>
      <c r="E7" s="29"/>
      <c r="F7" s="29"/>
    </row>
    <row r="8" spans="1:6" x14ac:dyDescent="0.2">
      <c r="A8" s="37" t="s">
        <v>32</v>
      </c>
      <c r="B8" s="29">
        <f>B7-B9-B17-B18-B19-B20-B21-B22</f>
        <v>-4.249999999998181</v>
      </c>
      <c r="C8" s="29"/>
      <c r="D8" s="29"/>
      <c r="E8" s="29"/>
      <c r="F8" s="29"/>
    </row>
    <row r="9" spans="1:6" x14ac:dyDescent="0.2">
      <c r="A9" s="37" t="s">
        <v>60</v>
      </c>
      <c r="B9" s="29">
        <v>18782.93</v>
      </c>
      <c r="C9" s="29">
        <v>18782.93</v>
      </c>
      <c r="D9" s="29"/>
      <c r="E9" s="29"/>
      <c r="F9" s="29">
        <v>14740</v>
      </c>
    </row>
    <row r="10" spans="1:6" x14ac:dyDescent="0.2">
      <c r="A10" s="32" t="s">
        <v>31</v>
      </c>
      <c r="B10" s="29">
        <v>4175.8</v>
      </c>
      <c r="C10" s="29"/>
      <c r="D10" s="29"/>
      <c r="E10" s="29">
        <v>4175.8</v>
      </c>
      <c r="F10" s="29"/>
    </row>
    <row r="11" spans="1:6" x14ac:dyDescent="0.2">
      <c r="A11" s="32" t="s">
        <v>28</v>
      </c>
      <c r="B11" s="29">
        <f>B12+B13+B14+B15</f>
        <v>14607.13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2351.48</v>
      </c>
      <c r="C12" s="29"/>
      <c r="D12" s="29"/>
      <c r="E12" s="29">
        <v>2351.48</v>
      </c>
      <c r="F12" s="29"/>
    </row>
    <row r="13" spans="1:6" x14ac:dyDescent="0.2">
      <c r="A13" s="41" t="s">
        <v>3</v>
      </c>
      <c r="B13" s="29">
        <v>12255.65</v>
      </c>
      <c r="C13" s="29">
        <v>12255.65</v>
      </c>
      <c r="D13" s="29"/>
      <c r="E13" s="29">
        <v>8205.0300000000007</v>
      </c>
      <c r="F13" s="29"/>
    </row>
    <row r="14" spans="1:6" x14ac:dyDescent="0.2">
      <c r="A14" s="41" t="s">
        <v>35</v>
      </c>
      <c r="B14" s="29"/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/>
      <c r="C15" s="29"/>
      <c r="D15" s="29"/>
      <c r="E15" s="29"/>
      <c r="F15" s="29"/>
    </row>
    <row r="16" spans="1:6" s="24" customFormat="1" x14ac:dyDescent="0.2">
      <c r="A16" s="28" t="s">
        <v>62</v>
      </c>
      <c r="B16" s="29">
        <f>B10+B12</f>
        <v>6527.2800000000007</v>
      </c>
      <c r="C16" s="29"/>
      <c r="D16" s="29"/>
      <c r="E16" s="29">
        <f>E10+E12</f>
        <v>6527.2800000000007</v>
      </c>
      <c r="F16" s="29"/>
    </row>
    <row r="17" spans="1:6" x14ac:dyDescent="0.2">
      <c r="A17" s="32" t="s">
        <v>4</v>
      </c>
      <c r="B17" s="29"/>
      <c r="C17" s="29"/>
      <c r="D17" s="29"/>
      <c r="E17" s="29"/>
      <c r="F17" s="29"/>
    </row>
    <row r="18" spans="1:6" x14ac:dyDescent="0.2">
      <c r="A18" s="32" t="s">
        <v>5</v>
      </c>
      <c r="B18" s="29"/>
      <c r="C18" s="29"/>
      <c r="D18" s="29"/>
      <c r="E18" s="29"/>
      <c r="F18" s="29"/>
    </row>
    <row r="19" spans="1:6" s="24" customFormat="1" x14ac:dyDescent="0.2">
      <c r="A19" s="32" t="s">
        <v>39</v>
      </c>
      <c r="B19" s="29"/>
      <c r="C19" s="29"/>
      <c r="D19" s="29"/>
      <c r="E19" s="29"/>
      <c r="F19" s="29"/>
    </row>
    <row r="20" spans="1:6" x14ac:dyDescent="0.2">
      <c r="A20" s="32" t="s">
        <v>6</v>
      </c>
      <c r="B20" s="29"/>
      <c r="C20" s="29"/>
      <c r="D20" s="29"/>
      <c r="E20" s="29"/>
      <c r="F20" s="29"/>
    </row>
    <row r="21" spans="1:6" x14ac:dyDescent="0.2">
      <c r="A21" s="32" t="s">
        <v>29</v>
      </c>
      <c r="B21" s="29"/>
      <c r="C21" s="29"/>
      <c r="D21" s="29"/>
      <c r="E21" s="29"/>
      <c r="F21" s="29"/>
    </row>
    <row r="22" spans="1:6" s="46" customFormat="1" x14ac:dyDescent="0.2">
      <c r="A22" s="32" t="s">
        <v>7</v>
      </c>
      <c r="B22" s="42">
        <f>B23+B24+B30+B31+B36+B37+B38+B39</f>
        <v>4643.6000000000004</v>
      </c>
      <c r="C22" s="29"/>
      <c r="D22" s="29"/>
      <c r="E22" s="29"/>
      <c r="F22" s="29"/>
    </row>
    <row r="23" spans="1:6" x14ac:dyDescent="0.2">
      <c r="A23" s="43" t="s">
        <v>12</v>
      </c>
      <c r="B23" s="29">
        <v>21.47</v>
      </c>
      <c r="C23" s="29">
        <v>21.47</v>
      </c>
      <c r="D23" s="29"/>
      <c r="E23" s="29">
        <v>0.13</v>
      </c>
      <c r="F23" s="44"/>
    </row>
    <row r="24" spans="1:6" x14ac:dyDescent="0.2">
      <c r="A24" s="43" t="s">
        <v>85</v>
      </c>
      <c r="B24" s="29">
        <v>40.28</v>
      </c>
      <c r="C24" s="29">
        <v>40.28</v>
      </c>
      <c r="D24" s="29"/>
      <c r="E24" s="29"/>
      <c r="F24" s="44"/>
    </row>
    <row r="25" spans="1:6" x14ac:dyDescent="0.2">
      <c r="A25" s="43" t="s">
        <v>89</v>
      </c>
      <c r="B25" s="29">
        <v>2.41</v>
      </c>
      <c r="C25" s="29">
        <v>2.41</v>
      </c>
      <c r="D25" s="29"/>
      <c r="E25" s="29"/>
      <c r="F25" s="44"/>
    </row>
    <row r="26" spans="1:6" ht="15" x14ac:dyDescent="0.2">
      <c r="A26" s="43" t="s">
        <v>90</v>
      </c>
      <c r="B26" s="29">
        <v>35.380000000000003</v>
      </c>
      <c r="C26" s="29">
        <v>35.380000000000003</v>
      </c>
      <c r="D26" s="29"/>
      <c r="E26" s="29">
        <v>286.61</v>
      </c>
      <c r="F26" s="45"/>
    </row>
    <row r="27" spans="1:6" ht="15" x14ac:dyDescent="0.2">
      <c r="A27" s="43" t="s">
        <v>91</v>
      </c>
      <c r="B27" s="29">
        <v>1.87</v>
      </c>
      <c r="C27" s="29">
        <v>1.87</v>
      </c>
      <c r="D27" s="29"/>
      <c r="E27" s="29"/>
      <c r="F27" s="45"/>
    </row>
    <row r="28" spans="1:6" s="24" customFormat="1" ht="25.5" x14ac:dyDescent="0.2">
      <c r="A28" s="43" t="s">
        <v>92</v>
      </c>
      <c r="B28" s="29">
        <v>0.61</v>
      </c>
      <c r="C28" s="29">
        <v>0.61</v>
      </c>
      <c r="D28" s="29"/>
      <c r="E28" s="29"/>
      <c r="F28" s="44"/>
    </row>
    <row r="29" spans="1:6" s="24" customFormat="1" x14ac:dyDescent="0.2">
      <c r="A29" s="43" t="s">
        <v>93</v>
      </c>
      <c r="B29" s="29"/>
      <c r="C29" s="29"/>
      <c r="D29" s="29"/>
      <c r="E29" s="29"/>
      <c r="F29" s="44"/>
    </row>
    <row r="30" spans="1:6" ht="15" x14ac:dyDescent="0.2">
      <c r="A30" s="43" t="s">
        <v>27</v>
      </c>
      <c r="B30" s="29">
        <v>0.52</v>
      </c>
      <c r="C30" s="29">
        <v>0.52</v>
      </c>
      <c r="D30" s="29"/>
      <c r="E30" s="29">
        <v>7.29</v>
      </c>
      <c r="F30" s="45"/>
    </row>
    <row r="31" spans="1:6" ht="25.5" x14ac:dyDescent="0.2">
      <c r="A31" s="43" t="s">
        <v>45</v>
      </c>
      <c r="B31" s="29">
        <v>14.07</v>
      </c>
      <c r="C31" s="29">
        <v>14.07</v>
      </c>
      <c r="D31" s="29"/>
      <c r="E31" s="29">
        <v>1.23</v>
      </c>
      <c r="F31" s="45"/>
    </row>
    <row r="32" spans="1:6" s="24" customFormat="1" x14ac:dyDescent="0.2">
      <c r="A32" s="51" t="s">
        <v>8</v>
      </c>
      <c r="B32" s="29">
        <v>0</v>
      </c>
      <c r="C32" s="29">
        <v>0</v>
      </c>
      <c r="D32" s="29"/>
      <c r="E32" s="29"/>
      <c r="F32" s="35"/>
    </row>
    <row r="33" spans="1:6" x14ac:dyDescent="0.2">
      <c r="A33" s="51" t="s">
        <v>9</v>
      </c>
      <c r="B33" s="29">
        <v>0.05</v>
      </c>
      <c r="C33" s="29">
        <v>0.05</v>
      </c>
      <c r="D33" s="29"/>
      <c r="E33" s="29"/>
      <c r="F33" s="34"/>
    </row>
    <row r="34" spans="1:6" ht="15" x14ac:dyDescent="0.2">
      <c r="A34" s="51" t="s">
        <v>10</v>
      </c>
      <c r="B34" s="29">
        <v>0.05</v>
      </c>
      <c r="C34" s="29">
        <v>0.05</v>
      </c>
      <c r="D34" s="29"/>
      <c r="E34" s="29"/>
      <c r="F34" s="45"/>
    </row>
    <row r="35" spans="1:6" s="24" customFormat="1" x14ac:dyDescent="0.2">
      <c r="A35" s="51" t="s">
        <v>11</v>
      </c>
      <c r="B35" s="29"/>
      <c r="C35" s="29"/>
      <c r="D35" s="29"/>
      <c r="E35" s="29"/>
      <c r="F35" s="34"/>
    </row>
    <row r="36" spans="1:6" ht="15" x14ac:dyDescent="0.2">
      <c r="A36" s="43" t="s">
        <v>13</v>
      </c>
      <c r="B36" s="29">
        <v>3.85</v>
      </c>
      <c r="C36" s="29">
        <v>3.85</v>
      </c>
      <c r="D36" s="29"/>
      <c r="E36" s="29">
        <v>1.05</v>
      </c>
      <c r="F36" s="45"/>
    </row>
    <row r="37" spans="1:6" x14ac:dyDescent="0.2">
      <c r="A37" s="43" t="s">
        <v>14</v>
      </c>
      <c r="B37" s="29">
        <v>4006.54</v>
      </c>
      <c r="C37" s="29">
        <v>4006.54</v>
      </c>
      <c r="D37" s="29">
        <v>4564.66</v>
      </c>
      <c r="E37" s="29"/>
      <c r="F37" s="34"/>
    </row>
    <row r="38" spans="1:6" x14ac:dyDescent="0.2">
      <c r="A38" s="43" t="s">
        <v>15</v>
      </c>
      <c r="B38" s="29">
        <v>2.62</v>
      </c>
      <c r="C38" s="29">
        <v>2.62</v>
      </c>
      <c r="D38" s="29"/>
      <c r="E38" s="29"/>
      <c r="F38" s="29"/>
    </row>
    <row r="39" spans="1:6" ht="15" x14ac:dyDescent="0.2">
      <c r="A39" s="43" t="s">
        <v>37</v>
      </c>
      <c r="B39" s="29">
        <v>554.25</v>
      </c>
      <c r="C39" s="29">
        <v>554.25</v>
      </c>
      <c r="D39" s="29"/>
      <c r="E39" s="29">
        <v>3.49</v>
      </c>
      <c r="F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22" sqref="B22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2017 год</v>
      </c>
    </row>
    <row r="2" spans="1:7" s="12" customFormat="1" ht="15.75" x14ac:dyDescent="0.2">
      <c r="A2" s="38" t="s">
        <v>46</v>
      </c>
      <c r="B2" s="39" t="s">
        <v>49</v>
      </c>
      <c r="C2" s="54" t="s">
        <v>48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43</v>
      </c>
      <c r="B3" s="29">
        <f>Уголь!B3+Кокс!B3+'Коксовый газ'!B3</f>
        <v>197.06</v>
      </c>
      <c r="C3" s="29">
        <f>Уголь!C3+Кокс!C3+'Коксовый газ'!C3</f>
        <v>197.06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1171.17</v>
      </c>
      <c r="C4" s="29">
        <f>Уголь!C4+Кокс!C4+'Коксовый газ'!C4</f>
        <v>1171.17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-28.54</v>
      </c>
      <c r="C6" s="29">
        <f>Уголь!C6+Кокс!C6+'Коксовый газ'!C6</f>
        <v>-28.54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1339.69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-8.160000000000025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315.53000000000003</v>
      </c>
      <c r="C9" s="29">
        <f>Уголь!C10+Кокс!C10+'Коксовый газ'!C10</f>
        <v>0</v>
      </c>
      <c r="D9" s="29">
        <f>Уголь!D10+Кокс!E10+'Коксовый газ'!E10</f>
        <v>315.53000000000003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447.05000000000007</v>
      </c>
      <c r="C10" s="29">
        <f>Уголь!C11+Кокс!C11+'Коксовый газ'!C11</f>
        <v>0</v>
      </c>
      <c r="D10" s="29"/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227.32</v>
      </c>
      <c r="C11" s="29">
        <f>Уголь!C12+Кокс!C12+'Коксовый газ'!C12</f>
        <v>0</v>
      </c>
      <c r="D11" s="29">
        <f>Уголь!D12+Кокс!E12+'Коксовый газ'!E12</f>
        <v>227.32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219.73000000000002</v>
      </c>
      <c r="C12" s="29">
        <f>Уголь!C13+Кокс!C13+'Коксовый газ'!C13</f>
        <v>219.73000000000002</v>
      </c>
      <c r="D12" s="29">
        <f>Уголь!D13+Кокс!E13+'Коксовый газ'!E13</f>
        <v>42.959999999999994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39</v>
      </c>
      <c r="B17" s="29">
        <f>Уголь!B18+Кокс!B18+'Коксовый газ'!B18</f>
        <v>521.01</v>
      </c>
      <c r="C17" s="29">
        <f>Уголь!C18+Кокс!C18+'Коксовый газ'!C18</f>
        <v>521.01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64.260000000000005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85</v>
      </c>
      <c r="B22" s="29"/>
      <c r="C22" s="29"/>
      <c r="D22" s="29"/>
      <c r="E22" s="29"/>
      <c r="F22" s="29"/>
      <c r="G22" s="29"/>
    </row>
    <row r="23" spans="1:7" x14ac:dyDescent="0.2">
      <c r="A23" s="43" t="s">
        <v>89</v>
      </c>
      <c r="B23" s="29"/>
      <c r="C23" s="29"/>
      <c r="D23" s="29"/>
      <c r="E23" s="29"/>
      <c r="F23" s="29"/>
      <c r="G23" s="29"/>
    </row>
    <row r="24" spans="1:7" x14ac:dyDescent="0.2">
      <c r="A24" s="43" t="s">
        <v>90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91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92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93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45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8.42</v>
      </c>
      <c r="C35" s="29">
        <f>Уголь!C36+Кокс!C36+'Коксовый газ'!C36</f>
        <v>8.42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3.1</v>
      </c>
      <c r="C36" s="29">
        <f>Уголь!C37+Кокс!C37+'Коксовый газ'!C37</f>
        <v>3.1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37</v>
      </c>
      <c r="B37" s="29">
        <f>Уголь!B38+Кокс!B38+'Коксовый газ'!B38</f>
        <v>52.74</v>
      </c>
      <c r="C37" s="29">
        <f>Уголь!C38+Кокс!C38+'Коксовый газ'!C38</f>
        <v>52.74</v>
      </c>
      <c r="D37" s="29">
        <f>Уголь!D38+Кокс!E38+'Коксовый газ'!E38</f>
        <v>0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7" zoomScaleNormal="100" workbookViewId="0">
      <selection activeCell="B8" sqref="B8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2017 год</v>
      </c>
    </row>
    <row r="2" spans="1:7" s="12" customFormat="1" ht="15.75" x14ac:dyDescent="0.2">
      <c r="A2" s="38" t="s">
        <v>46</v>
      </c>
      <c r="B2" s="39" t="s">
        <v>49</v>
      </c>
      <c r="C2" s="54" t="s">
        <v>48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43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1171.17</v>
      </c>
      <c r="C4" s="29">
        <v>1171.17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-28.46</v>
      </c>
      <c r="C6" s="29">
        <v>-28.46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f>B3+B4+B5+B6</f>
        <v>1142.71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-8.1899999999999977</v>
      </c>
      <c r="C8" s="29"/>
      <c r="D8" s="29"/>
      <c r="E8" s="29"/>
      <c r="F8" s="29"/>
      <c r="G8" s="29"/>
    </row>
    <row r="9" spans="1:7" x14ac:dyDescent="0.2">
      <c r="A9" s="37" t="s">
        <v>60</v>
      </c>
      <c r="B9" s="29">
        <v>621.07000000000005</v>
      </c>
      <c r="C9" s="29">
        <v>621.07000000000005</v>
      </c>
      <c r="E9" s="29"/>
      <c r="F9" s="29"/>
      <c r="G9" s="29"/>
    </row>
    <row r="10" spans="1:7" x14ac:dyDescent="0.2">
      <c r="A10" s="32" t="s">
        <v>31</v>
      </c>
      <c r="B10" s="29">
        <v>293.86</v>
      </c>
      <c r="C10" s="29"/>
      <c r="D10" s="29">
        <v>293.86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327.21000000000004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196.25</v>
      </c>
      <c r="C12" s="29"/>
      <c r="D12" s="29">
        <v>196.25</v>
      </c>
      <c r="E12" s="29"/>
      <c r="F12" s="29"/>
      <c r="G12" s="29"/>
    </row>
    <row r="13" spans="1:7" x14ac:dyDescent="0.2">
      <c r="A13" s="41" t="s">
        <v>3</v>
      </c>
      <c r="B13" s="29">
        <v>130.96</v>
      </c>
      <c r="C13" s="29">
        <v>130.96</v>
      </c>
      <c r="D13" s="29">
        <v>42.23</v>
      </c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39</v>
      </c>
      <c r="B18" s="29">
        <v>521.01</v>
      </c>
      <c r="C18" s="29">
        <v>521.01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8.82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85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89</v>
      </c>
      <c r="B24" s="29"/>
      <c r="C24" s="29"/>
      <c r="D24" s="29"/>
      <c r="E24" s="29"/>
      <c r="F24" s="44"/>
      <c r="G24" s="44"/>
    </row>
    <row r="25" spans="1:7" ht="16.5" customHeight="1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4.25" customHeight="1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33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93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45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8.42</v>
      </c>
      <c r="C36" s="29">
        <v>8.42</v>
      </c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0.4</v>
      </c>
      <c r="C37" s="29">
        <v>0.4</v>
      </c>
      <c r="D37" s="29"/>
      <c r="E37" s="29"/>
      <c r="F37" s="29"/>
      <c r="G37" s="29"/>
    </row>
    <row r="38" spans="1:7" ht="15" x14ac:dyDescent="0.2">
      <c r="A38" s="43" t="s">
        <v>37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2017 год</v>
      </c>
    </row>
    <row r="2" spans="1:8" s="12" customFormat="1" ht="15.75" x14ac:dyDescent="0.2">
      <c r="A2" s="38" t="s">
        <v>50</v>
      </c>
      <c r="B2" s="39" t="s">
        <v>49</v>
      </c>
      <c r="C2" s="54" t="s">
        <v>48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43</v>
      </c>
      <c r="B3" s="29">
        <v>9.31</v>
      </c>
      <c r="C3" s="29">
        <v>9.31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-0.08</v>
      </c>
      <c r="C6" s="29">
        <v>-0.08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9.23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3.0000000000000249E-2</v>
      </c>
      <c r="C8" s="29"/>
      <c r="D8" s="29"/>
      <c r="E8" s="29"/>
      <c r="F8" s="29"/>
      <c r="G8" s="29"/>
      <c r="H8" s="29"/>
    </row>
    <row r="9" spans="1:8" x14ac:dyDescent="0.2">
      <c r="A9" s="37" t="s">
        <v>60</v>
      </c>
      <c r="B9" s="29">
        <v>6.5</v>
      </c>
      <c r="C9" s="29">
        <v>6.5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6.5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6.5</v>
      </c>
      <c r="C13" s="29">
        <v>6.5</v>
      </c>
      <c r="D13" s="29"/>
      <c r="E13" s="29">
        <v>0.73</v>
      </c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2.7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85</v>
      </c>
      <c r="B23" s="29"/>
      <c r="C23" s="29"/>
      <c r="D23" s="29"/>
      <c r="E23" s="29"/>
      <c r="F23" s="29"/>
      <c r="G23" s="44"/>
      <c r="H23" s="44"/>
    </row>
    <row r="24" spans="1:8" x14ac:dyDescent="0.2">
      <c r="A24" s="43" t="s">
        <v>94</v>
      </c>
      <c r="B24" s="29"/>
      <c r="C24" s="29"/>
      <c r="D24" s="29"/>
      <c r="E24" s="29"/>
      <c r="F24" s="29"/>
      <c r="G24" s="44"/>
      <c r="H24" s="44"/>
    </row>
    <row r="25" spans="1:8" ht="15" x14ac:dyDescent="0.2">
      <c r="A25" s="43" t="s">
        <v>38</v>
      </c>
      <c r="B25" s="29">
        <v>0</v>
      </c>
      <c r="C25" s="29"/>
      <c r="D25" s="29"/>
      <c r="E25" s="29"/>
      <c r="F25" s="29"/>
      <c r="G25" s="45"/>
      <c r="H25" s="45"/>
    </row>
    <row r="26" spans="1:8" ht="15" x14ac:dyDescent="0.2">
      <c r="A26" s="43" t="s">
        <v>96</v>
      </c>
      <c r="B26" s="29"/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36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95</v>
      </c>
      <c r="B28" s="29"/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45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2.7</v>
      </c>
      <c r="C37" s="29">
        <v>2.7</v>
      </c>
      <c r="D37" s="29"/>
      <c r="E37" s="29"/>
      <c r="F37" s="29"/>
      <c r="G37" s="29"/>
      <c r="H37" s="29"/>
    </row>
    <row r="38" spans="1:8" ht="15" x14ac:dyDescent="0.2">
      <c r="A38" s="43" t="s">
        <v>37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1" sqref="B21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2017 год</v>
      </c>
    </row>
    <row r="2" spans="1:6" s="12" customFormat="1" ht="15.75" x14ac:dyDescent="0.2">
      <c r="A2" s="38" t="s">
        <v>51</v>
      </c>
      <c r="B2" s="39" t="s">
        <v>49</v>
      </c>
      <c r="C2" s="54" t="s">
        <v>48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43</v>
      </c>
      <c r="B3" s="29">
        <v>187.75</v>
      </c>
      <c r="C3" s="29">
        <v>187.75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187.75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60</v>
      </c>
      <c r="B9" s="29">
        <v>135.01</v>
      </c>
      <c r="C9" s="29">
        <v>135.01</v>
      </c>
      <c r="D9" s="29"/>
      <c r="E9" s="29"/>
      <c r="F9" s="29"/>
    </row>
    <row r="10" spans="1:6" x14ac:dyDescent="0.2">
      <c r="A10" s="32" t="s">
        <v>31</v>
      </c>
      <c r="B10" s="29">
        <v>21.67</v>
      </c>
      <c r="C10" s="29"/>
      <c r="D10" s="29"/>
      <c r="E10" s="29">
        <v>21.67</v>
      </c>
      <c r="F10" s="29"/>
    </row>
    <row r="11" spans="1:6" x14ac:dyDescent="0.2">
      <c r="A11" s="32" t="s">
        <v>28</v>
      </c>
      <c r="B11" s="29">
        <f>B12+B13+B14+B15</f>
        <v>113.34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31.07</v>
      </c>
      <c r="C12" s="29"/>
      <c r="D12" s="29"/>
      <c r="E12" s="29">
        <v>31.07</v>
      </c>
      <c r="F12" s="29"/>
    </row>
    <row r="13" spans="1:6" x14ac:dyDescent="0.2">
      <c r="A13" s="41" t="s">
        <v>3</v>
      </c>
      <c r="B13" s="29">
        <v>82.27</v>
      </c>
      <c r="C13" s="29">
        <v>82.27</v>
      </c>
      <c r="D13" s="29"/>
      <c r="E13" s="29"/>
      <c r="F13" s="29"/>
    </row>
    <row r="14" spans="1:6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52.74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85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/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45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37</v>
      </c>
      <c r="B38" s="29">
        <v>52.74</v>
      </c>
      <c r="C38" s="29">
        <v>52.74</v>
      </c>
      <c r="D38" s="45"/>
      <c r="E38" s="29">
        <v>0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topLeftCell="A7" workbookViewId="0">
      <selection activeCell="B35" sqref="B35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2017 год</v>
      </c>
    </row>
    <row r="2" spans="1:5" s="12" customFormat="1" ht="15.75" x14ac:dyDescent="0.2">
      <c r="A2" s="38" t="s">
        <v>63</v>
      </c>
      <c r="B2" s="39" t="s">
        <v>49</v>
      </c>
      <c r="C2" s="54" t="s">
        <v>48</v>
      </c>
      <c r="D2" s="54" t="s">
        <v>17</v>
      </c>
      <c r="E2" s="54" t="s">
        <v>16</v>
      </c>
    </row>
    <row r="3" spans="1:5" x14ac:dyDescent="0.2">
      <c r="A3" s="28" t="s">
        <v>43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10155.229999999998</v>
      </c>
      <c r="C4" s="29">
        <f>Бензин!C4+Дизель!C4+Мазут!C4+ТПБ!C4+СУГ!C4</f>
        <v>10155.229999999998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-212.32999999999998</v>
      </c>
      <c r="C6" s="29">
        <f>Бензин!C6+Дизель!C6+Мазут!C6+ТПБ!C6+СУГ!C6</f>
        <v>-212.32999999999998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9942.9000000000015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0.58000000000016882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60</v>
      </c>
      <c r="B9" s="29">
        <f>Бензин!B9+Дизель!B9+Мазут!B9+ТПБ!B9+СУГ!B9</f>
        <v>209.08999999999997</v>
      </c>
      <c r="C9" s="29">
        <f>Бензин!C9+Дизель!C9+Мазут!C9+ТПБ!C9+СУГ!C9</f>
        <v>209.08999999999997</v>
      </c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17.079999999999998</v>
      </c>
      <c r="C10" s="29">
        <f>Бензин!C10+Дизель!C10+Мазут!C10+ТПБ!C10+СУГ!C10</f>
        <v>0</v>
      </c>
      <c r="D10" s="29">
        <f>Бензин!D10+Дизель!D10+Мазут!D10+ТПБ!D10+СУГ!D10</f>
        <v>17.079999999999998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192.01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0.86</v>
      </c>
      <c r="C12" s="29">
        <f>Бензин!C12+Дизель!C12+Мазут!C12+ТПБ!C12+СУГ!C12</f>
        <v>0</v>
      </c>
      <c r="D12" s="29">
        <f>Бензин!D12+Дизель!D12+Мазут!D12+ТПБ!D12+СУГ!D12</f>
        <v>0.86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191.15</v>
      </c>
      <c r="C13" s="29">
        <f>Бензин!C13+Дизель!C13+Мазут!C13+ТПБ!C13+СУГ!C13</f>
        <v>191.15</v>
      </c>
      <c r="D13" s="29">
        <f>Бензин!D13+Дизель!D13+Мазут!D13+ТПБ!D13+СУГ!D13</f>
        <v>110.99999999999999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39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9733.2300000000014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73.64</v>
      </c>
      <c r="C22" s="29">
        <f>Бензин!C22+Дизель!C22+Мазут!C22+ТПБ!C22+СУГ!C22</f>
        <v>73.64</v>
      </c>
      <c r="D22" s="29">
        <f>Бензин!D22+Дизель!D22+Мазут!D22+ТПБ!D22+СУГ!D22</f>
        <v>1.66</v>
      </c>
      <c r="E22" s="29">
        <f>Бензин!E22+Дизель!E22+Мазут!E22+ТПБ!E22+СУГ!E22</f>
        <v>0</v>
      </c>
    </row>
    <row r="23" spans="1:5" x14ac:dyDescent="0.2">
      <c r="A23" s="43" t="s">
        <v>85</v>
      </c>
      <c r="B23" s="29">
        <f>Бензин!B23+Дизель!B23+Мазут!B23+ТПБ!B23+СУГ!B23</f>
        <v>369.22999999999996</v>
      </c>
      <c r="C23" s="29">
        <f>Бензин!C23+Дизель!C23+Мазут!C23+ТПБ!C23+СУГ!C23</f>
        <v>369.22999999999996</v>
      </c>
      <c r="D23" s="29"/>
      <c r="E23" s="29"/>
    </row>
    <row r="24" spans="1:5" x14ac:dyDescent="0.2">
      <c r="A24" s="43" t="s">
        <v>89</v>
      </c>
      <c r="B24" s="29">
        <f>Бензин!B24+Дизель!B24+Мазут!B24+ТПБ!B24+СУГ!B24</f>
        <v>51.480000000000004</v>
      </c>
      <c r="C24" s="29">
        <f>Бензин!C24+Дизель!C24+Мазут!C24+ТПБ!C24+СУГ!C24</f>
        <v>51.480000000000004</v>
      </c>
      <c r="D24" s="29"/>
      <c r="E24" s="29"/>
    </row>
    <row r="25" spans="1:5" x14ac:dyDescent="0.2">
      <c r="A25" s="43" t="s">
        <v>90</v>
      </c>
      <c r="B25" s="29">
        <f>Бензин!B25+Дизель!B25+Мазут!B25+ТПБ!B25+СУГ!B25</f>
        <v>220.27</v>
      </c>
      <c r="C25" s="29">
        <f>Бензин!C25+Дизель!C25+Мазут!C25+ТПБ!C25+СУГ!C25</f>
        <v>220.27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91</v>
      </c>
      <c r="B26" s="29">
        <f>Бензин!B26+Дизель!B26+Мазут!B26+ТПБ!B26+СУГ!B26</f>
        <v>36.440000000000005</v>
      </c>
      <c r="C26" s="29">
        <f>Бензин!C26+Дизель!C26+Мазут!C26+ТПБ!C26+СУГ!C26</f>
        <v>36.440000000000005</v>
      </c>
      <c r="D26" s="29"/>
      <c r="E26" s="29"/>
    </row>
    <row r="27" spans="1:5" s="24" customFormat="1" ht="25.5" x14ac:dyDescent="0.2">
      <c r="A27" s="43" t="s">
        <v>92</v>
      </c>
      <c r="B27" s="29">
        <f>Бензин!B27+Дизель!B27+Мазут!B27+ТПБ!B27+СУГ!B27</f>
        <v>61.03</v>
      </c>
      <c r="C27" s="29">
        <f>Бензин!C27+Дизель!C27+Мазут!C27+ТПБ!C27+СУГ!C27</f>
        <v>61.03</v>
      </c>
      <c r="D27" s="29">
        <f>Бензин!D27+Дизель!D27+Мазут!D27+ТПБ!D27+СУГ!D27</f>
        <v>0.14000000000000001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93</v>
      </c>
      <c r="B28" s="29">
        <f>Бензин!B28+Дизель!B28+Мазут!B28+ТПБ!B28+СУГ!B28</f>
        <v>0</v>
      </c>
      <c r="C28" s="29"/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130.97</v>
      </c>
      <c r="C29" s="29">
        <f>Бензин!C29+Дизель!C29+Мазут!C29+ТПБ!C29+СУГ!C29</f>
        <v>130.97</v>
      </c>
      <c r="D29" s="29">
        <f>Бензин!D29+Дизель!D29+Мазут!D29+ТПБ!D29+СУГ!D29</f>
        <v>0.87</v>
      </c>
      <c r="E29" s="29">
        <f>Бензин!E29+Дизель!E29+Мазут!E29+ТПБ!E29+СУГ!E29</f>
        <v>0</v>
      </c>
    </row>
    <row r="30" spans="1:5" x14ac:dyDescent="0.2">
      <c r="A30" s="43" t="s">
        <v>45</v>
      </c>
      <c r="B30" s="29">
        <f>Бензин!B30+Дизель!B30+Мазут!B30+ТПБ!B30+СУГ!B30</f>
        <v>621.33999999999992</v>
      </c>
      <c r="C30" s="29">
        <f>Бензин!C30+Дизель!C30+Мазут!C30+ТПБ!C30+СУГ!C30</f>
        <v>621.33999999999992</v>
      </c>
      <c r="D30" s="29">
        <f>Бензин!D30+Дизель!D30+Мазут!D30+ТПБ!D30+СУГ!D30</f>
        <v>2.2000000000000002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2.37</v>
      </c>
      <c r="C31" s="29">
        <f>Бензин!C31+Дизель!C31+Мазут!C31+ТПБ!C31+СУГ!C31</f>
        <v>2.37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2.1</v>
      </c>
      <c r="C32" s="29">
        <f>Бензин!C32+Дизель!C32+Мазут!C32+ТПБ!C32+СУГ!C32</f>
        <v>2.1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374.27000000000004</v>
      </c>
      <c r="C33" s="29">
        <f>Бензин!C33+Дизель!C33+Мазут!C33+ТПБ!C33+СУГ!C33</f>
        <v>374.27000000000004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245.05</v>
      </c>
      <c r="C34" s="29">
        <f>Бензин!C34+Дизель!C34+Мазут!C34+ТПБ!C34+СУГ!C34</f>
        <v>245.05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5906.09</v>
      </c>
      <c r="C35" s="29">
        <f>Бензин!C35+Дизель!C35+Мазут!C35+ТПБ!C35+СУГ!C35</f>
        <v>5906.09</v>
      </c>
      <c r="D35" s="29">
        <f>Бензин!D35+Дизель!D35+Мазут!D35+ТПБ!D35+СУГ!D35</f>
        <v>0.48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2478.73</v>
      </c>
      <c r="C36" s="29">
        <f>Бензин!C36+Дизель!C36+Мазут!C36+ТПБ!C36+СУГ!C36</f>
        <v>2478.73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9.92</v>
      </c>
      <c r="C37" s="29">
        <f>Бензин!C37+Дизель!C37+Мазут!C37+ТПБ!C37+СУГ!C37</f>
        <v>9.92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37</v>
      </c>
      <c r="B38" s="29">
        <f>Бензин!B38+Дизель!B38+Мазут!B38+ТПБ!B38+СУГ!B38</f>
        <v>143.31</v>
      </c>
      <c r="C38" s="29">
        <f>Бензин!C38+Дизель!C38+Мазут!C38+ТПБ!C38+СУГ!C38</f>
        <v>143.31</v>
      </c>
      <c r="D38" s="29">
        <f>Бензин!D38+Дизель!D38+Мазут!D38+ТПБ!D38+СУГ!D38</f>
        <v>0.22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2021-11-30T11:35:51Z</cp:lastPrinted>
  <dcterms:created xsi:type="dcterms:W3CDTF">2015-02-25T07:22:02Z</dcterms:created>
  <dcterms:modified xsi:type="dcterms:W3CDTF">2024-12-05T09:18:12Z</dcterms:modified>
</cp:coreProperties>
</file>