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ocuments\Terry's Presentations\Guitar\Boss GE-7\"/>
    </mc:Choice>
  </mc:AlternateContent>
  <xr:revisionPtr revIDLastSave="0" documentId="13_ncr:1_{2AA6AE86-60EA-4CEB-9E5C-422647FAB9B7}" xr6:coauthVersionLast="47" xr6:coauthVersionMax="47" xr10:uidLastSave="{00000000-0000-0000-0000-000000000000}"/>
  <bookViews>
    <workbookView xWindow="2310" yWindow="2370" windowWidth="23160" windowHeight="11835" xr2:uid="{00000000-000D-0000-FFFF-FFFF00000000}"/>
  </bookViews>
  <sheets>
    <sheet name="Design" sheetId="1" r:id="rId1"/>
    <sheet name="Analy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 s="1"/>
  <c r="P5" i="2" s="1"/>
  <c r="P6" i="2" s="1"/>
  <c r="H23" i="2" s="1"/>
  <c r="P2" i="2"/>
  <c r="C35" i="2"/>
  <c r="D35" i="2"/>
  <c r="E35" i="2"/>
  <c r="F35" i="2"/>
  <c r="B35" i="2"/>
  <c r="G35" i="2"/>
  <c r="D21" i="1"/>
  <c r="E21" i="1"/>
  <c r="F21" i="1"/>
  <c r="B21" i="1"/>
  <c r="C30" i="1"/>
  <c r="C32" i="1" s="1"/>
  <c r="D30" i="1"/>
  <c r="D31" i="1" s="1"/>
  <c r="E30" i="1"/>
  <c r="E32" i="1" s="1"/>
  <c r="F30" i="1"/>
  <c r="F32" i="1" s="1"/>
  <c r="G30" i="1"/>
  <c r="G32" i="1" s="1"/>
  <c r="E31" i="1"/>
  <c r="F31" i="1"/>
  <c r="B31" i="1"/>
  <c r="B32" i="1"/>
  <c r="B30" i="1"/>
  <c r="G31" i="1" l="1"/>
  <c r="C31" i="1"/>
  <c r="D32" i="1"/>
  <c r="B11" i="2" l="1"/>
  <c r="B12" i="2" s="1"/>
  <c r="B5" i="2"/>
  <c r="B6" i="2" s="1"/>
  <c r="B11" i="1"/>
  <c r="C22" i="2"/>
  <c r="C23" i="2" s="1"/>
  <c r="D22" i="2"/>
  <c r="D23" i="2" s="1"/>
  <c r="E22" i="2"/>
  <c r="E23" i="2" s="1"/>
  <c r="F22" i="2"/>
  <c r="F23" i="2" s="1"/>
  <c r="G22" i="2"/>
  <c r="G23" i="2" s="1"/>
  <c r="B22" i="2"/>
  <c r="B23" i="2" s="1"/>
  <c r="C20" i="1"/>
  <c r="C21" i="1" s="1"/>
  <c r="D20" i="1"/>
  <c r="E20" i="1"/>
  <c r="F20" i="1"/>
  <c r="G20" i="1"/>
  <c r="G21" i="1" s="1"/>
  <c r="B20" i="1"/>
  <c r="H22" i="1"/>
  <c r="G24" i="2" l="1"/>
  <c r="G25" i="2"/>
  <c r="G29" i="2"/>
  <c r="C24" i="2"/>
  <c r="C25" i="2"/>
  <c r="C29" i="2"/>
  <c r="B24" i="2"/>
  <c r="B29" i="2"/>
  <c r="B25" i="2"/>
  <c r="D24" i="2"/>
  <c r="D29" i="2"/>
  <c r="D25" i="2"/>
  <c r="F24" i="2"/>
  <c r="F25" i="2"/>
  <c r="F29" i="2"/>
  <c r="E24" i="2"/>
  <c r="E29" i="2"/>
  <c r="E25" i="2"/>
  <c r="G22" i="1"/>
  <c r="C22" i="1"/>
  <c r="F22" i="1"/>
  <c r="E22" i="1"/>
  <c r="D22" i="1"/>
  <c r="F27" i="1"/>
  <c r="D27" i="1"/>
  <c r="G27" i="1"/>
  <c r="E27" i="1"/>
  <c r="C27" i="1"/>
  <c r="B27" i="1"/>
  <c r="B5" i="1"/>
  <c r="B6" i="1" s="1"/>
  <c r="G28" i="1" l="1"/>
  <c r="E28" i="1"/>
  <c r="C28" i="1"/>
  <c r="F28" i="1"/>
  <c r="D28" i="1"/>
  <c r="H28" i="1"/>
  <c r="B12" i="1"/>
  <c r="B22" i="1" l="1"/>
  <c r="B28" i="1" l="1"/>
</calcChain>
</file>

<file path=xl/sharedStrings.xml><?xml version="1.0" encoding="utf-8"?>
<sst xmlns="http://schemas.openxmlformats.org/spreadsheetml/2006/main" count="124" uniqueCount="62">
  <si>
    <t>Graphic Equalizer Using Gyrators</t>
  </si>
  <si>
    <t>Ω</t>
  </si>
  <si>
    <t>Gain</t>
  </si>
  <si>
    <t>dB</t>
  </si>
  <si>
    <t xml:space="preserve">Gain </t>
  </si>
  <si>
    <t>V/V</t>
  </si>
  <si>
    <r>
      <t>R</t>
    </r>
    <r>
      <rPr>
        <vertAlign val="subscript"/>
        <sz val="11"/>
        <color theme="1"/>
        <rFont val="Calibri"/>
        <family val="2"/>
        <scheme val="minor"/>
      </rPr>
      <t>F</t>
    </r>
  </si>
  <si>
    <t>Level Control</t>
  </si>
  <si>
    <t>Gyrator</t>
  </si>
  <si>
    <t>Q</t>
  </si>
  <si>
    <t>Frequency</t>
  </si>
  <si>
    <t>H</t>
  </si>
  <si>
    <t>R2</t>
  </si>
  <si>
    <t>F</t>
  </si>
  <si>
    <t>C1 Nearest</t>
  </si>
  <si>
    <t>C2 Nearest</t>
  </si>
  <si>
    <t>Hz</t>
  </si>
  <si>
    <t>Band 1</t>
  </si>
  <si>
    <t>Band 2</t>
  </si>
  <si>
    <t>Band 3</t>
  </si>
  <si>
    <t>Band 4</t>
  </si>
  <si>
    <t>Band 5</t>
  </si>
  <si>
    <t>Band 6</t>
  </si>
  <si>
    <t>Band 7</t>
  </si>
  <si>
    <t>RS Selected</t>
  </si>
  <si>
    <t>C1 Actual</t>
  </si>
  <si>
    <t>C2 Actual</t>
  </si>
  <si>
    <t>C1 Error</t>
  </si>
  <si>
    <t>C2 Error</t>
  </si>
  <si>
    <t>µF</t>
  </si>
  <si>
    <t>RS Nearest</t>
  </si>
  <si>
    <r>
      <t>F</t>
    </r>
    <r>
      <rPr>
        <vertAlign val="subscript"/>
        <sz val="11"/>
        <color theme="1"/>
        <rFont val="Calibri"/>
        <family val="2"/>
      </rPr>
      <t>L</t>
    </r>
  </si>
  <si>
    <r>
      <t>F</t>
    </r>
    <r>
      <rPr>
        <vertAlign val="subscript"/>
        <sz val="11"/>
        <color theme="1"/>
        <rFont val="Calibri"/>
        <family val="2"/>
      </rPr>
      <t>H</t>
    </r>
  </si>
  <si>
    <t>R1 Selected</t>
  </si>
  <si>
    <t>L calculated</t>
  </si>
  <si>
    <t>C1 calculated</t>
  </si>
  <si>
    <t>C2 calculated</t>
  </si>
  <si>
    <t>RS calculated</t>
  </si>
  <si>
    <t>Band 7 is shelving filter</t>
  </si>
  <si>
    <t>L</t>
  </si>
  <si>
    <t>Δ</t>
  </si>
  <si>
    <t>-</t>
  </si>
  <si>
    <r>
      <t>% Difference in f</t>
    </r>
    <r>
      <rPr>
        <vertAlign val="subscript"/>
        <sz val="11"/>
        <color theme="1"/>
        <rFont val="Calibri"/>
        <family val="2"/>
      </rPr>
      <t>0</t>
    </r>
  </si>
  <si>
    <r>
      <t>f</t>
    </r>
    <r>
      <rPr>
        <vertAlign val="subscript"/>
        <sz val="11"/>
        <color theme="1"/>
        <rFont val="Calibri"/>
        <family val="2"/>
      </rPr>
      <t>0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</si>
  <si>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</si>
  <si>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</si>
  <si>
    <t>% Difference vs. Calculated</t>
  </si>
  <si>
    <r>
      <t>Measured f</t>
    </r>
    <r>
      <rPr>
        <vertAlign val="subscript"/>
        <sz val="11"/>
        <color theme="1"/>
        <rFont val="Calibri"/>
        <family val="2"/>
      </rPr>
      <t>0</t>
    </r>
  </si>
  <si>
    <r>
      <t>C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Actual (E12 10%)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</si>
  <si>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Actual (E12 10%)</t>
    </r>
  </si>
  <si>
    <r>
      <t>f</t>
    </r>
    <r>
      <rPr>
        <vertAlign val="subscript"/>
        <sz val="11"/>
        <color theme="1"/>
        <rFont val="Calibri"/>
        <family val="2"/>
      </rPr>
      <t>L</t>
    </r>
  </si>
  <si>
    <r>
      <t>f</t>
    </r>
    <r>
      <rPr>
        <vertAlign val="subscript"/>
        <sz val="11"/>
        <color theme="1"/>
        <rFont val="Calibri"/>
        <family val="2"/>
      </rPr>
      <t>H</t>
    </r>
  </si>
  <si>
    <t>Measured Data</t>
  </si>
  <si>
    <t>Boss GE-7 Graphic Equalizer Analysis</t>
  </si>
  <si>
    <t>Shelving Filter HF Gain</t>
  </si>
  <si>
    <t>HF Gain</t>
  </si>
  <si>
    <t>-3 dB Gain</t>
  </si>
  <si>
    <r>
      <t>R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Actual (E12 10%)</t>
    </r>
  </si>
  <si>
    <r>
      <t>R</t>
    </r>
    <r>
      <rPr>
        <vertAlign val="subscript"/>
        <sz val="11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Actual (E12 10%)</t>
    </r>
  </si>
  <si>
    <r>
      <t>Effective R</t>
    </r>
    <r>
      <rPr>
        <vertAlign val="subscript"/>
        <sz val="11"/>
        <color theme="1"/>
        <rFont val="Calibri"/>
        <family val="2"/>
      </rPr>
      <t>R</t>
    </r>
    <r>
      <rPr>
        <sz val="11"/>
        <color theme="1"/>
        <rFont val="Calibri"/>
        <family val="2"/>
      </rPr>
      <t xml:space="preserve"> @ -3 dB</t>
    </r>
  </si>
  <si>
    <r>
      <t>X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@ -3 dB</t>
    </r>
  </si>
  <si>
    <r>
      <t>f</t>
    </r>
    <r>
      <rPr>
        <vertAlign val="subscript"/>
        <sz val="11"/>
        <color theme="1"/>
        <rFont val="Calibri"/>
        <family val="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</si>
</sst>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</font>
    <font>
      <vertAlign val="subscript"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>
      <alignment horizontal="center"/>
      <protection locked="0"/>
    </xf>
    <xf numFmtId="0" fontId="5" fillId="3" borderId="1">
      <alignment horizontal="center"/>
    </xf>
    <xf numFmtId="0" fontId="5" fillId="4" borderId="1">
      <alignment horizontal="center"/>
    </xf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1" fillId="2" borderId="1" xfId="1">
      <alignment horizontal="center"/>
      <protection locked="0"/>
    </xf>
    <xf numFmtId="0" fontId="5" fillId="3" borderId="1" xfId="2">
      <alignment horizontal="center"/>
    </xf>
    <xf numFmtId="0" fontId="0" fillId="0" borderId="0" xfId="0" applyAlignment="1">
      <alignment horizontal="right"/>
    </xf>
    <xf numFmtId="48" fontId="0" fillId="0" borderId="0" xfId="0" applyNumberFormat="1"/>
    <xf numFmtId="0" fontId="0" fillId="0" borderId="0" xfId="0" applyAlignment="1">
      <alignment horizontal="center"/>
    </xf>
    <xf numFmtId="164" fontId="5" fillId="3" borderId="1" xfId="4" applyNumberFormat="1" applyFont="1" applyFill="1" applyBorder="1" applyAlignment="1">
      <alignment horizontal="center"/>
    </xf>
    <xf numFmtId="2" fontId="5" fillId="3" borderId="1" xfId="2" applyNumberForma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2" fontId="0" fillId="0" borderId="0" xfId="0" applyNumberFormat="1"/>
    <xf numFmtId="166" fontId="5" fillId="3" borderId="1" xfId="2" applyNumberForma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1" applyAlignment="1">
      <alignment horizontal="center" vertical="center"/>
      <protection locked="0"/>
    </xf>
    <xf numFmtId="2" fontId="5" fillId="3" borderId="1" xfId="2" applyNumberFormat="1" applyAlignment="1">
      <alignment horizontal="center" vertical="center"/>
    </xf>
    <xf numFmtId="48" fontId="0" fillId="0" borderId="0" xfId="0" applyNumberFormat="1" applyAlignment="1">
      <alignment vertical="center"/>
    </xf>
    <xf numFmtId="0" fontId="0" fillId="0" borderId="1" xfId="0" applyBorder="1" applyAlignment="1">
      <alignment horizontal="right" vertical="center"/>
    </xf>
    <xf numFmtId="165" fontId="5" fillId="3" borderId="1" xfId="2" applyNumberFormat="1" applyAlignment="1">
      <alignment horizontal="center" vertical="center"/>
    </xf>
    <xf numFmtId="10" fontId="5" fillId="3" borderId="1" xfId="4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quotePrefix="1" applyAlignment="1">
      <alignment horizontal="right"/>
    </xf>
    <xf numFmtId="48" fontId="5" fillId="3" borderId="1" xfId="2" applyNumberFormat="1">
      <alignment horizontal="center"/>
    </xf>
  </cellXfs>
  <cellStyles count="5">
    <cellStyle name="INPUTS" xfId="1" xr:uid="{1A6025FB-05F4-4D9F-810D-C2D217647A10}"/>
    <cellStyle name="Normal" xfId="0" builtinId="0" customBuiltin="1"/>
    <cellStyle name="OUTPUTS" xfId="2" xr:uid="{56EA8BC2-8FE1-4658-8F1D-06487AE2A40B}"/>
    <cellStyle name="Percent" xfId="4" builtinId="5"/>
    <cellStyle name="SPECS" xfId="3" xr:uid="{D57ABE5D-0D62-4B34-9579-25EB30A10FF9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- Analyzed vs. Measured</a:t>
            </a:r>
            <a:endParaRPr lang="en-US"/>
          </a:p>
        </c:rich>
      </c:tx>
      <c:layout>
        <c:manualLayout>
          <c:xMode val="edge"/>
          <c:yMode val="edge"/>
          <c:x val="0.32611589889846443"/>
          <c:y val="0.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5314960629923"/>
          <c:y val="0.16484444444444443"/>
          <c:w val="0.84855796150481189"/>
          <c:h val="0.64725144356955377"/>
        </c:manualLayout>
      </c:layout>
      <c:scatterChart>
        <c:scatterStyle val="lineMarker"/>
        <c:varyColors val="0"/>
        <c:ser>
          <c:idx val="0"/>
          <c:order val="0"/>
          <c:tx>
            <c:v>Analyzed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Analyze!$B$24:$G$24</c:f>
              <c:numCache>
                <c:formatCode>0.00</c:formatCode>
                <c:ptCount val="6"/>
                <c:pt idx="0">
                  <c:v>3.3579454998254485</c:v>
                </c:pt>
                <c:pt idx="1">
                  <c:v>3.4655871245211913</c:v>
                </c:pt>
                <c:pt idx="2">
                  <c:v>3.7052193103433226</c:v>
                </c:pt>
                <c:pt idx="3">
                  <c:v>4.0633717401918696</c:v>
                </c:pt>
                <c:pt idx="4">
                  <c:v>3.1067521772598941</c:v>
                </c:pt>
                <c:pt idx="5">
                  <c:v>3.7363998395091178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E-4C7F-8A69-0AA67BD37714}"/>
            </c:ext>
          </c:extLst>
        </c:ser>
        <c:ser>
          <c:idx val="1"/>
          <c:order val="1"/>
          <c:tx>
            <c:v>Measured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Analyze!$B$35:$G$35</c:f>
              <c:numCache>
                <c:formatCode>0.00</c:formatCode>
                <c:ptCount val="6"/>
                <c:pt idx="0">
                  <c:v>2.8285714285714287</c:v>
                </c:pt>
                <c:pt idx="1">
                  <c:v>2.3333333333333335</c:v>
                </c:pt>
                <c:pt idx="2">
                  <c:v>2.4518072289156625</c:v>
                </c:pt>
                <c:pt idx="3">
                  <c:v>2.7711267605633805</c:v>
                </c:pt>
                <c:pt idx="4">
                  <c:v>2.0890052356020941</c:v>
                </c:pt>
                <c:pt idx="5">
                  <c:v>3.4642857142857144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E-4C7F-8A69-0AA67BD3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82288"/>
        <c:axId val="420277696"/>
      </c:scatterChart>
      <c:valAx>
        <c:axId val="420282288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</a:t>
                </a:r>
              </a:p>
            </c:rich>
          </c:tx>
          <c:layout>
            <c:manualLayout>
              <c:xMode val="edge"/>
              <c:yMode val="edge"/>
              <c:x val="0.47808202099737535"/>
              <c:y val="0.8796437445319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7696"/>
        <c:crosses val="autoZero"/>
        <c:crossBetween val="midCat"/>
      </c:valAx>
      <c:valAx>
        <c:axId val="4202776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599737532808389E-2"/>
          <c:y val="0.59611058617672796"/>
          <c:w val="0.24691163604549432"/>
          <c:h val="0.19055608048993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</xdr:row>
      <xdr:rowOff>28575</xdr:rowOff>
    </xdr:from>
    <xdr:to>
      <xdr:col>4</xdr:col>
      <xdr:colOff>82866</xdr:colOff>
      <xdr:row>12</xdr:row>
      <xdr:rowOff>26140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5">
              <a:extLst>
                <a:ext uri="{FF2B5EF4-FFF2-40B4-BE49-F238E27FC236}">
                  <a16:creationId xmlns:a16="http://schemas.microsoft.com/office/drawing/2014/main" id="{DBAE2BCC-544B-B703-7464-5D5AC3292E8F}"/>
                </a:ext>
              </a:extLst>
            </xdr:cNvPr>
            <xdr:cNvSpPr txBox="1"/>
          </xdr:nvSpPr>
          <xdr:spPr>
            <a:xfrm>
              <a:off x="2514600" y="2009775"/>
              <a:ext cx="797241" cy="378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15">
              <a:extLst>
                <a:ext uri="{FF2B5EF4-FFF2-40B4-BE49-F238E27FC236}">
                  <a16:creationId xmlns:a16="http://schemas.microsoft.com/office/drawing/2014/main" id="{DBAE2BCC-544B-B703-7464-5D5AC3292E8F}"/>
                </a:ext>
              </a:extLst>
            </xdr:cNvPr>
            <xdr:cNvSpPr txBox="1"/>
          </xdr:nvSpPr>
          <xdr:spPr>
            <a:xfrm>
              <a:off x="2514600" y="2009775"/>
              <a:ext cx="797241" cy="378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n-US" sz="1200" b="0" i="0">
                  <a:latin typeface="Cambria Math" panose="02040503050406030204" pitchFamily="18" charset="0"/>
                </a:rPr>
                <a:t>=𝑓_0/𝑄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</xdr:col>
      <xdr:colOff>133350</xdr:colOff>
      <xdr:row>2</xdr:row>
      <xdr:rowOff>186227</xdr:rowOff>
    </xdr:from>
    <xdr:to>
      <xdr:col>4</xdr:col>
      <xdr:colOff>47625</xdr:colOff>
      <xdr:row>4</xdr:row>
      <xdr:rowOff>146398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7">
              <a:extLst>
                <a:ext uri="{FF2B5EF4-FFF2-40B4-BE49-F238E27FC236}">
                  <a16:creationId xmlns:a16="http://schemas.microsoft.com/office/drawing/2014/main" id="{619CEB9B-708E-696E-C90A-36DB42130B5D}"/>
                </a:ext>
              </a:extLst>
            </xdr:cNvPr>
            <xdr:cNvSpPr txBox="1"/>
          </xdr:nvSpPr>
          <xdr:spPr>
            <a:xfrm>
              <a:off x="2619375" y="567227"/>
              <a:ext cx="657225" cy="379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𝑄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17">
              <a:extLst>
                <a:ext uri="{FF2B5EF4-FFF2-40B4-BE49-F238E27FC236}">
                  <a16:creationId xmlns:a16="http://schemas.microsoft.com/office/drawing/2014/main" id="{619CEB9B-708E-696E-C90A-36DB42130B5D}"/>
                </a:ext>
              </a:extLst>
            </xdr:cNvPr>
            <xdr:cNvSpPr txBox="1"/>
          </xdr:nvSpPr>
          <xdr:spPr>
            <a:xfrm>
              <a:off x="2619375" y="567227"/>
              <a:ext cx="657225" cy="379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𝐿=(𝑄𝑅_𝑠)/(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2𝜋𝑓_0 )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</xdr:col>
      <xdr:colOff>133350</xdr:colOff>
      <xdr:row>5</xdr:row>
      <xdr:rowOff>34450</xdr:rowOff>
    </xdr:from>
    <xdr:to>
      <xdr:col>4</xdr:col>
      <xdr:colOff>600075</xdr:colOff>
      <xdr:row>7</xdr:row>
      <xdr:rowOff>29387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6">
              <a:extLst>
                <a:ext uri="{FF2B5EF4-FFF2-40B4-BE49-F238E27FC236}">
                  <a16:creationId xmlns:a16="http://schemas.microsoft.com/office/drawing/2014/main" id="{1F99FFEC-CD50-EBF7-A9BB-5111CF812901}"/>
                </a:ext>
              </a:extLst>
            </xdr:cNvPr>
            <xdr:cNvSpPr txBox="1"/>
          </xdr:nvSpPr>
          <xdr:spPr>
            <a:xfrm>
              <a:off x="2619375" y="1025050"/>
              <a:ext cx="1209675" cy="3759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6">
              <a:extLst>
                <a:ext uri="{FF2B5EF4-FFF2-40B4-BE49-F238E27FC236}">
                  <a16:creationId xmlns:a16="http://schemas.microsoft.com/office/drawing/2014/main" id="{1F99FFEC-CD50-EBF7-A9BB-5111CF812901}"/>
                </a:ext>
              </a:extLst>
            </xdr:cNvPr>
            <xdr:cNvSpPr txBox="1"/>
          </xdr:nvSpPr>
          <xdr:spPr>
            <a:xfrm>
              <a:off x="2619375" y="1025050"/>
              <a:ext cx="1209675" cy="3759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𝐶_1=𝐿/(𝑅_𝑆 (𝑅_1−𝑅_𝑆 ) 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</xdr:col>
      <xdr:colOff>133350</xdr:colOff>
      <xdr:row>7</xdr:row>
      <xdr:rowOff>155563</xdr:rowOff>
    </xdr:from>
    <xdr:to>
      <xdr:col>4</xdr:col>
      <xdr:colOff>400050</xdr:colOff>
      <xdr:row>9</xdr:row>
      <xdr:rowOff>115734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7">
              <a:extLst>
                <a:ext uri="{FF2B5EF4-FFF2-40B4-BE49-F238E27FC236}">
                  <a16:creationId xmlns:a16="http://schemas.microsoft.com/office/drawing/2014/main" id="{28E29D06-91AF-D43A-3A7B-D0AE12C9DD26}"/>
                </a:ext>
              </a:extLst>
            </xdr:cNvPr>
            <xdr:cNvSpPr txBox="1"/>
          </xdr:nvSpPr>
          <xdr:spPr>
            <a:xfrm>
              <a:off x="2619375" y="1527163"/>
              <a:ext cx="1009650" cy="379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</m:d>
                          </m:e>
                          <m:sup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7">
              <a:extLst>
                <a:ext uri="{FF2B5EF4-FFF2-40B4-BE49-F238E27FC236}">
                  <a16:creationId xmlns:a16="http://schemas.microsoft.com/office/drawing/2014/main" id="{28E29D06-91AF-D43A-3A7B-D0AE12C9DD26}"/>
                </a:ext>
              </a:extLst>
            </xdr:cNvPr>
            <xdr:cNvSpPr txBox="1"/>
          </xdr:nvSpPr>
          <xdr:spPr>
            <a:xfrm>
              <a:off x="2619375" y="1527163"/>
              <a:ext cx="1009650" cy="379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𝐶_2=</a:t>
              </a:r>
              <a:r>
                <a:rPr lang="en-US" sz="1200" i="0">
                  <a:latin typeface="Cambria Math" panose="02040503050406030204" pitchFamily="18" charset="0"/>
                </a:rPr>
                <a:t>1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(2𝜋𝑓)^2 𝐿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</xdr:col>
      <xdr:colOff>133350</xdr:colOff>
      <xdr:row>0</xdr:row>
      <xdr:rowOff>142875</xdr:rowOff>
    </xdr:from>
    <xdr:to>
      <xdr:col>4</xdr:col>
      <xdr:colOff>142875</xdr:colOff>
      <xdr:row>2</xdr:row>
      <xdr:rowOff>107675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9">
              <a:extLst>
                <a:ext uri="{FF2B5EF4-FFF2-40B4-BE49-F238E27FC236}">
                  <a16:creationId xmlns:a16="http://schemas.microsoft.com/office/drawing/2014/main" id="{807AD821-4098-4320-FA84-5AA51D457B32}"/>
                </a:ext>
              </a:extLst>
            </xdr:cNvPr>
            <xdr:cNvSpPr txBox="1"/>
          </xdr:nvSpPr>
          <xdr:spPr>
            <a:xfrm>
              <a:off x="2619375" y="142875"/>
              <a:ext cx="752475" cy="3458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9">
              <a:extLst>
                <a:ext uri="{FF2B5EF4-FFF2-40B4-BE49-F238E27FC236}">
                  <a16:creationId xmlns:a16="http://schemas.microsoft.com/office/drawing/2014/main" id="{807AD821-4098-4320-FA84-5AA51D457B32}"/>
                </a:ext>
              </a:extLst>
            </xdr:cNvPr>
            <xdr:cNvSpPr txBox="1"/>
          </xdr:nvSpPr>
          <xdr:spPr>
            <a:xfrm>
              <a:off x="2619375" y="142875"/>
              <a:ext cx="752475" cy="3458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𝑅_𝑆=𝑅_𝐹/(𝐺−1)</a:t>
              </a:r>
              <a:endParaRPr lang="en-US" sz="1200"/>
            </a:p>
          </xdr:txBody>
        </xdr:sp>
      </mc:Fallback>
    </mc:AlternateContent>
    <xdr:clientData/>
  </xdr:twoCellAnchor>
  <xdr:oneCellAnchor>
    <xdr:from>
      <xdr:col>9</xdr:col>
      <xdr:colOff>171450</xdr:colOff>
      <xdr:row>29</xdr:row>
      <xdr:rowOff>28575</xdr:rowOff>
    </xdr:from>
    <xdr:ext cx="194187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8209F60-4434-405F-9D59-D8A22B5B1157}"/>
                </a:ext>
              </a:extLst>
            </xdr:cNvPr>
            <xdr:cNvSpPr txBox="1"/>
          </xdr:nvSpPr>
          <xdr:spPr>
            <a:xfrm>
              <a:off x="7200900" y="5629275"/>
              <a:ext cx="194187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num>
                                  <m:den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8209F60-4434-405F-9D59-D8A22B5B1157}"/>
                </a:ext>
              </a:extLst>
            </xdr:cNvPr>
            <xdr:cNvSpPr txBox="1"/>
          </xdr:nvSpPr>
          <xdr:spPr>
            <a:xfrm>
              <a:off x="7200900" y="5629275"/>
              <a:ext cx="194187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𝑓_</a:t>
              </a:r>
              <a:r>
                <a:rPr lang="en-US" sz="1200" b="0" i="0">
                  <a:latin typeface="Cambria Math" panose="02040503050406030204" pitchFamily="18" charset="0"/>
                </a:rPr>
                <a:t>𝐿=−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∆/</a:t>
              </a:r>
              <a:r>
                <a:rPr lang="en-US" sz="1200" b="0" i="0">
                  <a:latin typeface="Cambria Math" panose="02040503050406030204" pitchFamily="18" charset="0"/>
                </a:rPr>
                <a:t>2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𝑓_0+√((∆/2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𝑓_0 )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2+〖𝑓_0〗^2 )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15</xdr:col>
      <xdr:colOff>190500</xdr:colOff>
      <xdr:row>30</xdr:row>
      <xdr:rowOff>0</xdr:rowOff>
    </xdr:from>
    <xdr:ext cx="1824281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186A68D-58FB-419F-BDDB-70B1B6A8B224}"/>
                </a:ext>
              </a:extLst>
            </xdr:cNvPr>
            <xdr:cNvSpPr txBox="1"/>
          </xdr:nvSpPr>
          <xdr:spPr>
            <a:xfrm>
              <a:off x="10877550" y="5791200"/>
              <a:ext cx="182428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num>
                                  <m:den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186A68D-58FB-419F-BDDB-70B1B6A8B224}"/>
                </a:ext>
              </a:extLst>
            </xdr:cNvPr>
            <xdr:cNvSpPr txBox="1"/>
          </xdr:nvSpPr>
          <xdr:spPr>
            <a:xfrm>
              <a:off x="10877550" y="5791200"/>
              <a:ext cx="182428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𝑓_</a:t>
              </a:r>
              <a:r>
                <a:rPr lang="en-US" sz="1200" b="0" i="0">
                  <a:latin typeface="Cambria Math" panose="02040503050406030204" pitchFamily="18" charset="0"/>
                </a:rPr>
                <a:t>𝐻=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∆/</a:t>
              </a:r>
              <a:r>
                <a:rPr lang="en-US" sz="1200" b="0" i="0">
                  <a:latin typeface="Cambria Math" panose="02040503050406030204" pitchFamily="18" charset="0"/>
                </a:rPr>
                <a:t>2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𝑓_0+√((∆/2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𝑓_0 )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2+〖𝑓_0〗^2 )</a:t>
              </a:r>
              <a:endParaRPr lang="en-US" sz="1200"/>
            </a:p>
          </xdr:txBody>
        </xdr:sp>
      </mc:Fallback>
    </mc:AlternateContent>
    <xdr:clientData/>
  </xdr:oneCellAnchor>
  <xdr:twoCellAnchor>
    <xdr:from>
      <xdr:col>4</xdr:col>
      <xdr:colOff>600075</xdr:colOff>
      <xdr:row>0</xdr:row>
      <xdr:rowOff>38099</xdr:rowOff>
    </xdr:from>
    <xdr:to>
      <xdr:col>10</xdr:col>
      <xdr:colOff>419100</xdr:colOff>
      <xdr:row>11</xdr:row>
      <xdr:rowOff>95250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99D1F5E-A0A5-9099-963E-5BCED3CA6970}"/>
            </a:ext>
          </a:extLst>
        </xdr:cNvPr>
        <xdr:cNvGrpSpPr/>
      </xdr:nvGrpSpPr>
      <xdr:grpSpPr>
        <a:xfrm>
          <a:off x="4019550" y="38099"/>
          <a:ext cx="4229100" cy="2228851"/>
          <a:chOff x="3505200" y="171449"/>
          <a:chExt cx="4229100" cy="2228851"/>
        </a:xfrm>
      </xdr:grpSpPr>
      <xdr:pic>
        <xdr:nvPicPr>
          <xdr:cNvPr id="15" name="Graphic 14">
            <a:extLst>
              <a:ext uri="{FF2B5EF4-FFF2-40B4-BE49-F238E27FC236}">
                <a16:creationId xmlns:a16="http://schemas.microsoft.com/office/drawing/2014/main" id="{9D003AC2-7477-EB0D-427C-114F4149C9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425" y="323850"/>
            <a:ext cx="3571875" cy="2076450"/>
          </a:xfrm>
          <a:prstGeom prst="rect">
            <a:avLst/>
          </a:prstGeom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TextBox 9">
                <a:extLst>
                  <a:ext uri="{FF2B5EF4-FFF2-40B4-BE49-F238E27FC236}">
                    <a16:creationId xmlns:a16="http://schemas.microsoft.com/office/drawing/2014/main" id="{C4242DE9-1809-1880-70EF-30F4C0692BA1}"/>
                  </a:ext>
                </a:extLst>
              </xdr:cNvPr>
              <xdr:cNvSpPr txBox="1"/>
            </xdr:nvSpPr>
            <xdr:spPr>
              <a:xfrm>
                <a:off x="6162675" y="171449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9" name="TextBox 9">
                <a:extLst>
                  <a:ext uri="{FF2B5EF4-FFF2-40B4-BE49-F238E27FC236}">
                    <a16:creationId xmlns:a16="http://schemas.microsoft.com/office/drawing/2014/main" id="{C4242DE9-1809-1880-70EF-30F4C0692BA1}"/>
                  </a:ext>
                </a:extLst>
              </xdr:cNvPr>
              <xdr:cNvSpPr txBox="1"/>
            </xdr:nvSpPr>
            <xdr:spPr>
              <a:xfrm>
                <a:off x="6162675" y="171449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𝑅_𝑆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4C57DD49-0479-4E8D-996B-901D533A35B3}"/>
                  </a:ext>
                </a:extLst>
              </xdr:cNvPr>
              <xdr:cNvSpPr txBox="1"/>
            </xdr:nvSpPr>
            <xdr:spPr>
              <a:xfrm>
                <a:off x="5972175" y="1419224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4C57DD49-0479-4E8D-996B-901D533A35B3}"/>
                  </a:ext>
                </a:extLst>
              </xdr:cNvPr>
              <xdr:cNvSpPr txBox="1"/>
            </xdr:nvSpPr>
            <xdr:spPr>
              <a:xfrm>
                <a:off x="5972175" y="1419224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𝑅_1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4E21CE90-B354-C4CB-D932-1313CF3AC714}"/>
                  </a:ext>
                </a:extLst>
              </xdr:cNvPr>
              <xdr:cNvSpPr txBox="1"/>
            </xdr:nvSpPr>
            <xdr:spPr>
              <a:xfrm>
                <a:off x="5248275" y="685799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4E21CE90-B354-C4CB-D932-1313CF3AC714}"/>
                  </a:ext>
                </a:extLst>
              </xdr:cNvPr>
              <xdr:cNvSpPr txBox="1"/>
            </xdr:nvSpPr>
            <xdr:spPr>
              <a:xfrm>
                <a:off x="5248275" y="685799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𝐶_1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16590CD5-589E-CD22-F866-5F185A6818CF}"/>
                  </a:ext>
                </a:extLst>
              </xdr:cNvPr>
              <xdr:cNvSpPr txBox="1"/>
            </xdr:nvSpPr>
            <xdr:spPr>
              <a:xfrm>
                <a:off x="4581525" y="685799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16590CD5-589E-CD22-F866-5F185A6818CF}"/>
                  </a:ext>
                </a:extLst>
              </xdr:cNvPr>
              <xdr:cNvSpPr txBox="1"/>
            </xdr:nvSpPr>
            <xdr:spPr>
              <a:xfrm>
                <a:off x="4581525" y="685799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𝐶_2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7" name="TextBox 16">
                <a:extLst>
                  <a:ext uri="{FF2B5EF4-FFF2-40B4-BE49-F238E27FC236}">
                    <a16:creationId xmlns:a16="http://schemas.microsoft.com/office/drawing/2014/main" id="{74E2B146-7D0E-96E4-AF36-13BBB607F0BB}"/>
                  </a:ext>
                </a:extLst>
              </xdr:cNvPr>
              <xdr:cNvSpPr txBox="1"/>
            </xdr:nvSpPr>
            <xdr:spPr>
              <a:xfrm>
                <a:off x="3505200" y="914398"/>
                <a:ext cx="685800" cy="190501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right"/>
                    </m:oMathParaPr>
                    <m:oMath xmlns:m="http://schemas.openxmlformats.org/officeDocument/2006/math"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𝑇𝑜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𝑊𝑖𝑝𝑒𝑟</m:t>
                      </m:r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7" name="TextBox 16">
                <a:extLst>
                  <a:ext uri="{FF2B5EF4-FFF2-40B4-BE49-F238E27FC236}">
                    <a16:creationId xmlns:a16="http://schemas.microsoft.com/office/drawing/2014/main" id="{74E2B146-7D0E-96E4-AF36-13BBB607F0BB}"/>
                  </a:ext>
                </a:extLst>
              </xdr:cNvPr>
              <xdr:cNvSpPr txBox="1"/>
            </xdr:nvSpPr>
            <xdr:spPr>
              <a:xfrm>
                <a:off x="3505200" y="914398"/>
                <a:ext cx="685800" cy="190501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𝑇𝑜 𝑊𝑖𝑝𝑒𝑟</a:t>
                </a:r>
                <a:endParaRPr lang="en-US" sz="1200"/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123825</xdr:rowOff>
    </xdr:from>
    <xdr:to>
      <xdr:col>13</xdr:col>
      <xdr:colOff>561975</xdr:colOff>
      <xdr:row>19</xdr:row>
      <xdr:rowOff>142875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6878C78-DB47-6EF5-0BA6-7E02719FE545}"/>
            </a:ext>
          </a:extLst>
        </xdr:cNvPr>
        <xdr:cNvGrpSpPr/>
      </xdr:nvGrpSpPr>
      <xdr:grpSpPr>
        <a:xfrm>
          <a:off x="4838700" y="123825"/>
          <a:ext cx="5019675" cy="3981450"/>
          <a:chOff x="3838575" y="28575"/>
          <a:chExt cx="4829175" cy="3790950"/>
        </a:xfrm>
      </xdr:grpSpPr>
      <xdr:pic>
        <xdr:nvPicPr>
          <xdr:cNvPr id="13" name="Graphic 12">
            <a:extLst>
              <a:ext uri="{FF2B5EF4-FFF2-40B4-BE49-F238E27FC236}">
                <a16:creationId xmlns:a16="http://schemas.microsoft.com/office/drawing/2014/main" id="{38BBE0AA-5A5E-3E6A-B51E-215BEE1025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048125" y="28575"/>
            <a:ext cx="4619625" cy="3790950"/>
          </a:xfrm>
          <a:prstGeom prst="rect">
            <a:avLst/>
          </a:prstGeom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TextBox 9">
                <a:extLst>
                  <a:ext uri="{FF2B5EF4-FFF2-40B4-BE49-F238E27FC236}">
                    <a16:creationId xmlns:a16="http://schemas.microsoft.com/office/drawing/2014/main" id="{1744C808-194B-DAE8-AF94-A908E6DB5E18}"/>
                  </a:ext>
                </a:extLst>
              </xdr:cNvPr>
              <xdr:cNvSpPr txBox="1"/>
            </xdr:nvSpPr>
            <xdr:spPr>
              <a:xfrm>
                <a:off x="7086600" y="157162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7" name="TextBox 9">
                <a:extLst>
                  <a:ext uri="{FF2B5EF4-FFF2-40B4-BE49-F238E27FC236}">
                    <a16:creationId xmlns:a16="http://schemas.microsoft.com/office/drawing/2014/main" id="{1744C808-194B-DAE8-AF94-A908E6DB5E18}"/>
                  </a:ext>
                </a:extLst>
              </xdr:cNvPr>
              <xdr:cNvSpPr txBox="1"/>
            </xdr:nvSpPr>
            <xdr:spPr>
              <a:xfrm>
                <a:off x="7086600" y="157162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𝑅_𝑆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175EDDA6-BFF3-8416-245D-64C464EBA407}"/>
                  </a:ext>
                </a:extLst>
              </xdr:cNvPr>
              <xdr:cNvSpPr txBox="1"/>
            </xdr:nvSpPr>
            <xdr:spPr>
              <a:xfrm>
                <a:off x="6524625" y="2762250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175EDDA6-BFF3-8416-245D-64C464EBA407}"/>
                  </a:ext>
                </a:extLst>
              </xdr:cNvPr>
              <xdr:cNvSpPr txBox="1"/>
            </xdr:nvSpPr>
            <xdr:spPr>
              <a:xfrm>
                <a:off x="6524625" y="2762250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𝑅_1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A6108109-98D4-502F-C7AB-B1FB295C795C}"/>
                  </a:ext>
                </a:extLst>
              </xdr:cNvPr>
              <xdr:cNvSpPr txBox="1"/>
            </xdr:nvSpPr>
            <xdr:spPr>
              <a:xfrm>
                <a:off x="6172200" y="206692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A6108109-98D4-502F-C7AB-B1FB295C795C}"/>
                  </a:ext>
                </a:extLst>
              </xdr:cNvPr>
              <xdr:cNvSpPr txBox="1"/>
            </xdr:nvSpPr>
            <xdr:spPr>
              <a:xfrm>
                <a:off x="6172200" y="206692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𝐶_1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CA4A474A-FE95-0688-B42B-A897C1D5074C}"/>
                  </a:ext>
                </a:extLst>
              </xdr:cNvPr>
              <xdr:cNvSpPr txBox="1"/>
            </xdr:nvSpPr>
            <xdr:spPr>
              <a:xfrm>
                <a:off x="5495925" y="208597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CA4A474A-FE95-0688-B42B-A897C1D5074C}"/>
                  </a:ext>
                </a:extLst>
              </xdr:cNvPr>
              <xdr:cNvSpPr txBox="1"/>
            </xdr:nvSpPr>
            <xdr:spPr>
              <a:xfrm>
                <a:off x="5495925" y="208597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𝐶_2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C6BE238C-57C5-18BA-E19A-AFD4AEBDC372}"/>
                  </a:ext>
                </a:extLst>
              </xdr:cNvPr>
              <xdr:cNvSpPr txBox="1"/>
            </xdr:nvSpPr>
            <xdr:spPr>
              <a:xfrm>
                <a:off x="3838575" y="247650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𝐼𝑁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C6BE238C-57C5-18BA-E19A-AFD4AEBDC372}"/>
                  </a:ext>
                </a:extLst>
              </xdr:cNvPr>
              <xdr:cNvSpPr txBox="1"/>
            </xdr:nvSpPr>
            <xdr:spPr>
              <a:xfrm>
                <a:off x="3838575" y="247650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𝑉_𝐼𝑁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71E435C6-A750-C19E-1F61-F8B6154378A9}"/>
                  </a:ext>
                </a:extLst>
              </xdr:cNvPr>
              <xdr:cNvSpPr txBox="1"/>
            </xdr:nvSpPr>
            <xdr:spPr>
              <a:xfrm>
                <a:off x="7505700" y="44767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𝑂𝑈𝑇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71E435C6-A750-C19E-1F61-F8B6154378A9}"/>
                  </a:ext>
                </a:extLst>
              </xdr:cNvPr>
              <xdr:cNvSpPr txBox="1"/>
            </xdr:nvSpPr>
            <xdr:spPr>
              <a:xfrm>
                <a:off x="7505700" y="44767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𝑉_𝑂𝑈𝑇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A4EF33B9-3FEF-5FA8-A439-8F1839C4030E}"/>
                  </a:ext>
                </a:extLst>
              </xdr:cNvPr>
              <xdr:cNvSpPr txBox="1"/>
            </xdr:nvSpPr>
            <xdr:spPr>
              <a:xfrm>
                <a:off x="5191125" y="419100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A4EF33B9-3FEF-5FA8-A439-8F1839C4030E}"/>
                  </a:ext>
                </a:extLst>
              </xdr:cNvPr>
              <xdr:cNvSpPr txBox="1"/>
            </xdr:nvSpPr>
            <xdr:spPr>
              <a:xfrm>
                <a:off x="5191125" y="419100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𝑅_3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7" name="TextBox 16">
                <a:extLst>
                  <a:ext uri="{FF2B5EF4-FFF2-40B4-BE49-F238E27FC236}">
                    <a16:creationId xmlns:a16="http://schemas.microsoft.com/office/drawing/2014/main" id="{81EB3DBB-F96A-030D-6C21-6F4904EA3C65}"/>
                  </a:ext>
                </a:extLst>
              </xdr:cNvPr>
              <xdr:cNvSpPr txBox="1"/>
            </xdr:nvSpPr>
            <xdr:spPr>
              <a:xfrm>
                <a:off x="6400800" y="100012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7" name="TextBox 16">
                <a:extLst>
                  <a:ext uri="{FF2B5EF4-FFF2-40B4-BE49-F238E27FC236}">
                    <a16:creationId xmlns:a16="http://schemas.microsoft.com/office/drawing/2014/main" id="{81EB3DBB-F96A-030D-6C21-6F4904EA3C65}"/>
                  </a:ext>
                </a:extLst>
              </xdr:cNvPr>
              <xdr:cNvSpPr txBox="1"/>
            </xdr:nvSpPr>
            <xdr:spPr>
              <a:xfrm>
                <a:off x="6400800" y="100012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𝑅_𝐹</a:t>
                </a:r>
                <a:endParaRPr lang="en-US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8" name="TextBox 17">
                <a:extLst>
                  <a:ext uri="{FF2B5EF4-FFF2-40B4-BE49-F238E27FC236}">
                    <a16:creationId xmlns:a16="http://schemas.microsoft.com/office/drawing/2014/main" id="{4AB6A9CD-6CED-F161-F931-8BC02DC521F0}"/>
                  </a:ext>
                </a:extLst>
              </xdr:cNvPr>
              <xdr:cNvSpPr txBox="1"/>
            </xdr:nvSpPr>
            <xdr:spPr>
              <a:xfrm>
                <a:off x="4505325" y="4762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oMath>
                  </m:oMathPara>
                </a14:m>
                <a:endParaRPr lang="en-US" sz="1200"/>
              </a:p>
            </xdr:txBody>
          </xdr:sp>
        </mc:Choice>
        <mc:Fallback xmlns="">
          <xdr:sp macro="" textlink="">
            <xdr:nvSpPr>
              <xdr:cNvPr id="18" name="TextBox 17">
                <a:extLst>
                  <a:ext uri="{FF2B5EF4-FFF2-40B4-BE49-F238E27FC236}">
                    <a16:creationId xmlns:a16="http://schemas.microsoft.com/office/drawing/2014/main" id="{4AB6A9CD-6CED-F161-F931-8BC02DC521F0}"/>
                  </a:ext>
                </a:extLst>
              </xdr:cNvPr>
              <xdr:cNvSpPr txBox="1"/>
            </xdr:nvSpPr>
            <xdr:spPr>
              <a:xfrm>
                <a:off x="4505325" y="47625"/>
                <a:ext cx="295275" cy="187872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200" b="0" i="0">
                    <a:latin typeface="Cambria Math" panose="02040503050406030204" pitchFamily="18" charset="0"/>
                  </a:rPr>
                  <a:t>𝑅_2</a:t>
                </a:r>
                <a:endParaRPr lang="en-US" sz="1200"/>
              </a:p>
            </xdr:txBody>
          </xdr:sp>
        </mc:Fallback>
      </mc:AlternateContent>
    </xdr:grpSp>
    <xdr:clientData/>
  </xdr:twoCellAnchor>
  <xdr:twoCellAnchor>
    <xdr:from>
      <xdr:col>0</xdr:col>
      <xdr:colOff>142875</xdr:colOff>
      <xdr:row>21</xdr:row>
      <xdr:rowOff>47625</xdr:rowOff>
    </xdr:from>
    <xdr:to>
      <xdr:col>0</xdr:col>
      <xdr:colOff>1476375</xdr:colOff>
      <xdr:row>22</xdr:row>
      <xdr:rowOff>44997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22A94AC4-0825-4CA2-B6B6-BED3F2F37CBF}"/>
                </a:ext>
              </a:extLst>
            </xdr:cNvPr>
            <xdr:cNvSpPr txBox="1"/>
          </xdr:nvSpPr>
          <xdr:spPr>
            <a:xfrm>
              <a:off x="142875" y="4352925"/>
              <a:ext cx="13335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sub>
                    </m:sSub>
                    <m:sSub>
                      <m:sSubPr>
                        <m:ctrlP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22A94AC4-0825-4CA2-B6B6-BED3F2F37CBF}"/>
                </a:ext>
              </a:extLst>
            </xdr:cNvPr>
            <xdr:cNvSpPr txBox="1"/>
          </xdr:nvSpPr>
          <xdr:spPr>
            <a:xfrm>
              <a:off x="142875" y="4352925"/>
              <a:ext cx="13335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𝐿=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(𝑅_1−𝑅_𝑆 )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𝑅_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 𝐶_1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0</xdr:col>
      <xdr:colOff>457200</xdr:colOff>
      <xdr:row>22</xdr:row>
      <xdr:rowOff>0</xdr:rowOff>
    </xdr:from>
    <xdr:to>
      <xdr:col>0</xdr:col>
      <xdr:colOff>1438276</xdr:colOff>
      <xdr:row>22</xdr:row>
      <xdr:rowOff>424412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id="{F4815438-BDFF-44A6-85A1-17F4182696D4}"/>
                </a:ext>
              </a:extLst>
            </xdr:cNvPr>
            <xdr:cNvSpPr txBox="1"/>
          </xdr:nvSpPr>
          <xdr:spPr>
            <a:xfrm>
              <a:off x="457200" y="4600575"/>
              <a:ext cx="981076" cy="42441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ad>
                          <m:radPr>
                            <m:degHide m:val="on"/>
                            <m:ctrlP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  <m:sSub>
                              <m:sSubPr>
                                <m:ctrlP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id="{F4815438-BDFF-44A6-85A1-17F4182696D4}"/>
                </a:ext>
              </a:extLst>
            </xdr:cNvPr>
            <xdr:cNvSpPr txBox="1"/>
          </xdr:nvSpPr>
          <xdr:spPr>
            <a:xfrm>
              <a:off x="457200" y="4600575"/>
              <a:ext cx="981076" cy="42441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𝑓_0=</a:t>
              </a:r>
              <a:r>
                <a:rPr lang="en-US" sz="1200" i="0">
                  <a:latin typeface="Cambria Math" panose="02040503050406030204" pitchFamily="18" charset="0"/>
                </a:rPr>
                <a:t>1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2𝜋√(𝐿𝐶_2 ))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0</xdr:col>
      <xdr:colOff>561975</xdr:colOff>
      <xdr:row>23</xdr:row>
      <xdr:rowOff>38100</xdr:rowOff>
    </xdr:from>
    <xdr:to>
      <xdr:col>0</xdr:col>
      <xdr:colOff>1428750</xdr:colOff>
      <xdr:row>23</xdr:row>
      <xdr:rowOff>420577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7">
              <a:extLst>
                <a:ext uri="{FF2B5EF4-FFF2-40B4-BE49-F238E27FC236}">
                  <a16:creationId xmlns:a16="http://schemas.microsoft.com/office/drawing/2014/main" id="{8950A1A0-1D53-4CA7-96B7-9885E7B0FA06}"/>
                </a:ext>
              </a:extLst>
            </xdr:cNvPr>
            <xdr:cNvSpPr txBox="1"/>
          </xdr:nvSpPr>
          <xdr:spPr>
            <a:xfrm>
              <a:off x="561975" y="5095875"/>
              <a:ext cx="866775" cy="38247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sSub>
                          <m:sSubPr>
                            <m:ctrlP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17">
              <a:extLst>
                <a:ext uri="{FF2B5EF4-FFF2-40B4-BE49-F238E27FC236}">
                  <a16:creationId xmlns:a16="http://schemas.microsoft.com/office/drawing/2014/main" id="{8950A1A0-1D53-4CA7-96B7-9885E7B0FA06}"/>
                </a:ext>
              </a:extLst>
            </xdr:cNvPr>
            <xdr:cNvSpPr txBox="1"/>
          </xdr:nvSpPr>
          <xdr:spPr>
            <a:xfrm>
              <a:off x="561975" y="5095875"/>
              <a:ext cx="866775" cy="38247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𝑄=(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2𝜋𝑓_0 </a:t>
              </a:r>
              <a:r>
                <a:rPr lang="en-US" sz="1200" b="0" i="0">
                  <a:latin typeface="Cambria Math" panose="02040503050406030204" pitchFamily="18" charset="0"/>
                </a:rPr>
                <a:t>𝐿)/𝑅_𝑆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10</xdr:col>
      <xdr:colOff>357187</xdr:colOff>
      <xdr:row>20</xdr:row>
      <xdr:rowOff>142875</xdr:rowOff>
    </xdr:from>
    <xdr:to>
      <xdr:col>18</xdr:col>
      <xdr:colOff>52387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3A217-B11B-7CEB-61B8-C3AA55B9A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639003</xdr:colOff>
      <xdr:row>6</xdr:row>
      <xdr:rowOff>159025</xdr:rowOff>
    </xdr:from>
    <xdr:to>
      <xdr:col>15</xdr:col>
      <xdr:colOff>245165</xdr:colOff>
      <xdr:row>8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171EDE41-2C15-4BDF-B391-36061220CA07}"/>
                </a:ext>
              </a:extLst>
            </xdr:cNvPr>
            <xdr:cNvSpPr txBox="1"/>
          </xdr:nvSpPr>
          <xdr:spPr>
            <a:xfrm>
              <a:off x="10545003" y="1378225"/>
              <a:ext cx="1073012" cy="4029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171EDE41-2C15-4BDF-B391-36061220CA07}"/>
                </a:ext>
              </a:extLst>
            </xdr:cNvPr>
            <xdr:cNvSpPr txBox="1"/>
          </xdr:nvSpPr>
          <xdr:spPr>
            <a:xfrm>
              <a:off x="10545003" y="1378225"/>
              <a:ext cx="1073012" cy="40294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𝑅_𝑆=𝑅_𝐹/(𝐺−1)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</xdr:col>
      <xdr:colOff>458028</xdr:colOff>
      <xdr:row>3</xdr:row>
      <xdr:rowOff>139976</xdr:rowOff>
    </xdr:from>
    <xdr:to>
      <xdr:col>4</xdr:col>
      <xdr:colOff>197540</xdr:colOff>
      <xdr:row>5</xdr:row>
      <xdr:rowOff>96813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9">
              <a:extLst>
                <a:ext uri="{FF2B5EF4-FFF2-40B4-BE49-F238E27FC236}">
                  <a16:creationId xmlns:a16="http://schemas.microsoft.com/office/drawing/2014/main" id="{707D0F25-5A93-45CF-78F3-0F4062666713}"/>
                </a:ext>
              </a:extLst>
            </xdr:cNvPr>
            <xdr:cNvSpPr txBox="1"/>
          </xdr:nvSpPr>
          <xdr:spPr>
            <a:xfrm>
              <a:off x="2772603" y="749576"/>
              <a:ext cx="1015862" cy="3759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=1+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1" name="TextBox 9">
              <a:extLst>
                <a:ext uri="{FF2B5EF4-FFF2-40B4-BE49-F238E27FC236}">
                  <a16:creationId xmlns:a16="http://schemas.microsoft.com/office/drawing/2014/main" id="{707D0F25-5A93-45CF-78F3-0F4062666713}"/>
                </a:ext>
              </a:extLst>
            </xdr:cNvPr>
            <xdr:cNvSpPr txBox="1"/>
          </xdr:nvSpPr>
          <xdr:spPr>
            <a:xfrm>
              <a:off x="2772603" y="749576"/>
              <a:ext cx="1015862" cy="3759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𝐺=1+𝑅_𝐹/𝑅_𝐼𝑁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</xdr:col>
      <xdr:colOff>458028</xdr:colOff>
      <xdr:row>9</xdr:row>
      <xdr:rowOff>168551</xdr:rowOff>
    </xdr:from>
    <xdr:to>
      <xdr:col>4</xdr:col>
      <xdr:colOff>197540</xdr:colOff>
      <xdr:row>11</xdr:row>
      <xdr:rowOff>125388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9">
              <a:extLst>
                <a:ext uri="{FF2B5EF4-FFF2-40B4-BE49-F238E27FC236}">
                  <a16:creationId xmlns:a16="http://schemas.microsoft.com/office/drawing/2014/main" id="{2761815D-CA23-2C2D-C7C7-DD169FFE0E7F}"/>
                </a:ext>
              </a:extLst>
            </xdr:cNvPr>
            <xdr:cNvSpPr txBox="1"/>
          </xdr:nvSpPr>
          <xdr:spPr>
            <a:xfrm>
              <a:off x="2772603" y="1997351"/>
              <a:ext cx="1015862" cy="3759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=1+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2" name="TextBox 9">
              <a:extLst>
                <a:ext uri="{FF2B5EF4-FFF2-40B4-BE49-F238E27FC236}">
                  <a16:creationId xmlns:a16="http://schemas.microsoft.com/office/drawing/2014/main" id="{2761815D-CA23-2C2D-C7C7-DD169FFE0E7F}"/>
                </a:ext>
              </a:extLst>
            </xdr:cNvPr>
            <xdr:cNvSpPr txBox="1"/>
          </xdr:nvSpPr>
          <xdr:spPr>
            <a:xfrm>
              <a:off x="2772603" y="1997351"/>
              <a:ext cx="1015862" cy="3759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𝐺=1+𝑅_𝐹/𝑅_𝑆 </a:t>
              </a:r>
              <a:endParaRPr lang="en-US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4D3426-0FF1-427F-8078-ACE093B3A3A7}">
  <we:reference id="wa104380848" version="2.0.0.0" store="en-US" storeType="OMEX"/>
  <we:alternateReferences>
    <we:reference id="WA104380848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showGridLines="0" tabSelected="1" workbookViewId="0">
      <selection activeCell="B22" sqref="B22"/>
    </sheetView>
  </sheetViews>
  <sheetFormatPr defaultRowHeight="15" x14ac:dyDescent="0.25"/>
  <cols>
    <col min="1" max="1" width="14.42578125" customWidth="1"/>
    <col min="2" max="2" width="12.28515625" bestFit="1" customWidth="1"/>
    <col min="3" max="3" width="13.42578125" bestFit="1" customWidth="1"/>
    <col min="4" max="4" width="11.140625" bestFit="1" customWidth="1"/>
    <col min="5" max="6" width="11.5703125" bestFit="1" customWidth="1"/>
    <col min="7" max="7" width="12.140625" bestFit="1" customWidth="1"/>
    <col min="8" max="8" width="12.5703125" bestFit="1" customWidth="1"/>
  </cols>
  <sheetData>
    <row r="1" spans="1:10" x14ac:dyDescent="0.25">
      <c r="A1" s="1" t="s">
        <v>0</v>
      </c>
    </row>
    <row r="2" spans="1:10" x14ac:dyDescent="0.25">
      <c r="B2" s="9" t="s">
        <v>7</v>
      </c>
    </row>
    <row r="3" spans="1:10" ht="18" x14ac:dyDescent="0.35">
      <c r="A3" s="4" t="s">
        <v>6</v>
      </c>
      <c r="B3" s="2">
        <v>10000</v>
      </c>
      <c r="C3" t="s">
        <v>1</v>
      </c>
    </row>
    <row r="4" spans="1:10" x14ac:dyDescent="0.25">
      <c r="A4" s="4" t="s">
        <v>2</v>
      </c>
      <c r="B4" s="2">
        <v>15</v>
      </c>
      <c r="C4" t="s">
        <v>3</v>
      </c>
    </row>
    <row r="5" spans="1:10" x14ac:dyDescent="0.25">
      <c r="A5" s="4" t="s">
        <v>4</v>
      </c>
      <c r="B5" s="3">
        <f>10^(B4/20)</f>
        <v>5.6234132519034921</v>
      </c>
      <c r="C5" t="s">
        <v>5</v>
      </c>
    </row>
    <row r="6" spans="1:10" x14ac:dyDescent="0.25">
      <c r="A6" s="4" t="s">
        <v>12</v>
      </c>
      <c r="B6" s="3">
        <f>B3/(B5-1)</f>
        <v>2162.9042127875828</v>
      </c>
      <c r="C6" t="s">
        <v>1</v>
      </c>
    </row>
    <row r="8" spans="1:10" x14ac:dyDescent="0.25">
      <c r="B8" s="9" t="s">
        <v>8</v>
      </c>
    </row>
    <row r="9" spans="1:10" ht="18" x14ac:dyDescent="0.35">
      <c r="A9" s="4" t="s">
        <v>6</v>
      </c>
      <c r="B9" s="2">
        <v>3300</v>
      </c>
      <c r="C9" t="s">
        <v>1</v>
      </c>
    </row>
    <row r="10" spans="1:10" x14ac:dyDescent="0.25">
      <c r="A10" s="4" t="s">
        <v>2</v>
      </c>
      <c r="B10" s="2">
        <v>21</v>
      </c>
      <c r="C10" t="s">
        <v>3</v>
      </c>
    </row>
    <row r="11" spans="1:10" x14ac:dyDescent="0.25">
      <c r="A11" s="4" t="s">
        <v>4</v>
      </c>
      <c r="B11" s="3">
        <f>10^(B10/20)</f>
        <v>11.220184543019636</v>
      </c>
      <c r="C11" t="s">
        <v>5</v>
      </c>
    </row>
    <row r="12" spans="1:10" x14ac:dyDescent="0.25">
      <c r="A12" s="4" t="s">
        <v>37</v>
      </c>
      <c r="B12" s="3">
        <f>B9/(B11-1)</f>
        <v>322.89045135235773</v>
      </c>
      <c r="C12" t="s">
        <v>1</v>
      </c>
    </row>
    <row r="13" spans="1:10" x14ac:dyDescent="0.25">
      <c r="A13" s="4" t="s">
        <v>30</v>
      </c>
      <c r="B13" s="3">
        <v>330</v>
      </c>
      <c r="C13" t="s">
        <v>1</v>
      </c>
    </row>
    <row r="15" spans="1:10" x14ac:dyDescent="0.25">
      <c r="B15" s="6" t="s">
        <v>17</v>
      </c>
      <c r="C15" s="6" t="s">
        <v>18</v>
      </c>
      <c r="D15" s="6" t="s">
        <v>19</v>
      </c>
      <c r="E15" s="6" t="s">
        <v>20</v>
      </c>
      <c r="F15" s="6" t="s">
        <v>21</v>
      </c>
      <c r="G15" s="6" t="s">
        <v>22</v>
      </c>
      <c r="H15" s="6" t="s">
        <v>23</v>
      </c>
    </row>
    <row r="16" spans="1:10" x14ac:dyDescent="0.25">
      <c r="A16" s="4" t="s">
        <v>10</v>
      </c>
      <c r="B16" s="2">
        <v>100</v>
      </c>
      <c r="C16" s="2">
        <v>200</v>
      </c>
      <c r="D16" s="2">
        <v>400</v>
      </c>
      <c r="E16" s="2">
        <v>800</v>
      </c>
      <c r="F16" s="2">
        <v>1600</v>
      </c>
      <c r="G16" s="2">
        <v>3200</v>
      </c>
      <c r="H16" s="2">
        <v>6400</v>
      </c>
      <c r="I16" t="s">
        <v>16</v>
      </c>
      <c r="J16" t="s">
        <v>38</v>
      </c>
    </row>
    <row r="17" spans="1:14" x14ac:dyDescent="0.25">
      <c r="A17" s="4" t="s">
        <v>9</v>
      </c>
      <c r="B17" s="2">
        <v>3.6</v>
      </c>
      <c r="C17" s="2">
        <v>3.4</v>
      </c>
      <c r="D17" s="2">
        <v>3.7</v>
      </c>
      <c r="E17" s="2">
        <v>4</v>
      </c>
      <c r="F17" s="2">
        <v>3.1</v>
      </c>
      <c r="G17" s="2">
        <v>3.7</v>
      </c>
    </row>
    <row r="18" spans="1:14" x14ac:dyDescent="0.25">
      <c r="A18" s="4" t="s">
        <v>24</v>
      </c>
      <c r="B18" s="2">
        <v>330</v>
      </c>
      <c r="C18" s="2">
        <v>330</v>
      </c>
      <c r="D18" s="2">
        <v>330</v>
      </c>
      <c r="E18" s="2">
        <v>330</v>
      </c>
      <c r="F18" s="2">
        <v>330</v>
      </c>
      <c r="G18" s="2">
        <v>330</v>
      </c>
      <c r="I18" t="s">
        <v>1</v>
      </c>
    </row>
    <row r="19" spans="1:14" x14ac:dyDescent="0.25">
      <c r="A19" s="4" t="s">
        <v>33</v>
      </c>
      <c r="B19" s="2">
        <v>100000</v>
      </c>
      <c r="C19" s="2">
        <v>82000</v>
      </c>
      <c r="D19" s="2">
        <v>100000</v>
      </c>
      <c r="E19" s="2">
        <v>100000</v>
      </c>
      <c r="F19" s="2">
        <v>82000</v>
      </c>
      <c r="G19" s="2">
        <v>82000</v>
      </c>
      <c r="H19" s="2">
        <v>820</v>
      </c>
      <c r="I19" t="s">
        <v>1</v>
      </c>
    </row>
    <row r="20" spans="1:14" x14ac:dyDescent="0.25">
      <c r="A20" s="4" t="s">
        <v>34</v>
      </c>
      <c r="B20" s="3">
        <f t="shared" ref="B20:G20" si="0">(B$17*$B18)/(2*PI()*B16)</f>
        <v>1.8907607239317166</v>
      </c>
      <c r="C20" s="3">
        <f t="shared" si="0"/>
        <v>0.89285923074553286</v>
      </c>
      <c r="D20" s="3">
        <f t="shared" si="0"/>
        <v>0.48582046378801053</v>
      </c>
      <c r="E20" s="3">
        <f t="shared" si="0"/>
        <v>0.26260565610162728</v>
      </c>
      <c r="F20" s="3">
        <f t="shared" si="0"/>
        <v>0.10175969173938058</v>
      </c>
      <c r="G20" s="3">
        <f t="shared" si="0"/>
        <v>6.0727557973501316E-2</v>
      </c>
      <c r="I20" t="s">
        <v>11</v>
      </c>
    </row>
    <row r="21" spans="1:14" x14ac:dyDescent="0.25">
      <c r="A21" s="4" t="s">
        <v>35</v>
      </c>
      <c r="B21" s="28">
        <f>B20/((B19-B18)*B18)</f>
        <v>5.748548160237014E-8</v>
      </c>
      <c r="C21" s="28">
        <f t="shared" ref="C21:G21" si="1">C20/((C19-C18)*C18)</f>
        <v>3.3128860445233512E-8</v>
      </c>
      <c r="D21" s="28">
        <f t="shared" si="1"/>
        <v>1.4770575133942328E-8</v>
      </c>
      <c r="E21" s="28">
        <f t="shared" si="1"/>
        <v>7.9840946669958519E-9</v>
      </c>
      <c r="F21" s="28">
        <f t="shared" si="1"/>
        <v>3.7757157125082312E-9</v>
      </c>
      <c r="G21" s="28">
        <f t="shared" si="1"/>
        <v>2.2532496994000734E-9</v>
      </c>
      <c r="H21" s="5"/>
      <c r="I21" t="s">
        <v>13</v>
      </c>
    </row>
    <row r="22" spans="1:14" x14ac:dyDescent="0.25">
      <c r="A22" s="4" t="s">
        <v>36</v>
      </c>
      <c r="B22" s="28">
        <f t="shared" ref="B22:G22" si="2">1/(((2*PI()*B16)^2)*B20)</f>
        <v>1.3396880731641022E-6</v>
      </c>
      <c r="C22" s="28">
        <f t="shared" si="2"/>
        <v>7.0924662696923054E-7</v>
      </c>
      <c r="D22" s="28">
        <f t="shared" si="2"/>
        <v>3.2587007185072753E-7</v>
      </c>
      <c r="E22" s="28">
        <f t="shared" si="2"/>
        <v>1.507149082309615E-7</v>
      </c>
      <c r="F22" s="28">
        <f t="shared" si="2"/>
        <v>9.7235424665136446E-8</v>
      </c>
      <c r="G22" s="28">
        <f t="shared" si="2"/>
        <v>4.0733758981340941E-8</v>
      </c>
      <c r="H22" s="28">
        <f>1/(2*PI()*H16*H19)</f>
        <v>3.0326780314766642E-8</v>
      </c>
      <c r="I22" t="s">
        <v>13</v>
      </c>
    </row>
    <row r="23" spans="1:14" x14ac:dyDescent="0.25">
      <c r="A23" s="4" t="s">
        <v>14</v>
      </c>
      <c r="B23" s="3">
        <v>5.6000000000000001E-2</v>
      </c>
      <c r="C23" s="3">
        <v>3.3000000000000002E-2</v>
      </c>
      <c r="D23" s="3">
        <v>1.5000000000000001E-2</v>
      </c>
      <c r="E23" s="3">
        <v>8.2000000000000024E-3</v>
      </c>
      <c r="F23" s="3">
        <v>3.9000000000000003E-3</v>
      </c>
      <c r="G23" s="3">
        <v>2.2000000000000001E-3</v>
      </c>
      <c r="I23" t="s">
        <v>29</v>
      </c>
    </row>
    <row r="24" spans="1:14" x14ac:dyDescent="0.25">
      <c r="A24" s="4" t="s">
        <v>15</v>
      </c>
      <c r="B24" s="3">
        <v>1.5</v>
      </c>
      <c r="C24" s="3">
        <v>0.67999999999999994</v>
      </c>
      <c r="D24" s="3">
        <v>0.33</v>
      </c>
      <c r="E24" s="3">
        <v>0.15</v>
      </c>
      <c r="F24" s="3">
        <v>9.9999999999999992E-2</v>
      </c>
      <c r="G24" s="3">
        <v>3.9E-2</v>
      </c>
      <c r="H24" s="3">
        <v>3.3000000000000002E-2</v>
      </c>
      <c r="I24" t="s">
        <v>29</v>
      </c>
    </row>
    <row r="25" spans="1:14" x14ac:dyDescent="0.25">
      <c r="A25" s="4" t="s">
        <v>25</v>
      </c>
      <c r="B25" s="2">
        <v>5.6000000000000001E-2</v>
      </c>
      <c r="C25" s="2">
        <v>3.3000000000000002E-2</v>
      </c>
      <c r="D25" s="2">
        <v>1.4999999999999999E-2</v>
      </c>
      <c r="E25" s="2">
        <v>8.2000000000000007E-3</v>
      </c>
      <c r="F25" s="2">
        <v>3.8999999999999998E-3</v>
      </c>
      <c r="G25" s="2">
        <v>2.2000000000000001E-3</v>
      </c>
      <c r="I25" t="s">
        <v>29</v>
      </c>
    </row>
    <row r="26" spans="1:14" x14ac:dyDescent="0.25">
      <c r="A26" s="4" t="s">
        <v>26</v>
      </c>
      <c r="B26" s="2">
        <v>1.5</v>
      </c>
      <c r="C26" s="2">
        <v>0.68</v>
      </c>
      <c r="D26" s="2">
        <v>0.33</v>
      </c>
      <c r="E26" s="2">
        <v>0.15</v>
      </c>
      <c r="F26" s="2">
        <v>0.1</v>
      </c>
      <c r="G26" s="2">
        <v>3.9E-2</v>
      </c>
      <c r="H26" s="2">
        <v>4.7E-2</v>
      </c>
      <c r="I26" t="s">
        <v>29</v>
      </c>
      <c r="N26" s="5"/>
    </row>
    <row r="27" spans="1:14" x14ac:dyDescent="0.25">
      <c r="A27" s="4" t="s">
        <v>27</v>
      </c>
      <c r="B27" s="7">
        <f>1-(B23/B25)</f>
        <v>0</v>
      </c>
      <c r="C27" s="7">
        <f t="shared" ref="C27:G27" si="3">1-(C23/C25)</f>
        <v>0</v>
      </c>
      <c r="D27" s="7">
        <f t="shared" si="3"/>
        <v>0</v>
      </c>
      <c r="E27" s="7">
        <f t="shared" si="3"/>
        <v>0</v>
      </c>
      <c r="F27" s="7">
        <f t="shared" si="3"/>
        <v>0</v>
      </c>
      <c r="G27" s="7">
        <f t="shared" si="3"/>
        <v>0</v>
      </c>
    </row>
    <row r="28" spans="1:14" x14ac:dyDescent="0.25">
      <c r="A28" s="4" t="s">
        <v>28</v>
      </c>
      <c r="B28" s="7">
        <f>1-(B24/B26)</f>
        <v>0</v>
      </c>
      <c r="C28" s="7">
        <f t="shared" ref="C28:H28" si="4">1-(C24/C26)</f>
        <v>0</v>
      </c>
      <c r="D28" s="7">
        <f t="shared" si="4"/>
        <v>0</v>
      </c>
      <c r="E28" s="7">
        <f t="shared" si="4"/>
        <v>0</v>
      </c>
      <c r="F28" s="7">
        <f t="shared" si="4"/>
        <v>0</v>
      </c>
      <c r="G28" s="7">
        <f t="shared" si="4"/>
        <v>0</v>
      </c>
      <c r="H28" s="7">
        <f t="shared" si="4"/>
        <v>0.2978723404255319</v>
      </c>
    </row>
    <row r="30" spans="1:14" x14ac:dyDescent="0.25">
      <c r="A30" s="4" t="s">
        <v>40</v>
      </c>
      <c r="B30" s="8">
        <f>(B16/B17)/B16</f>
        <v>0.27777777777777779</v>
      </c>
      <c r="C30" s="8">
        <f t="shared" ref="C30:G30" si="5">(C16/C17)/C16</f>
        <v>0.29411764705882354</v>
      </c>
      <c r="D30" s="8">
        <f t="shared" si="5"/>
        <v>0.27027027027027023</v>
      </c>
      <c r="E30" s="8">
        <f t="shared" si="5"/>
        <v>0.25</v>
      </c>
      <c r="F30" s="8">
        <f t="shared" si="5"/>
        <v>0.32258064516129031</v>
      </c>
      <c r="G30" s="8">
        <f t="shared" si="5"/>
        <v>0.27027027027027023</v>
      </c>
      <c r="I30" t="s">
        <v>16</v>
      </c>
    </row>
    <row r="31" spans="1:14" ht="18" x14ac:dyDescent="0.35">
      <c r="A31" s="4" t="s">
        <v>31</v>
      </c>
      <c r="B31" s="8">
        <f>-((B30/2)*B16)+SQRT((((B30/2)*B16)^2)+B16^2)</f>
        <v>87.071010252145825</v>
      </c>
      <c r="C31" s="8">
        <f t="shared" ref="C31:G31" si="6">-((C30/2)*C16)+SQRT((((C30/2)*C16)^2)+C16^2)</f>
        <v>172.73929738164216</v>
      </c>
      <c r="D31" s="8">
        <f t="shared" si="6"/>
        <v>349.58172329933984</v>
      </c>
      <c r="E31" s="8">
        <f t="shared" si="6"/>
        <v>706.22577482985491</v>
      </c>
      <c r="F31" s="8">
        <f t="shared" si="6"/>
        <v>1362.6135192885247</v>
      </c>
      <c r="G31" s="8">
        <f t="shared" si="6"/>
        <v>2796.6537863947187</v>
      </c>
      <c r="I31" t="s">
        <v>16</v>
      </c>
    </row>
    <row r="32" spans="1:14" ht="18" x14ac:dyDescent="0.35">
      <c r="A32" s="4" t="s">
        <v>32</v>
      </c>
      <c r="B32" s="8">
        <f>((B30/2)*B16)+SQRT((((B30/2)*B16)^2)+B16^2)</f>
        <v>114.8487880299236</v>
      </c>
      <c r="C32" s="8">
        <f t="shared" ref="C32:G32" si="7">((C30/2)*C16)+SQRT((((C30/2)*C16)^2)+C16^2)</f>
        <v>231.56282679340686</v>
      </c>
      <c r="D32" s="8">
        <f t="shared" si="7"/>
        <v>457.68983140744797</v>
      </c>
      <c r="E32" s="8">
        <f t="shared" si="7"/>
        <v>906.22577482985491</v>
      </c>
      <c r="F32" s="8">
        <f t="shared" si="7"/>
        <v>1878.7425515465891</v>
      </c>
      <c r="G32" s="8">
        <f t="shared" si="7"/>
        <v>3661.5186512595837</v>
      </c>
      <c r="I32" t="s">
        <v>16</v>
      </c>
    </row>
    <row r="33" spans="1:7" x14ac:dyDescent="0.25">
      <c r="A33" s="4"/>
      <c r="G33" s="11"/>
    </row>
  </sheetData>
  <phoneticPr fontId="6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BD57-5359-42E5-80AA-8D4E1494A87F}">
  <dimension ref="A1:Q35"/>
  <sheetViews>
    <sheetView showGridLines="0" zoomScaleNormal="100" workbookViewId="0">
      <selection activeCell="B5" sqref="B5"/>
    </sheetView>
  </sheetViews>
  <sheetFormatPr defaultRowHeight="15" x14ac:dyDescent="0.25"/>
  <cols>
    <col min="1" max="1" width="25.5703125" bestFit="1" customWidth="1"/>
    <col min="2" max="2" width="9.140625" customWidth="1"/>
    <col min="3" max="5" width="9.5703125" bestFit="1" customWidth="1"/>
    <col min="6" max="7" width="10.5703125" bestFit="1" customWidth="1"/>
    <col min="15" max="15" width="22" bestFit="1" customWidth="1"/>
    <col min="18" max="18" width="13.140625" bestFit="1" customWidth="1"/>
    <col min="21" max="21" width="21.140625" bestFit="1" customWidth="1"/>
  </cols>
  <sheetData>
    <row r="1" spans="1:17" x14ac:dyDescent="0.25">
      <c r="A1" s="13" t="s">
        <v>53</v>
      </c>
      <c r="B1" s="14"/>
      <c r="C1" s="14"/>
      <c r="D1" s="14"/>
      <c r="E1" s="14"/>
      <c r="F1" s="14"/>
      <c r="G1" s="14"/>
      <c r="H1" s="14"/>
      <c r="I1" s="14"/>
      <c r="O1" s="10" t="s">
        <v>54</v>
      </c>
    </row>
    <row r="2" spans="1:17" x14ac:dyDescent="0.25">
      <c r="A2" s="14"/>
      <c r="B2" s="15" t="s">
        <v>7</v>
      </c>
      <c r="C2" s="14"/>
      <c r="D2" s="14"/>
      <c r="E2" s="14"/>
      <c r="F2" s="14"/>
      <c r="G2" s="14"/>
      <c r="H2" s="14"/>
      <c r="I2" s="14"/>
      <c r="O2" s="4" t="s">
        <v>55</v>
      </c>
      <c r="P2" s="3">
        <f>1+B9/H18</f>
        <v>5.024390243902439</v>
      </c>
      <c r="Q2" t="s">
        <v>5</v>
      </c>
    </row>
    <row r="3" spans="1:17" ht="18" x14ac:dyDescent="0.25">
      <c r="A3" s="16" t="s">
        <v>6</v>
      </c>
      <c r="B3" s="17">
        <v>10000</v>
      </c>
      <c r="C3" s="14" t="s">
        <v>1</v>
      </c>
      <c r="D3" s="14"/>
      <c r="E3" s="14"/>
      <c r="F3" s="14"/>
      <c r="G3" s="14"/>
      <c r="H3" s="14"/>
      <c r="I3" s="14"/>
      <c r="O3" s="27" t="s">
        <v>56</v>
      </c>
      <c r="P3" s="3">
        <f>P2/SQRT(2)</f>
        <v>3.5527804127909457</v>
      </c>
      <c r="Q3" t="s">
        <v>5</v>
      </c>
    </row>
    <row r="4" spans="1:17" ht="18" x14ac:dyDescent="0.35">
      <c r="A4" s="16" t="s">
        <v>44</v>
      </c>
      <c r="B4" s="17">
        <v>2200</v>
      </c>
      <c r="C4" s="14" t="s">
        <v>1</v>
      </c>
      <c r="D4" s="14"/>
      <c r="E4" s="14"/>
      <c r="F4" s="14"/>
      <c r="G4" s="14"/>
      <c r="H4" s="14"/>
      <c r="I4" s="14"/>
      <c r="O4" s="4" t="s">
        <v>59</v>
      </c>
      <c r="P4" s="3">
        <f>B9/(P3-1)</f>
        <v>1292.708132460215</v>
      </c>
      <c r="Q4" t="s">
        <v>1</v>
      </c>
    </row>
    <row r="5" spans="1:17" ht="18" x14ac:dyDescent="0.35">
      <c r="A5" s="16" t="s">
        <v>2</v>
      </c>
      <c r="B5" s="18">
        <f>1+(B3/B4)</f>
        <v>5.5454545454545459</v>
      </c>
      <c r="C5" s="14" t="s">
        <v>5</v>
      </c>
      <c r="D5" s="14"/>
      <c r="E5" s="14"/>
      <c r="F5" s="14"/>
      <c r="G5" s="14"/>
      <c r="H5" s="14"/>
      <c r="I5" s="14"/>
      <c r="O5" s="4" t="s">
        <v>60</v>
      </c>
      <c r="P5" s="12">
        <f>P4-H18</f>
        <v>472.70813246021498</v>
      </c>
      <c r="Q5" t="s">
        <v>1</v>
      </c>
    </row>
    <row r="6" spans="1:17" ht="18" x14ac:dyDescent="0.35">
      <c r="A6" s="16" t="s">
        <v>2</v>
      </c>
      <c r="B6" s="18">
        <f>20*LOG(B5)</f>
        <v>14.878742997050839</v>
      </c>
      <c r="C6" s="14" t="s">
        <v>3</v>
      </c>
      <c r="D6" s="14"/>
      <c r="E6" s="14"/>
      <c r="F6" s="14"/>
      <c r="G6" s="14"/>
      <c r="H6" s="14"/>
      <c r="I6" s="14"/>
      <c r="O6" s="4" t="s">
        <v>61</v>
      </c>
      <c r="P6" s="12">
        <f>1/(2*PI()*P5*H20*0.000001)</f>
        <v>7163.564898513664</v>
      </c>
      <c r="Q6" t="s">
        <v>16</v>
      </c>
    </row>
    <row r="7" spans="1:17" x14ac:dyDescent="0.25">
      <c r="A7" s="14"/>
      <c r="B7" s="19"/>
      <c r="C7" s="14"/>
      <c r="D7" s="14"/>
      <c r="E7" s="14"/>
      <c r="F7" s="14"/>
      <c r="G7" s="14"/>
      <c r="H7" s="14"/>
      <c r="I7" s="14"/>
    </row>
    <row r="8" spans="1:17" x14ac:dyDescent="0.25">
      <c r="A8" s="14"/>
      <c r="B8" s="15" t="s">
        <v>8</v>
      </c>
      <c r="C8" s="14"/>
      <c r="D8" s="14"/>
      <c r="E8" s="14"/>
      <c r="F8" s="14"/>
      <c r="G8" s="14"/>
      <c r="H8" s="14"/>
      <c r="I8" s="14"/>
    </row>
    <row r="9" spans="1:17" ht="18" x14ac:dyDescent="0.25">
      <c r="A9" s="16" t="s">
        <v>6</v>
      </c>
      <c r="B9" s="17">
        <v>3300</v>
      </c>
      <c r="C9" s="14" t="s">
        <v>1</v>
      </c>
      <c r="D9" s="14"/>
      <c r="E9" s="14"/>
      <c r="F9" s="14"/>
      <c r="G9" s="14"/>
      <c r="H9" s="14"/>
      <c r="I9" s="14"/>
    </row>
    <row r="10" spans="1:17" ht="18" x14ac:dyDescent="0.25">
      <c r="A10" s="16" t="s">
        <v>45</v>
      </c>
      <c r="B10" s="17">
        <v>330</v>
      </c>
      <c r="C10" s="14" t="s">
        <v>1</v>
      </c>
      <c r="D10" s="14"/>
      <c r="E10" s="14"/>
      <c r="F10" s="14"/>
      <c r="G10" s="14"/>
      <c r="H10" s="14"/>
      <c r="I10" s="14"/>
    </row>
    <row r="11" spans="1:17" x14ac:dyDescent="0.25">
      <c r="A11" s="16" t="s">
        <v>2</v>
      </c>
      <c r="B11" s="18">
        <f>1+(B9/B10)</f>
        <v>11</v>
      </c>
      <c r="C11" s="14" t="s">
        <v>5</v>
      </c>
      <c r="D11" s="14"/>
      <c r="E11" s="14"/>
      <c r="F11" s="14"/>
      <c r="G11" s="14"/>
      <c r="H11" s="14"/>
      <c r="I11" s="14"/>
    </row>
    <row r="12" spans="1:17" x14ac:dyDescent="0.25">
      <c r="A12" s="16" t="s">
        <v>2</v>
      </c>
      <c r="B12" s="18">
        <f>20*LOG(B11)</f>
        <v>20.827853703164504</v>
      </c>
      <c r="C12" s="14" t="s">
        <v>3</v>
      </c>
      <c r="D12" s="14"/>
      <c r="E12" s="14"/>
      <c r="F12" s="14"/>
      <c r="G12" s="14"/>
      <c r="H12" s="14"/>
      <c r="I12" s="14"/>
    </row>
    <row r="13" spans="1:17" x14ac:dyDescent="0.25">
      <c r="A13" s="14"/>
      <c r="B13" s="14"/>
      <c r="C13" s="14"/>
      <c r="D13" s="14"/>
      <c r="E13" s="14"/>
      <c r="F13" s="14"/>
      <c r="G13" s="14"/>
      <c r="H13" s="14"/>
      <c r="I13" s="14"/>
    </row>
    <row r="14" spans="1:17" x14ac:dyDescent="0.25">
      <c r="A14" s="14"/>
      <c r="B14" s="14"/>
      <c r="C14" s="14"/>
      <c r="D14" s="14"/>
      <c r="E14" s="14"/>
      <c r="F14" s="14"/>
      <c r="G14" s="14"/>
      <c r="H14" s="14"/>
      <c r="I14" s="14"/>
    </row>
    <row r="15" spans="1:17" x14ac:dyDescent="0.25">
      <c r="A15" s="14"/>
      <c r="B15" s="25" t="s">
        <v>17</v>
      </c>
      <c r="C15" s="25" t="s">
        <v>18</v>
      </c>
      <c r="D15" s="25" t="s">
        <v>19</v>
      </c>
      <c r="E15" s="25" t="s">
        <v>20</v>
      </c>
      <c r="F15" s="25" t="s">
        <v>21</v>
      </c>
      <c r="G15" s="25" t="s">
        <v>22</v>
      </c>
      <c r="H15" s="25" t="s">
        <v>23</v>
      </c>
      <c r="I15" s="14"/>
    </row>
    <row r="16" spans="1:17" x14ac:dyDescent="0.25">
      <c r="A16" s="24" t="s">
        <v>10</v>
      </c>
      <c r="B16" s="26">
        <v>100</v>
      </c>
      <c r="C16" s="26">
        <v>200</v>
      </c>
      <c r="D16" s="26">
        <v>400</v>
      </c>
      <c r="E16" s="26">
        <v>800</v>
      </c>
      <c r="F16" s="26">
        <v>1600</v>
      </c>
      <c r="G16" s="26">
        <v>3200</v>
      </c>
      <c r="H16" s="26">
        <v>6400</v>
      </c>
      <c r="I16" s="14" t="s">
        <v>16</v>
      </c>
    </row>
    <row r="17" spans="1:9" ht="18" x14ac:dyDescent="0.25">
      <c r="A17" s="16" t="s">
        <v>58</v>
      </c>
      <c r="B17" s="17">
        <v>330</v>
      </c>
      <c r="C17" s="17">
        <v>330</v>
      </c>
      <c r="D17" s="17">
        <v>330</v>
      </c>
      <c r="E17" s="17">
        <v>330</v>
      </c>
      <c r="F17" s="17">
        <v>330</v>
      </c>
      <c r="G17" s="17">
        <v>330</v>
      </c>
      <c r="H17" s="14"/>
      <c r="I17" s="14" t="s">
        <v>1</v>
      </c>
    </row>
    <row r="18" spans="1:9" ht="18" x14ac:dyDescent="0.25">
      <c r="A18" s="16" t="s">
        <v>57</v>
      </c>
      <c r="B18" s="17">
        <v>100000</v>
      </c>
      <c r="C18" s="17">
        <v>82000</v>
      </c>
      <c r="D18" s="17">
        <v>100000</v>
      </c>
      <c r="E18" s="17">
        <v>100000</v>
      </c>
      <c r="F18" s="17">
        <v>82000</v>
      </c>
      <c r="G18" s="17">
        <v>82000</v>
      </c>
      <c r="H18" s="17">
        <v>820</v>
      </c>
      <c r="I18" s="14" t="s">
        <v>1</v>
      </c>
    </row>
    <row r="19" spans="1:9" ht="18" x14ac:dyDescent="0.25">
      <c r="A19" s="16" t="s">
        <v>48</v>
      </c>
      <c r="B19" s="17">
        <v>5.6000000000000001E-2</v>
      </c>
      <c r="C19" s="17">
        <v>3.3000000000000002E-2</v>
      </c>
      <c r="D19" s="17">
        <v>1.4999999999999999E-2</v>
      </c>
      <c r="E19" s="17">
        <v>8.2000000000000007E-3</v>
      </c>
      <c r="F19" s="17">
        <v>3.8999999999999998E-3</v>
      </c>
      <c r="G19" s="17">
        <v>2.2000000000000001E-3</v>
      </c>
      <c r="H19" s="14"/>
      <c r="I19" s="14" t="s">
        <v>29</v>
      </c>
    </row>
    <row r="20" spans="1:9" ht="18" x14ac:dyDescent="0.25">
      <c r="A20" s="16" t="s">
        <v>49</v>
      </c>
      <c r="B20" s="17">
        <v>1.5</v>
      </c>
      <c r="C20" s="17">
        <v>0.68</v>
      </c>
      <c r="D20" s="17">
        <v>0.33</v>
      </c>
      <c r="E20" s="17">
        <v>0.15</v>
      </c>
      <c r="F20" s="17">
        <v>0.1</v>
      </c>
      <c r="G20" s="17">
        <v>3.9E-2</v>
      </c>
      <c r="H20" s="17">
        <v>4.7E-2</v>
      </c>
      <c r="I20" s="14" t="s">
        <v>29</v>
      </c>
    </row>
    <row r="21" spans="1:9" x14ac:dyDescent="0.25">
      <c r="A21" s="14"/>
      <c r="B21" s="14"/>
      <c r="C21" s="14"/>
      <c r="D21" s="14"/>
      <c r="E21" s="14"/>
      <c r="F21" s="14"/>
      <c r="G21" s="14"/>
      <c r="H21" s="14"/>
      <c r="I21" s="14"/>
    </row>
    <row r="22" spans="1:9" ht="23.25" customHeight="1" x14ac:dyDescent="0.25">
      <c r="A22" s="20" t="s">
        <v>39</v>
      </c>
      <c r="B22" s="21">
        <f>B17*(B18-B17)*B19*0.000001</f>
        <v>1.8419015999999999</v>
      </c>
      <c r="C22" s="21">
        <f t="shared" ref="C22:G22" si="0">C17*(C18-C17)*C19*0.000001</f>
        <v>0.88938629999999996</v>
      </c>
      <c r="D22" s="21">
        <f t="shared" si="0"/>
        <v>0.49336649999999999</v>
      </c>
      <c r="E22" s="21">
        <f t="shared" si="0"/>
        <v>0.26970702000000002</v>
      </c>
      <c r="F22" s="21">
        <f t="shared" si="0"/>
        <v>0.10510928999999999</v>
      </c>
      <c r="G22" s="21">
        <f t="shared" si="0"/>
        <v>5.9292420000000005E-2</v>
      </c>
      <c r="H22" s="14"/>
      <c r="I22" s="14" t="s">
        <v>11</v>
      </c>
    </row>
    <row r="23" spans="1:9" ht="36" customHeight="1" x14ac:dyDescent="0.25">
      <c r="A23" s="20" t="s">
        <v>43</v>
      </c>
      <c r="B23" s="18">
        <f>1/(2*PI()*SQRT(B22*B20*0.000001))</f>
        <v>95.750552704353879</v>
      </c>
      <c r="C23" s="18">
        <f t="shared" ref="C23:G23" si="1">1/(2*PI()*SQRT(C22*C20*0.000001))</f>
        <v>204.65410375946638</v>
      </c>
      <c r="D23" s="18">
        <f t="shared" si="1"/>
        <v>394.43762314349561</v>
      </c>
      <c r="E23" s="18">
        <f t="shared" si="1"/>
        <v>791.27669855823331</v>
      </c>
      <c r="F23" s="18">
        <f t="shared" si="1"/>
        <v>1552.3855100809712</v>
      </c>
      <c r="G23" s="18">
        <f t="shared" si="1"/>
        <v>3309.6970280933274</v>
      </c>
      <c r="H23" s="18">
        <f>P6</f>
        <v>7163.564898513664</v>
      </c>
      <c r="I23" s="14" t="s">
        <v>16</v>
      </c>
    </row>
    <row r="24" spans="1:9" ht="34.5" customHeight="1" x14ac:dyDescent="0.25">
      <c r="A24" s="20" t="s">
        <v>9</v>
      </c>
      <c r="B24" s="18">
        <f t="shared" ref="B24:G24" si="2">(2*PI()*B23*B22)/B17</f>
        <v>3.3579454998254485</v>
      </c>
      <c r="C24" s="18">
        <f t="shared" si="2"/>
        <v>3.4655871245211913</v>
      </c>
      <c r="D24" s="18">
        <f t="shared" si="2"/>
        <v>3.7052193103433226</v>
      </c>
      <c r="E24" s="18">
        <f t="shared" si="2"/>
        <v>4.0633717401918696</v>
      </c>
      <c r="F24" s="18">
        <f t="shared" si="2"/>
        <v>3.1067521772598941</v>
      </c>
      <c r="G24" s="18">
        <f t="shared" si="2"/>
        <v>3.7363998395091178</v>
      </c>
      <c r="H24" s="14"/>
      <c r="I24" s="14" t="s">
        <v>41</v>
      </c>
    </row>
    <row r="25" spans="1:9" ht="18" x14ac:dyDescent="0.25">
      <c r="A25" s="16" t="s">
        <v>42</v>
      </c>
      <c r="B25" s="22">
        <f>(B23-B16)/B16</f>
        <v>-4.2494472956461207E-2</v>
      </c>
      <c r="C25" s="22">
        <f>(C23-C16)/C16</f>
        <v>2.3270518797331902E-2</v>
      </c>
      <c r="D25" s="22">
        <f t="shared" ref="D25:G25" si="3">(D23-D16)/D16</f>
        <v>-1.3905942141260966E-2</v>
      </c>
      <c r="E25" s="22">
        <f t="shared" si="3"/>
        <v>-1.0904126802208368E-2</v>
      </c>
      <c r="F25" s="22">
        <f t="shared" si="3"/>
        <v>-2.9759056199392973E-2</v>
      </c>
      <c r="G25" s="22">
        <f t="shared" si="3"/>
        <v>3.4280321279164812E-2</v>
      </c>
      <c r="H25" s="14"/>
      <c r="I25" s="14"/>
    </row>
    <row r="26" spans="1:9" x14ac:dyDescent="0.25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25">
      <c r="A27" s="23" t="s">
        <v>52</v>
      </c>
      <c r="B27" s="14"/>
      <c r="C27" s="14"/>
      <c r="D27" s="14"/>
      <c r="E27" s="14"/>
      <c r="F27" s="14"/>
      <c r="G27" s="14"/>
      <c r="H27" s="14"/>
      <c r="I27" s="14"/>
    </row>
    <row r="28" spans="1:9" ht="18" x14ac:dyDescent="0.25">
      <c r="A28" s="16" t="s">
        <v>47</v>
      </c>
      <c r="B28" s="17">
        <v>93.97</v>
      </c>
      <c r="C28" s="17">
        <v>203.9</v>
      </c>
      <c r="D28" s="17">
        <v>397.1</v>
      </c>
      <c r="E28" s="17">
        <v>770.3</v>
      </c>
      <c r="F28" s="17">
        <v>1562</v>
      </c>
      <c r="G28" s="17">
        <v>3214</v>
      </c>
      <c r="H28" s="14"/>
      <c r="I28" s="14" t="s">
        <v>16</v>
      </c>
    </row>
    <row r="29" spans="1:9" x14ac:dyDescent="0.25">
      <c r="A29" s="16" t="s">
        <v>46</v>
      </c>
      <c r="B29" s="22">
        <f t="shared" ref="B29:G29" si="4">(B28-B23)/B23</f>
        <v>-1.8595743356716068E-2</v>
      </c>
      <c r="C29" s="22">
        <f t="shared" si="4"/>
        <v>-3.6847722357558317E-3</v>
      </c>
      <c r="D29" s="22">
        <f t="shared" si="4"/>
        <v>6.7498045325555603E-3</v>
      </c>
      <c r="E29" s="22">
        <f t="shared" si="4"/>
        <v>-2.6509940955489402E-2</v>
      </c>
      <c r="F29" s="22">
        <f t="shared" si="4"/>
        <v>6.1933648933165265E-3</v>
      </c>
      <c r="G29" s="22">
        <f t="shared" si="4"/>
        <v>-2.8914135427210743E-2</v>
      </c>
      <c r="H29" s="14"/>
      <c r="I29" s="14"/>
    </row>
    <row r="30" spans="1:9" x14ac:dyDescent="0.25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25">
      <c r="A31" s="14"/>
      <c r="B31" s="14"/>
      <c r="C31" s="14"/>
      <c r="D31" s="14"/>
      <c r="E31" s="14"/>
      <c r="F31" s="14"/>
      <c r="G31" s="14"/>
      <c r="H31" s="14"/>
      <c r="I31" s="14"/>
    </row>
    <row r="32" spans="1:9" ht="18" x14ac:dyDescent="0.25">
      <c r="A32" s="16" t="s">
        <v>43</v>
      </c>
      <c r="B32" s="17">
        <v>99</v>
      </c>
      <c r="C32" s="17">
        <v>210</v>
      </c>
      <c r="D32" s="17">
        <v>407</v>
      </c>
      <c r="E32" s="17">
        <v>787</v>
      </c>
      <c r="F32" s="17">
        <v>1596</v>
      </c>
      <c r="G32" s="17">
        <v>3589</v>
      </c>
      <c r="H32" s="14"/>
      <c r="I32" s="14" t="s">
        <v>16</v>
      </c>
    </row>
    <row r="33" spans="1:9" ht="18" x14ac:dyDescent="0.25">
      <c r="A33" s="16" t="s">
        <v>50</v>
      </c>
      <c r="B33" s="17">
        <v>87</v>
      </c>
      <c r="C33" s="17">
        <v>179</v>
      </c>
      <c r="D33" s="17">
        <v>345</v>
      </c>
      <c r="E33" s="17">
        <v>674</v>
      </c>
      <c r="F33" s="17">
        <v>1336</v>
      </c>
      <c r="G33" s="17">
        <v>3225</v>
      </c>
      <c r="H33" s="14"/>
      <c r="I33" s="14" t="s">
        <v>16</v>
      </c>
    </row>
    <row r="34" spans="1:9" ht="18" x14ac:dyDescent="0.25">
      <c r="A34" s="16" t="s">
        <v>51</v>
      </c>
      <c r="B34" s="17">
        <v>122</v>
      </c>
      <c r="C34" s="17">
        <v>269</v>
      </c>
      <c r="D34" s="17">
        <v>511</v>
      </c>
      <c r="E34" s="17">
        <v>958</v>
      </c>
      <c r="F34" s="17">
        <v>2100</v>
      </c>
      <c r="G34" s="17">
        <v>4261</v>
      </c>
      <c r="H34" s="14"/>
      <c r="I34" s="14" t="s">
        <v>16</v>
      </c>
    </row>
    <row r="35" spans="1:9" x14ac:dyDescent="0.25">
      <c r="A35" s="16" t="s">
        <v>9</v>
      </c>
      <c r="B35" s="18">
        <f>B32/(B34-B33)</f>
        <v>2.8285714285714287</v>
      </c>
      <c r="C35" s="18">
        <f t="shared" ref="C35:F35" si="5">C32/(C34-C33)</f>
        <v>2.3333333333333335</v>
      </c>
      <c r="D35" s="18">
        <f t="shared" si="5"/>
        <v>2.4518072289156625</v>
      </c>
      <c r="E35" s="18">
        <f t="shared" si="5"/>
        <v>2.7711267605633805</v>
      </c>
      <c r="F35" s="18">
        <f t="shared" si="5"/>
        <v>2.0890052356020941</v>
      </c>
      <c r="G35" s="18">
        <f>G32/(G34-G33)</f>
        <v>3.4642857142857144</v>
      </c>
      <c r="H35" s="14"/>
      <c r="I35" s="14" t="s">
        <v>41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</vt:lpstr>
      <vt:lpstr>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Oldhack EE</dc:creator>
  <cp:lastModifiedBy>Oldhack EE</cp:lastModifiedBy>
  <dcterms:created xsi:type="dcterms:W3CDTF">2015-06-05T18:17:20Z</dcterms:created>
  <dcterms:modified xsi:type="dcterms:W3CDTF">2024-01-16T16:31:05Z</dcterms:modified>
</cp:coreProperties>
</file>