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ocuments\Terry's Presentations\Excel for Electrical Engineering\Wire Temperature Rise\Workbook WIP\"/>
    </mc:Choice>
  </mc:AlternateContent>
  <xr:revisionPtr revIDLastSave="0" documentId="13_ncr:1_{38A2646C-8C4F-4C0E-AB48-ADDCC09A524A}" xr6:coauthVersionLast="47" xr6:coauthVersionMax="47" xr10:uidLastSave="{00000000-0000-0000-0000-000000000000}"/>
  <bookViews>
    <workbookView xWindow="-25650" yWindow="-180" windowWidth="25440" windowHeight="14190" xr2:uid="{00000000-000D-0000-FFFF-FFFF00000000}"/>
  </bookViews>
  <sheets>
    <sheet name="Wire Temp Rise" sheetId="1" r:id="rId1"/>
  </sheets>
  <definedNames>
    <definedName name="Tamb">'Wire Temp Rise'!$B$3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 s="1"/>
  <c r="H8" i="1" s="1"/>
  <c r="I8" i="1"/>
  <c r="K8" i="1" s="1"/>
  <c r="E7" i="1"/>
  <c r="F7" i="1" s="1"/>
  <c r="G7" i="1" s="1"/>
  <c r="H7" i="1" s="1"/>
  <c r="E6" i="1"/>
  <c r="I7" i="1"/>
  <c r="K7" i="1" s="1"/>
  <c r="I6" i="1"/>
  <c r="K6" i="1" s="1"/>
  <c r="J8" i="1" l="1"/>
  <c r="J7" i="1"/>
  <c r="J6" i="1"/>
  <c r="F6" i="1" l="1"/>
  <c r="G6" i="1" l="1"/>
  <c r="H6" i="1" s="1"/>
</calcChain>
</file>

<file path=xl/sharedStrings.xml><?xml version="1.0" encoding="utf-8"?>
<sst xmlns="http://schemas.openxmlformats.org/spreadsheetml/2006/main" count="27" uniqueCount="25">
  <si>
    <t>Wire Temperature Rise Calculator</t>
  </si>
  <si>
    <t>Ambient Temperature</t>
  </si>
  <si>
    <t>°C</t>
  </si>
  <si>
    <t>Net Name</t>
  </si>
  <si>
    <t>Temp Rise (°C)</t>
  </si>
  <si>
    <t>Bundle Count</t>
  </si>
  <si>
    <t>Bundle Factor</t>
  </si>
  <si>
    <t>Calculated AWG</t>
  </si>
  <si>
    <t>Next Larger AWG</t>
  </si>
  <si>
    <t>Next Larger Even AWG</t>
  </si>
  <si>
    <t>Wire Temperature (°C)</t>
  </si>
  <si>
    <t>Suggested Insulation</t>
  </si>
  <si>
    <t>Rated Temp (°C)</t>
  </si>
  <si>
    <t>THW, THWN, SE, USE, XHHW</t>
  </si>
  <si>
    <t>120V AC Hot &amp; Rtn</t>
  </si>
  <si>
    <t>Current (A)</t>
  </si>
  <si>
    <t>Temp (°C)</t>
  </si>
  <si>
    <t>Wire Types</t>
  </si>
  <si>
    <t>NM-B, UF-B</t>
  </si>
  <si>
    <t>THWN-2, THHN, XHHN, XHHW-2, USE-2</t>
  </si>
  <si>
    <t>Kynar</t>
  </si>
  <si>
    <t>ETFE (Tefzel)</t>
  </si>
  <si>
    <t>PTFE (Teflon)</t>
  </si>
  <si>
    <t>15VDC &amp; RTN</t>
  </si>
  <si>
    <t>5VDC &amp; 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</si>
</sst>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2" borderId="1">
      <alignment horizontal="center"/>
      <protection locked="0"/>
    </xf>
    <xf numFmtId="0" fontId="3" fillId="3" borderId="1">
      <alignment horizontal="center"/>
    </xf>
    <xf numFmtId="0" fontId="3" fillId="4" borderId="1">
      <alignment horizontal="center"/>
    </xf>
    <xf numFmtId="0" fontId="3" fillId="5" borderId="1">
      <alignment horizontal="center"/>
    </xf>
  </cellStyleXfs>
  <cellXfs count="7">
    <xf numFmtId="0" fontId="0" fillId="0" borderId="0" xfId="0"/>
    <xf numFmtId="0" fontId="2" fillId="0" borderId="0" xfId="0" applyFont="1"/>
    <xf numFmtId="0" fontId="1" fillId="2" borderId="1" xfId="1">
      <alignment horizontal="center"/>
      <protection locked="0"/>
    </xf>
    <xf numFmtId="0" fontId="3" fillId="3" borderId="1" xfId="2">
      <alignment horizontal="center"/>
    </xf>
    <xf numFmtId="0" fontId="1" fillId="2" borderId="2" xfId="1" applyBorder="1">
      <alignment horizontal="center"/>
      <protection locked="0"/>
    </xf>
    <xf numFmtId="0" fontId="3" fillId="3" borderId="2" xfId="2" applyBorder="1">
      <alignment horizontal="center"/>
    </xf>
    <xf numFmtId="0" fontId="0" fillId="0" borderId="0" xfId="0" applyAlignment="1">
      <alignment horizontal="right"/>
    </xf>
  </cellXfs>
  <cellStyles count="5">
    <cellStyle name="INPUTS" xfId="1" xr:uid="{29B1A04D-72BA-4811-8B7B-72BEB89E8E0A}"/>
    <cellStyle name="Normal" xfId="0" builtinId="0" customBuiltin="1"/>
    <cellStyle name="OUTPUTS" xfId="2" xr:uid="{3D8F6300-9DBC-45B3-8B2B-25D9A94E113C}"/>
    <cellStyle name="REFERENCE" xfId="3" xr:uid="{CC2EF2C2-8986-4059-96ED-82E29821BD92}"/>
    <cellStyle name="SPECS" xfId="4" xr:uid="{B5B7B05D-C8F0-4549-8ABF-45DBC93D4A2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57150</xdr:rowOff>
    </xdr:from>
    <xdr:to>
      <xdr:col>6</xdr:col>
      <xdr:colOff>885825</xdr:colOff>
      <xdr:row>3</xdr:row>
      <xdr:rowOff>71323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916287-46AC-4DFF-B4A1-28D50F1C924F}"/>
                </a:ext>
              </a:extLst>
            </xdr:cNvPr>
            <xdr:cNvSpPr txBox="1"/>
          </xdr:nvSpPr>
          <xdr:spPr>
            <a:xfrm>
              <a:off x="3305175" y="57150"/>
              <a:ext cx="4143375" cy="58567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609585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219170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828754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438339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3047924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3657509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4267093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4876678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  <a:cs typeface="Arial" pitchFamily="34" charset="0"/>
                          </a:rPr>
                          <m:t>AWG</m:t>
                        </m:r>
                        <m:r>
                          <a:rPr lang="en-US" sz="1400" b="0" i="0">
                            <a:latin typeface="Cambria Math" panose="02040503050406030204" pitchFamily="18" charset="0"/>
                            <a:cs typeface="Arial" pitchFamily="34" charset="0"/>
                          </a:rPr>
                          <m:t>=</m:t>
                        </m:r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  <a:cs typeface="Arial" pitchFamily="34" charset="0"/>
                          </a:rPr>
                          <m:t>RoundDow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𝑛</m:t>
                        </m:r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</m:ctrlPr>
                              </m:fPr>
                              <m:num>
                                <m:func>
                                  <m:func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  <a:cs typeface="Arial" pitchFamily="34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400">
                                        <a:latin typeface="Cambria Math" panose="02040503050406030204" pitchFamily="18" charset="0"/>
                                        <a:cs typeface="Arial" pitchFamily="34" charset="0"/>
                                      </a:rPr>
                                      <m:t>ln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n-US" sz="1400" i="1">
                                            <a:latin typeface="Cambria Math" panose="02040503050406030204" pitchFamily="18" charset="0"/>
                                            <a:cs typeface="Arial" pitchFamily="34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n-US" sz="1400" i="1">
                                                <a:latin typeface="Cambria Math" panose="02040503050406030204" pitchFamily="18" charset="0"/>
                                                <a:cs typeface="Arial" pitchFamily="34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n-US" sz="1400" i="1">
                                                <a:latin typeface="Cambria Math" panose="02040503050406030204" pitchFamily="18" charset="0"/>
                                                <a:cs typeface="Arial" pitchFamily="34" charset="0"/>
                                              </a:rPr>
                                              <m:t>𝐼</m:t>
                                            </m:r>
                                            <m:r>
                                              <a:rPr lang="en-US" sz="1400" i="1">
                                                <a:latin typeface="Cambria Math" panose="02040503050406030204" pitchFamily="18" charset="0"/>
                                                <a:cs typeface="Arial" pitchFamily="34" charset="0"/>
                                              </a:rPr>
                                              <m:t>/</m:t>
                                            </m:r>
                                            <m:r>
                                              <a:rPr lang="en-US" sz="1400" i="1">
                                                <a:latin typeface="Cambria Math" panose="02040503050406030204" pitchFamily="18" charset="0"/>
                                                <a:cs typeface="Arial" pitchFamily="34" charset="0"/>
                                              </a:rPr>
                                              <m:t>𝐵</m:t>
                                            </m:r>
                                          </m:num>
                                          <m:den>
                                            <m:r>
                                              <a:rPr lang="en-US" sz="1400" i="1">
                                                <a:latin typeface="Cambria Math" panose="02040503050406030204" pitchFamily="18" charset="0"/>
                                                <a:cs typeface="Arial" pitchFamily="34" charset="0"/>
                                              </a:rPr>
                                              <m:t>21.7675</m:t>
                                            </m:r>
                                            <m:r>
                                              <a:rPr lang="en-US" sz="140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  <a:cs typeface="Arial" pitchFamily="34" charset="0"/>
                                              </a:rPr>
                                              <m:t>∙</m:t>
                                            </m:r>
                                            <m:sSup>
                                              <m:sSupPr>
                                                <m:ctrlPr>
                                                  <a:rPr lang="en-US" sz="1400" i="1">
                                                    <a:latin typeface="Cambria Math" panose="02040503050406030204" pitchFamily="18" charset="0"/>
                                                    <a:cs typeface="Arial" pitchFamily="34" charset="0"/>
                                                  </a:rPr>
                                                </m:ctrlPr>
                                              </m:sSupPr>
                                              <m:e>
                                                <m:r>
                                                  <a:rPr lang="en-US" sz="1400" i="1">
                                                    <a:latin typeface="Cambria Math" panose="02040503050406030204" pitchFamily="18" charset="0"/>
                                                    <a:cs typeface="Arial" pitchFamily="34" charset="0"/>
                                                  </a:rPr>
                                                  <m:t>𝑇</m:t>
                                                </m:r>
                                              </m:e>
                                              <m:sup>
                                                <m:r>
                                                  <a:rPr lang="en-US" sz="1400" i="1">
                                                    <a:latin typeface="Cambria Math" panose="02040503050406030204" pitchFamily="18" charset="0"/>
                                                    <a:cs typeface="Arial" pitchFamily="34" charset="0"/>
                                                  </a:rPr>
                                                  <m:t>0.5073</m:t>
                                                </m:r>
                                              </m:sup>
                                            </m:sSup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num>
                              <m:den>
                                <m:r>
                                  <a:rPr lang="en-US" sz="140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−0.1527</m:t>
                                </m:r>
                              </m:den>
                            </m:f>
                          </m:e>
                        </m:d>
                      </m:fName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 </m:t>
                        </m:r>
                      </m:e>
                    </m:func>
                  </m:oMath>
                </m:oMathPara>
              </a14:m>
              <a:endParaRPr lang="en-US" sz="1400">
                <a:latin typeface="Arial" pitchFamily="34" charset="0"/>
                <a:cs typeface="Arial" pitchFamily="34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916287-46AC-4DFF-B4A1-28D50F1C924F}"/>
                </a:ext>
              </a:extLst>
            </xdr:cNvPr>
            <xdr:cNvSpPr txBox="1"/>
          </xdr:nvSpPr>
          <xdr:spPr>
            <a:xfrm>
              <a:off x="3305175" y="57150"/>
              <a:ext cx="4143375" cy="58567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609585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219170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828754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438339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3047924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3657509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4267093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4876678" algn="l" defTabSz="1219170" rtl="0" eaLnBrk="1" latinLnBrk="0" hangingPunct="1"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  <a:cs typeface="Arial" pitchFamily="34" charset="0"/>
                </a:rPr>
                <a:t>〖AWG=RoundDow𝑛(</a:t>
              </a:r>
              <a:r>
                <a:rPr lang="en-US" sz="1400" i="0">
                  <a:latin typeface="Cambria Math" panose="02040503050406030204" pitchFamily="18" charset="0"/>
                  <a:cs typeface="Arial" pitchFamily="34" charset="0"/>
                </a:rPr>
                <a:t>ln⁡((𝐼/𝐵)/(21.7675</a:t>
              </a:r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itchFamily="34" charset="0"/>
                </a:rPr>
                <a:t>∙</a:t>
              </a:r>
              <a:r>
                <a:rPr lang="en-US" sz="1400" i="0">
                  <a:latin typeface="Cambria Math" panose="02040503050406030204" pitchFamily="18" charset="0"/>
                  <a:cs typeface="Arial" pitchFamily="34" charset="0"/>
                </a:rPr>
                <a:t>𝑇^0.5073 ))/(−0.1527))</a:t>
              </a:r>
              <a:r>
                <a:rPr lang="en-US" sz="1400" b="0" i="0">
                  <a:latin typeface="Cambria Math" panose="02040503050406030204" pitchFamily="18" charset="0"/>
                  <a:cs typeface="Arial" pitchFamily="34" charset="0"/>
                </a:rPr>
                <a:t>〗⁡ </a:t>
              </a:r>
              <a:endParaRPr lang="en-US" sz="1400">
                <a:latin typeface="Arial" pitchFamily="34" charset="0"/>
                <a:cs typeface="Arial" pitchFamily="34" charset="0"/>
              </a:endParaRPr>
            </a:p>
          </xdr:txBody>
        </xdr:sp>
      </mc:Fallback>
    </mc:AlternateContent>
    <xdr:clientData/>
  </xdr:twoCellAnchor>
  <xdr:oneCellAnchor>
    <xdr:from>
      <xdr:col>6</xdr:col>
      <xdr:colOff>1159565</xdr:colOff>
      <xdr:row>0</xdr:row>
      <xdr:rowOff>33130</xdr:rowOff>
    </xdr:from>
    <xdr:ext cx="1666875" cy="71437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E70A4F-9D90-4A4D-B046-F3D0521D7786}"/>
            </a:ext>
          </a:extLst>
        </xdr:cNvPr>
        <xdr:cNvSpPr txBox="1"/>
      </xdr:nvSpPr>
      <xdr:spPr>
        <a:xfrm>
          <a:off x="8100391" y="33130"/>
          <a:ext cx="1666875" cy="71437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lang="en-US" sz="1100"/>
            <a:t>AWG Numerical Reference</a:t>
          </a:r>
        </a:p>
        <a:p>
          <a:r>
            <a:rPr lang="en-US" sz="1100"/>
            <a:t>-3 is</a:t>
          </a:r>
          <a:r>
            <a:rPr lang="en-US" sz="1100" baseline="0"/>
            <a:t> 0000 AWG</a:t>
          </a:r>
        </a:p>
        <a:p>
          <a:r>
            <a:rPr lang="en-US" sz="1100" baseline="0"/>
            <a:t>-2 is 000 AWG</a:t>
          </a:r>
        </a:p>
        <a:p>
          <a:r>
            <a:rPr lang="en-US" sz="1100" baseline="0"/>
            <a:t>-1 is 00 AWG</a:t>
          </a:r>
        </a:p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E5EEDE-B06D-407D-BD40-CC5F0D6367B5}" name="Table2" displayName="Table2" ref="A5:K8" totalsRowShown="0">
  <autoFilter ref="A5:K8" xr:uid="{55E5EEDE-B06D-407D-BD40-CC5F0D6367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1C4ABB6-B086-476B-95A0-92DC367FBBD0}" name="Net Name" dataCellStyle="INPUTS"/>
    <tableColumn id="2" xr3:uid="{6A4C6F26-A5FA-4AB1-8E69-5CA62FD9366A}" name="Current (A)" dataCellStyle="INPUTS"/>
    <tableColumn id="3" xr3:uid="{2E825B3D-73C5-4311-8325-4BED589E9C92}" name="Temp Rise (°C)" dataCellStyle="INPUTS"/>
    <tableColumn id="4" xr3:uid="{1931A6CB-0506-4377-ACF6-0F0453A6904B}" name="Bundle Count" dataCellStyle="INPUTS"/>
    <tableColumn id="5" xr3:uid="{7C1924CD-B4D0-4A97-B0ED-B31926CF7E6D}" name="Bundle Factor" dataDxfId="3" dataCellStyle="OUTPUTS">
      <calculatedColumnFormula>_xlfn.XLOOKUP(Table2[[#This Row],[Bundle Count]],Bundles[Bundle Count],Bundles[Bundle Factor],"",-1)</calculatedColumnFormula>
    </tableColumn>
    <tableColumn id="6" xr3:uid="{70EF5292-CF83-4DF8-9895-5F7AA772088C}" name="Calculated AWG" dataCellStyle="OUTPUTS">
      <calculatedColumnFormula>LN(Table2[[#This Row],[Current (A)]]/Table2[[#This Row],[Bundle Factor]]/(21.7675*Table2[[#This Row],[Temp Rise (°C)]]^0.5073))/-0.1527</calculatedColumnFormula>
    </tableColumn>
    <tableColumn id="7" xr3:uid="{05DE96EA-60A1-4CCD-ABFB-45AF48672A4F}" name="Next Larger AWG" dataCellStyle="OUTPUTS">
      <calculatedColumnFormula>ROUNDDOWN(Table2[[#This Row],[Calculated AWG]],0)</calculatedColumnFormula>
    </tableColumn>
    <tableColumn id="8" xr3:uid="{F5171B85-AE29-46DA-AD07-546E0A99E596}" name="Next Larger Even AWG" dataDxfId="2" dataCellStyle="OUTPUTS">
      <calculatedColumnFormula>IF(ISEVEN(Table2[[#This Row],[Next Larger AWG]]),Table2[[#This Row],[Next Larger AWG]],Table2[[#This Row],[Next Larger AWG]]-1)</calculatedColumnFormula>
    </tableColumn>
    <tableColumn id="9" xr3:uid="{3C258E0C-9C4A-4D91-ABF1-4B840DD5A641}" name="Wire Temperature (°C)" dataCellStyle="OUTPUTS">
      <calculatedColumnFormula>Tamb+Table2[[#This Row],[Temp Rise (°C)]]</calculatedColumnFormula>
    </tableColumn>
    <tableColumn id="10" xr3:uid="{A8DF8109-300B-4D7F-9CD4-DA0EB78BB5F7}" name="Suggested Insulation" dataCellStyle="OUTPUTS">
      <calculatedColumnFormula>_xlfn.XLOOKUP(Table2[[#This Row],[Wire Temperature (°C)]],Wires[Temp (°C)],Wires[Wire Types],"",1)</calculatedColumnFormula>
    </tableColumn>
    <tableColumn id="11" xr3:uid="{6D8C5A79-FB29-4FE6-9E31-28BDD859CC4E}" name="Rated Temp (°C)" dataCellStyle="OUTPUTS">
      <calculatedColumnFormula>_xlfn.XLOOKUP(Table2[[#This Row],[Wire Temperature (°C)]],Wires[Temp (°C)],Wires[Temp (°C)],"",1)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0428AB-BA9A-4955-B25A-2FE8A48C96DC}" name="Bundles" displayName="Bundles" ref="T1:U6" totalsRowShown="0">
  <autoFilter ref="T1:U6" xr:uid="{290428AB-BA9A-4955-B25A-2FE8A48C96DC}">
    <filterColumn colId="0" hiddenButton="1"/>
    <filterColumn colId="1" hiddenButton="1"/>
  </autoFilter>
  <tableColumns count="2">
    <tableColumn id="1" xr3:uid="{AC1B07E7-217B-4686-9C34-12326E60AE4E}" name="Bundle Count"/>
    <tableColumn id="2" xr3:uid="{27083BBC-2CA2-4730-AB30-BD9136DAAE4C}" name="Bundle Fact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9FD5A6-ED3A-48D4-A374-CE342E4EC04C}" name="Wires" displayName="Wires" ref="W1:X7" totalsRowShown="0">
  <autoFilter ref="W1:X7" xr:uid="{CD9FD5A6-ED3A-48D4-A374-CE342E4EC04C}">
    <filterColumn colId="0" hiddenButton="1"/>
    <filterColumn colId="1" hiddenButton="1"/>
  </autoFilter>
  <tableColumns count="2">
    <tableColumn id="1" xr3:uid="{A3DA9551-B290-453D-ADDC-A9868750367D}" name="Temp (°C)"/>
    <tableColumn id="2" xr3:uid="{972DBAD5-5D64-4F40-B557-9C3136E1F2FA}" name="Wire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showGridLines="0" tabSelected="1" zoomScale="115" zoomScaleNormal="115" workbookViewId="0">
      <selection activeCell="H13" sqref="H13"/>
    </sheetView>
  </sheetViews>
  <sheetFormatPr defaultRowHeight="15" x14ac:dyDescent="0.25"/>
  <cols>
    <col min="1" max="1" width="31.85546875" customWidth="1"/>
    <col min="2" max="2" width="12.140625" customWidth="1"/>
    <col min="3" max="3" width="15" customWidth="1"/>
    <col min="4" max="4" width="14.140625" customWidth="1"/>
    <col min="5" max="5" width="14.5703125" customWidth="1"/>
    <col min="6" max="6" width="16.42578125" customWidth="1"/>
    <col min="7" max="7" width="17.5703125" customWidth="1"/>
    <col min="8" max="9" width="22.140625" customWidth="1"/>
    <col min="10" max="10" width="26.140625" bestFit="1" customWidth="1"/>
    <col min="11" max="11" width="16.42578125" customWidth="1"/>
    <col min="20" max="20" width="14.140625" customWidth="1"/>
    <col min="21" max="21" width="14.5703125" customWidth="1"/>
    <col min="23" max="23" width="10.85546875" customWidth="1"/>
    <col min="24" max="24" width="35.5703125" bestFit="1" customWidth="1"/>
  </cols>
  <sheetData>
    <row r="1" spans="1:24" x14ac:dyDescent="0.25">
      <c r="A1" s="1" t="s">
        <v>0</v>
      </c>
      <c r="T1" t="s">
        <v>5</v>
      </c>
      <c r="U1" t="s">
        <v>6</v>
      </c>
      <c r="W1" t="s">
        <v>16</v>
      </c>
      <c r="X1" t="s">
        <v>17</v>
      </c>
    </row>
    <row r="2" spans="1:24" x14ac:dyDescent="0.25">
      <c r="T2">
        <v>1</v>
      </c>
      <c r="U2">
        <v>1.6</v>
      </c>
      <c r="W2">
        <v>60</v>
      </c>
      <c r="X2" t="s">
        <v>18</v>
      </c>
    </row>
    <row r="3" spans="1:24" x14ac:dyDescent="0.25">
      <c r="A3" s="6" t="s">
        <v>1</v>
      </c>
      <c r="B3" s="2">
        <v>35</v>
      </c>
      <c r="C3" t="s">
        <v>2</v>
      </c>
      <c r="T3">
        <v>2</v>
      </c>
      <c r="U3">
        <v>1</v>
      </c>
      <c r="W3">
        <v>75</v>
      </c>
      <c r="X3" t="s">
        <v>13</v>
      </c>
    </row>
    <row r="4" spans="1:24" x14ac:dyDescent="0.25">
      <c r="T4">
        <v>4</v>
      </c>
      <c r="U4">
        <v>0.8</v>
      </c>
      <c r="W4">
        <v>90</v>
      </c>
      <c r="X4" t="s">
        <v>19</v>
      </c>
    </row>
    <row r="5" spans="1:24" x14ac:dyDescent="0.25">
      <c r="A5" t="s">
        <v>3</v>
      </c>
      <c r="B5" t="s">
        <v>15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T5">
        <v>6</v>
      </c>
      <c r="U5">
        <v>0.7</v>
      </c>
      <c r="W5">
        <v>135</v>
      </c>
      <c r="X5" t="s">
        <v>20</v>
      </c>
    </row>
    <row r="6" spans="1:24" x14ac:dyDescent="0.25">
      <c r="A6" s="2" t="s">
        <v>14</v>
      </c>
      <c r="B6" s="2">
        <v>20</v>
      </c>
      <c r="C6" s="2">
        <v>35</v>
      </c>
      <c r="D6" s="2">
        <v>2</v>
      </c>
      <c r="E6" s="3">
        <f>_xlfn.XLOOKUP(Table2[[#This Row],[Bundle Count]],Bundles[Bundle Count],Bundles[Bundle Factor],"",-1)</f>
        <v>1</v>
      </c>
      <c r="F6" s="3">
        <f>LN(Table2[[#This Row],[Current (A)]]/Table2[[#This Row],[Bundle Factor]]/(21.7675*Table2[[#This Row],[Temp Rise (°C)]]^0.5073))/-0.1527</f>
        <v>12.366167843878335</v>
      </c>
      <c r="G6" s="3">
        <f>ROUNDDOWN(Table2[[#This Row],[Calculated AWG]],0)</f>
        <v>12</v>
      </c>
      <c r="H6" s="3">
        <f>IF(ISEVEN(Table2[[#This Row],[Next Larger AWG]]),Table2[[#This Row],[Next Larger AWG]],Table2[[#This Row],[Next Larger AWG]]-1)</f>
        <v>12</v>
      </c>
      <c r="I6" s="3">
        <f>Tamb+Table2[[#This Row],[Temp Rise (°C)]]</f>
        <v>70</v>
      </c>
      <c r="J6" s="3" t="str">
        <f>_xlfn.XLOOKUP(Table2[[#This Row],[Wire Temperature (°C)]],Wires[Temp (°C)],Wires[Wire Types],"",1)</f>
        <v>THW, THWN, SE, USE, XHHW</v>
      </c>
      <c r="K6" s="3">
        <f>_xlfn.XLOOKUP(Table2[[#This Row],[Wire Temperature (°C)]],Wires[Temp (°C)],Wires[Temp (°C)],"",1)</f>
        <v>75</v>
      </c>
      <c r="T6">
        <v>16</v>
      </c>
      <c r="U6">
        <v>0.5</v>
      </c>
      <c r="W6">
        <v>150</v>
      </c>
      <c r="X6" t="s">
        <v>21</v>
      </c>
    </row>
    <row r="7" spans="1:24" x14ac:dyDescent="0.25">
      <c r="A7" s="2" t="s">
        <v>23</v>
      </c>
      <c r="B7" s="4">
        <v>1</v>
      </c>
      <c r="C7" s="4">
        <v>5</v>
      </c>
      <c r="D7" s="4">
        <v>2</v>
      </c>
      <c r="E7" s="5">
        <f>_xlfn.XLOOKUP(Table2[[#This Row],[Bundle Count]],Bundles[Bundle Count],Bundles[Bundle Factor],"",-1)</f>
        <v>1</v>
      </c>
      <c r="F7" s="3">
        <f>LN(Table2[[#This Row],[Current (A)]]/Table2[[#This Row],[Bundle Factor]]/(21.7675*Table2[[#This Row],[Temp Rise (°C)]]^0.5073))/-0.1527</f>
        <v>25.519881366722018</v>
      </c>
      <c r="G7" s="5">
        <f>ROUNDDOWN(Table2[[#This Row],[Calculated AWG]],0)</f>
        <v>25</v>
      </c>
      <c r="H7" s="5">
        <f>IF(ISEVEN(Table2[[#This Row],[Next Larger AWG]]),Table2[[#This Row],[Next Larger AWG]],Table2[[#This Row],[Next Larger AWG]]-1)</f>
        <v>24</v>
      </c>
      <c r="I7" s="5">
        <f>Tamb+Table2[[#This Row],[Temp Rise (°C)]]</f>
        <v>40</v>
      </c>
      <c r="J7" s="5" t="str">
        <f>_xlfn.XLOOKUP(Table2[[#This Row],[Wire Temperature (°C)]],Wires[Temp (°C)],Wires[Wire Types],"",1)</f>
        <v>NM-B, UF-B</v>
      </c>
      <c r="K7" s="5">
        <f>_xlfn.XLOOKUP(Table2[[#This Row],[Wire Temperature (°C)]],Wires[Temp (°C)],Wires[Temp (°C)],"",1)</f>
        <v>60</v>
      </c>
      <c r="W7">
        <v>200</v>
      </c>
      <c r="X7" t="s">
        <v>22</v>
      </c>
    </row>
    <row r="8" spans="1:24" x14ac:dyDescent="0.25">
      <c r="A8" s="4" t="s">
        <v>24</v>
      </c>
      <c r="B8" s="4">
        <v>1.5</v>
      </c>
      <c r="C8" s="4">
        <v>5</v>
      </c>
      <c r="D8" s="4">
        <v>2</v>
      </c>
      <c r="E8" s="5">
        <f>_xlfn.XLOOKUP(Table2[[#This Row],[Bundle Count]],Bundles[Bundle Count],Bundles[Bundle Factor],"",-1)</f>
        <v>1</v>
      </c>
      <c r="F8" s="5">
        <f>LN(Table2[[#This Row],[Current (A)]]/Table2[[#This Row],[Bundle Factor]]/(21.7675*Table2[[#This Row],[Temp Rise (°C)]]^0.5073))/-0.1527</f>
        <v>22.864576140080473</v>
      </c>
      <c r="G8" s="5">
        <f>ROUNDDOWN(Table2[[#This Row],[Calculated AWG]],0)</f>
        <v>22</v>
      </c>
      <c r="H8" s="5">
        <f>IF(ISEVEN(Table2[[#This Row],[Next Larger AWG]]),Table2[[#This Row],[Next Larger AWG]],Table2[[#This Row],[Next Larger AWG]]-1)</f>
        <v>22</v>
      </c>
      <c r="I8" s="5">
        <f>Tamb+Table2[[#This Row],[Temp Rise (°C)]]</f>
        <v>40</v>
      </c>
      <c r="J8" s="5" t="str">
        <f>_xlfn.XLOOKUP(Table2[[#This Row],[Wire Temperature (°C)]],Wires[Temp (°C)],Wires[Wire Types],"",1)</f>
        <v>NM-B, UF-B</v>
      </c>
      <c r="K8" s="5">
        <f>_xlfn.XLOOKUP(Table2[[#This Row],[Wire Temperature (°C)]],Wires[Temp (°C)],Wires[Temp (°C)],"",1)</f>
        <v>60</v>
      </c>
    </row>
  </sheetData>
  <conditionalFormatting sqref="G6:H8">
    <cfRule type="cellIs" dxfId="1" priority="1" operator="lessThan">
      <formula>-3</formula>
    </cfRule>
    <cfRule type="cellIs" dxfId="0" priority="2" operator="greaterThan">
      <formula>56</formula>
    </cfRule>
  </conditionalFormatting>
  <dataValidations count="4">
    <dataValidation type="decimal" errorStyle="information" allowBlank="1" showInputMessage="1" showErrorMessage="1" error="Is that really the temperature you wanted to enter?" sqref="B3" xr:uid="{0AF34FBF-811B-4D2D-972B-2AA33615F736}">
      <formula1>-20</formula1>
      <formula2>200</formula2>
    </dataValidation>
    <dataValidation type="decimal" operator="greaterThan" allowBlank="1" showInputMessage="1" showErrorMessage="1" errorTitle="Must be greater than zero" error="Must be greater than zero" promptTitle="Wire Temperature" prompt="Must be greater than zero." sqref="B6:B8" xr:uid="{6C8BFA83-6DD3-4DE1-AA85-64107409D09B}">
      <formula1>0</formula1>
    </dataValidation>
    <dataValidation type="decimal" allowBlank="1" showInputMessage="1" showErrorMessage="1" errorTitle="Temperature Rise of Wire in °C" error="Must be a decimal number from 1 to 140. " promptTitle="Temperature Rise of Wire in °C" prompt="Must be a decimal number from 1 to 140. " sqref="C6:C8" xr:uid="{9A81CB68-C63F-451C-8290-9772DFE55070}">
      <formula1>1</formula1>
      <formula2>140</formula2>
    </dataValidation>
    <dataValidation type="whole" allowBlank="1" showInputMessage="1" showErrorMessage="1" errorTitle="Out of Range" error="Must be a whole number between 1 and 30." promptTitle="Number of Wires Bundled Together" prompt="Must be a whole number between 1 and 30." sqref="D6:D8" xr:uid="{DE4D4387-68CC-4480-8934-082BAC79EF32}">
      <formula1>1</formula1>
      <formula2>30</formula2>
    </dataValidation>
  </dataValidation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Wire Temp Rise</vt:lpstr>
      <vt:lpstr>Tamb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Oldhack EE</dc:creator>
  <cp:lastModifiedBy>Note</cp:lastModifiedBy>
  <dcterms:created xsi:type="dcterms:W3CDTF">2015-06-05T18:17:20Z</dcterms:created>
  <dcterms:modified xsi:type="dcterms:W3CDTF">2023-07-20T00:41:58Z</dcterms:modified>
</cp:coreProperties>
</file>