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EBF461B-10D1-4481-8DC5-4827FF63A57A}" xr6:coauthVersionLast="36" xr6:coauthVersionMax="36" xr10:uidLastSave="{00000000-0000-0000-0000-000000000000}"/>
  <bookViews>
    <workbookView xWindow="0" yWindow="0" windowWidth="22260" windowHeight="12645" tabRatio="336" xr2:uid="{00000000-000D-0000-FFFF-FFFF00000000}"/>
  </bookViews>
  <sheets>
    <sheet name="CONTROLE_INVESTIMENTO" sheetId="1" r:id="rId1"/>
    <sheet name="TABELA_APOIO" sheetId="2" r:id="rId2"/>
  </sheets>
  <definedNames>
    <definedName name="aporte">CONTROLE_INVESTIMENTO!$D$15</definedName>
    <definedName name="patrimonio">CONTROLE_INVESTIMENTO!$D$18</definedName>
    <definedName name="quant_ano">CONTROLE_INVESTIMENTO!$D$16</definedName>
    <definedName name="rendimento_carteira">CONTROLE_INVESTIMENTO!$D$11</definedName>
    <definedName name="salario">CONTROLE_INVESTIMENTO!$D$10</definedName>
    <definedName name="sugestao_investimento">CONTROLE_INVESTIMENTO!$D$12</definedName>
    <definedName name="taxa_mensal">CONTROLE_INVESTIMENTO!$D$17</definedName>
    <definedName name="valor_perfil">CONTROLE_INVESTIMENTO!$C$30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C35" i="1"/>
  <c r="C36" i="1"/>
  <c r="D36" i="1" s="1"/>
  <c r="C37" i="1"/>
  <c r="D37" i="1" s="1"/>
  <c r="C38" i="1"/>
  <c r="D38" i="1" s="1"/>
  <c r="C33" i="1"/>
  <c r="D33" i="1" s="1"/>
  <c r="B10" i="2"/>
  <c r="B11" i="2"/>
  <c r="B12" i="2"/>
  <c r="B13" i="2"/>
  <c r="B14" i="2"/>
  <c r="B15" i="2"/>
  <c r="B16" i="2"/>
  <c r="B17" i="2"/>
  <c r="B18" i="2"/>
  <c r="B19" i="2"/>
  <c r="B20" i="2"/>
  <c r="B9" i="2"/>
  <c r="B6" i="2"/>
  <c r="B5" i="2"/>
  <c r="B4" i="2"/>
  <c r="B7" i="2"/>
  <c r="B8" i="2"/>
  <c r="B3" i="2"/>
  <c r="D34" i="1"/>
  <c r="D35" i="1"/>
  <c r="D39" i="1" l="1"/>
  <c r="D18" i="1"/>
  <c r="D19" i="1" s="1"/>
  <c r="D12" i="1"/>
  <c r="C23" i="1"/>
  <c r="D23" i="1" s="1"/>
  <c r="C24" i="1"/>
  <c r="D24" i="1" s="1"/>
  <c r="C25" i="1"/>
  <c r="D25" i="1" s="1"/>
  <c r="C26" i="1"/>
  <c r="D26" i="1" s="1"/>
  <c r="C22" i="1"/>
  <c r="D22" i="1" s="1"/>
</calcChain>
</file>

<file path=xl/sharedStrings.xml><?xml version="1.0" encoding="utf-8"?>
<sst xmlns="http://schemas.openxmlformats.org/spreadsheetml/2006/main" count="69" uniqueCount="33">
  <si>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</si>
  <si>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</si>
  <si>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</si>
  <si>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</si>
  <si>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</si>
  <si>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</si>
  <si>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CENÁRIOS</t>
  </si>
  <si>
    <t>Quanto em 2 anos?</t>
  </si>
  <si>
    <t>Quanto em 5 anos?</t>
  </si>
  <si>
    <t>Quanto em 10 anos?</t>
  </si>
  <si>
    <t>Quanto em 20 anos?</t>
  </si>
  <si>
    <t>Quanto em 30 anos?</t>
  </si>
  <si>
    <t>DIVIDENDO</t>
  </si>
  <si>
    <t>Salário</t>
  </si>
  <si>
    <t>Rendimento da Carteira</t>
  </si>
  <si>
    <t>CONFIGURAÇÕES</t>
  </si>
  <si>
    <t>PERFIL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</si>
  <si>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</si>
  <si>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</si>
  <si>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</si>
  <si>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</si>
  <si>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</si>
  <si>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</si>
  <si>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</si>
  <si>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</si>
  <si>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</si>
  <si>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</si>
  <si>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</si>
  <si>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CONSERVADOR</t>
  </si>
  <si>
    <t>%</t>
  </si>
  <si>
    <t>CHAVE</t>
  </si>
  <si>
    <t>MODERADO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</si>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</sst>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8"/>
      <color theme="0"/>
      <name val="Segoe UI"/>
      <family val="2"/>
    </font>
    <font>
      <b/>
      <sz val="12"/>
      <color theme="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4" fillId="0" borderId="4" xfId="1" applyNumberFormat="1" applyFont="1" applyBorder="1" applyAlignment="1">
      <alignment horizontal="center"/>
    </xf>
    <xf numFmtId="10" fontId="4" fillId="0" borderId="6" xfId="0" applyNumberFormat="1" applyFont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10" fontId="5" fillId="0" borderId="6" xfId="0" applyNumberFormat="1" applyFont="1" applyBorder="1" applyAlignment="1">
      <alignment horizontal="center"/>
    </xf>
    <xf numFmtId="0" fontId="8" fillId="0" borderId="0" xfId="0" applyFont="1"/>
    <xf numFmtId="164" fontId="8" fillId="0" borderId="0" xfId="0" applyNumberFormat="1" applyFont="1" applyAlignment="1">
      <alignment horizontal="left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3" borderId="3" xfId="0" applyFont="1" applyFill="1" applyBorder="1" applyAlignment="1">
      <alignment horizontal="left" indent="3"/>
    </xf>
    <xf numFmtId="164" fontId="5" fillId="3" borderId="10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left" indent="3"/>
    </xf>
    <xf numFmtId="164" fontId="5" fillId="3" borderId="11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left" indent="3"/>
    </xf>
    <xf numFmtId="0" fontId="6" fillId="3" borderId="7" xfId="0" applyFont="1" applyFill="1" applyBorder="1" applyAlignment="1">
      <alignment horizontal="left" indent="3"/>
    </xf>
    <xf numFmtId="164" fontId="5" fillId="3" borderId="13" xfId="0" applyNumberFormat="1" applyFont="1" applyFill="1" applyBorder="1" applyAlignment="1">
      <alignment horizontal="center"/>
    </xf>
    <xf numFmtId="164" fontId="4" fillId="3" borderId="9" xfId="0" applyNumberFormat="1" applyFont="1" applyFill="1" applyBorder="1" applyAlignment="1">
      <alignment horizontal="center"/>
    </xf>
    <xf numFmtId="8" fontId="5" fillId="3" borderId="6" xfId="0" applyNumberFormat="1" applyFont="1" applyFill="1" applyBorder="1" applyAlignment="1">
      <alignment horizontal="center"/>
    </xf>
    <xf numFmtId="8" fontId="5" fillId="3" borderId="8" xfId="0" applyNumberFormat="1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0" borderId="14" xfId="0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0" borderId="0" xfId="2" applyFont="1"/>
    <xf numFmtId="0" fontId="3" fillId="0" borderId="7" xfId="0" applyFont="1" applyBorder="1" applyAlignment="1">
      <alignment horizontal="left" indent="3"/>
    </xf>
    <xf numFmtId="0" fontId="3" fillId="0" borderId="13" xfId="0" applyFont="1" applyBorder="1" applyAlignment="1">
      <alignment horizontal="left" indent="3"/>
    </xf>
    <xf numFmtId="0" fontId="3" fillId="0" borderId="5" xfId="0" applyFont="1" applyBorder="1" applyAlignment="1">
      <alignment horizontal="left" indent="3"/>
    </xf>
    <xf numFmtId="0" fontId="3" fillId="0" borderId="11" xfId="0" applyFont="1" applyBorder="1" applyAlignment="1">
      <alignment horizontal="left" indent="3"/>
    </xf>
    <xf numFmtId="0" fontId="3" fillId="0" borderId="3" xfId="0" applyFont="1" applyBorder="1" applyAlignment="1">
      <alignment horizontal="left" indent="3"/>
    </xf>
    <xf numFmtId="0" fontId="3" fillId="0" borderId="10" xfId="0" applyFont="1" applyBorder="1" applyAlignment="1">
      <alignment horizontal="left" indent="3"/>
    </xf>
    <xf numFmtId="0" fontId="6" fillId="3" borderId="5" xfId="0" applyFont="1" applyFill="1" applyBorder="1" applyAlignment="1">
      <alignment horizontal="left" indent="3"/>
    </xf>
    <xf numFmtId="0" fontId="6" fillId="3" borderId="11" xfId="0" applyFont="1" applyFill="1" applyBorder="1" applyAlignment="1">
      <alignment horizontal="left" indent="3"/>
    </xf>
    <xf numFmtId="0" fontId="6" fillId="3" borderId="7" xfId="0" applyFont="1" applyFill="1" applyBorder="1" applyAlignment="1">
      <alignment horizontal="left" indent="3"/>
    </xf>
    <xf numFmtId="0" fontId="6" fillId="3" borderId="13" xfId="0" applyFont="1" applyFill="1" applyBorder="1" applyAlignment="1">
      <alignment horizontal="left" indent="3"/>
    </xf>
    <xf numFmtId="0" fontId="10" fillId="2" borderId="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7" fillId="5" borderId="0" xfId="0" applyFont="1" applyFill="1"/>
    <xf numFmtId="0" fontId="9" fillId="5" borderId="0" xfId="0" applyFont="1" applyFill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43BC00"/>
      <color rgb="FFFFFFFF"/>
      <color rgb="FF5BFE00"/>
      <color rgb="FFA7A7A7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CONTROLE_INVESTIMENTO!$C$32</c:f>
              <c:strCache>
                <c:ptCount val="1"/>
                <c:pt idx="0">
                  <c:v>PERCENTUAL SUGERIDO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2B5-4225-8727-DBAC858D085B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2B5-4225-8727-DBAC858D085B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2B5-4225-8727-DBAC858D085B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2B5-4225-8727-DBAC858D085B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2B5-4225-8727-DBAC858D085B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2B5-4225-8727-DBAC858D085B}"/>
              </c:ext>
            </c:extLst>
          </c:dPt>
          <c:cat>
            <c:strRef>
              <c:f>CONTROLE_INVESTIMENTO!$B$33:$B$38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CONTROLE_INVESTIMENTO!$C$33:$C$38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8-40F6-A391-335ED3E43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57906591"/>
        <c:axId val="2071515215"/>
      </c:barChart>
      <c:valAx>
        <c:axId val="207151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7906591"/>
        <c:crossBetween val="between"/>
      </c:valAx>
      <c:catAx>
        <c:axId val="1957906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151521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microsoft.com/office/2007/relationships/hdphoto" Target="../media/hdphoto2.wdp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13606</xdr:colOff>
      <xdr:row>40</xdr:row>
      <xdr:rowOff>95253</xdr:rowOff>
    </xdr:from>
    <xdr:to>
      <xdr:col>3</xdr:col>
      <xdr:colOff>968829</xdr:colOff>
      <xdr:row>57</xdr:row>
      <xdr:rowOff>16331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FF759D9-BEE5-450B-AF20-3C0CEBECF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212912</xdr:colOff>
      <xdr:row>0</xdr:row>
      <xdr:rowOff>145677</xdr:rowOff>
    </xdr:from>
    <xdr:to>
      <xdr:col>3</xdr:col>
      <xdr:colOff>952762</xdr:colOff>
      <xdr:row>6</xdr:row>
      <xdr:rowOff>176792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1C6946B-4E43-4FEA-9E30-E41A209BD9D9}"/>
            </a:ext>
          </a:extLst>
        </xdr:cNvPr>
        <xdr:cNvPicPr/>
      </xdr:nvPicPr>
      <xdr:blipFill rotWithShape="1">
        <a:blip xmlns:r="http://schemas.openxmlformats.org/officeDocument/2006/relationships" r:embed="rId2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35000"/>
                  </a14:imgEffect>
                  <a14:imgEffect>
                    <a14:saturation sat="112000"/>
                  </a14:imgEffect>
                  <a14:imgEffect>
                    <a14:brightnessContrast brigh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-130" t="-232" r="46980" b="80959"/>
        <a:stretch/>
      </xdr:blipFill>
      <xdr:spPr bwMode="auto">
        <a:xfrm>
          <a:off x="212912" y="145677"/>
          <a:ext cx="5760085" cy="11741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1</xdr:col>
      <xdr:colOff>1194995</xdr:colOff>
      <xdr:row>1</xdr:row>
      <xdr:rowOff>66601</xdr:rowOff>
    </xdr:from>
    <xdr:to>
      <xdr:col>3</xdr:col>
      <xdr:colOff>773205</xdr:colOff>
      <xdr:row>6</xdr:row>
      <xdr:rowOff>95780</xdr:rowOff>
    </xdr:to>
    <xdr:sp macro="" textlink="">
      <xdr:nvSpPr>
        <xdr:cNvPr id="5" name="Caixa de Texto 2">
          <a:extLst>
            <a:ext uri="{FF2B5EF4-FFF2-40B4-BE49-F238E27FC236}">
              <a16:creationId xmlns:a16="http://schemas.microsoft.com/office/drawing/2014/main" id="{86B2E96F-906E-402F-83ED-319E1FD23108}"/>
            </a:ext>
          </a:extLst>
        </xdr:cNvPr>
        <xdr:cNvSpPr txBox="1">
          <a:spLocks noChangeArrowheads="1"/>
        </xdr:cNvSpPr>
      </xdr:nvSpPr>
      <xdr:spPr bwMode="auto">
        <a:xfrm>
          <a:off x="1419113" y="257101"/>
          <a:ext cx="4374327" cy="9816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pt-BR" sz="5400" b="1" kern="100">
              <a:ln w="12700">
                <a:noFill/>
              </a:ln>
              <a:gradFill flip="none" rotWithShape="1">
                <a:gsLst>
                  <a:gs pos="0">
                    <a:schemeClr val="bg2">
                      <a:shade val="30000"/>
                      <a:satMod val="115000"/>
                    </a:schemeClr>
                  </a:gs>
                  <a:gs pos="50000">
                    <a:schemeClr val="bg2">
                      <a:shade val="67500"/>
                      <a:satMod val="115000"/>
                    </a:schemeClr>
                  </a:gs>
                  <a:gs pos="100000">
                    <a:schemeClr val="bg2">
                      <a:shade val="100000"/>
                      <a:satMod val="115000"/>
                    </a:schemeClr>
                  </a:gs>
                </a:gsLst>
                <a:lin ang="13500000" scaled="1"/>
                <a:tileRect/>
              </a:gradFill>
              <a:effectLst/>
              <a:latin typeface="Agency FB" panose="020B0503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R </a:t>
          </a:r>
          <a:r>
            <a:rPr lang="pt-BR" sz="5400" b="1" kern="100">
              <a:ln w="12700">
                <a:noFill/>
              </a:ln>
              <a:gradFill flip="none" rotWithShape="1">
                <a:gsLst>
                  <a:gs pos="0">
                    <a:schemeClr val="bg2">
                      <a:shade val="30000"/>
                      <a:satMod val="115000"/>
                    </a:schemeClr>
                  </a:gs>
                  <a:gs pos="50000">
                    <a:schemeClr val="bg2">
                      <a:shade val="67500"/>
                      <a:satMod val="115000"/>
                    </a:schemeClr>
                  </a:gs>
                  <a:gs pos="100000">
                    <a:schemeClr val="bg2"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effectLst/>
              <a:latin typeface="Agency FB" panose="020B0503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INVESTIMENTO</a:t>
          </a:r>
          <a:r>
            <a:rPr lang="pt-BR" sz="5400" b="1" kern="100">
              <a:ln w="12700">
                <a:noFill/>
              </a:ln>
              <a:gradFill flip="none" rotWithShape="1">
                <a:gsLst>
                  <a:gs pos="0">
                    <a:schemeClr val="bg2">
                      <a:shade val="30000"/>
                      <a:satMod val="115000"/>
                    </a:schemeClr>
                  </a:gs>
                  <a:gs pos="50000">
                    <a:schemeClr val="bg2">
                      <a:shade val="67500"/>
                      <a:satMod val="115000"/>
                    </a:schemeClr>
                  </a:gs>
                  <a:gs pos="100000">
                    <a:schemeClr val="bg2">
                      <a:shade val="100000"/>
                      <a:satMod val="115000"/>
                    </a:schemeClr>
                  </a:gs>
                </a:gsLst>
                <a:lin ang="13500000" scaled="1"/>
                <a:tileRect/>
              </a:gradFill>
              <a:effectLst/>
              <a:latin typeface="Agency FB" panose="020B0503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$</a:t>
          </a:r>
          <a:endParaRPr lang="pt-BR" sz="5400" kern="100">
            <a:ln w="12700">
              <a:noFill/>
            </a:ln>
            <a:gradFill flip="none" rotWithShape="1">
              <a:gsLst>
                <a:gs pos="0">
                  <a:schemeClr val="bg2">
                    <a:shade val="30000"/>
                    <a:satMod val="115000"/>
                  </a:schemeClr>
                </a:gs>
                <a:gs pos="50000">
                  <a:schemeClr val="bg2">
                    <a:shade val="67500"/>
                    <a:satMod val="115000"/>
                  </a:schemeClr>
                </a:gs>
                <a:gs pos="100000">
                  <a:schemeClr val="bg2">
                    <a:shade val="100000"/>
                    <a:satMod val="115000"/>
                  </a:schemeClr>
                </a:gs>
              </a:gsLst>
              <a:lin ang="13500000" scaled="1"/>
              <a:tileRect/>
            </a:gra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22412</xdr:colOff>
      <xdr:row>0</xdr:row>
      <xdr:rowOff>123266</xdr:rowOff>
    </xdr:from>
    <xdr:to>
      <xdr:col>1</xdr:col>
      <xdr:colOff>1187824</xdr:colOff>
      <xdr:row>6</xdr:row>
      <xdr:rowOff>145678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CE9F648-B7A0-4367-8850-01A22D731328}"/>
            </a:ext>
          </a:extLst>
        </xdr:cNvPr>
        <xdr:cNvPicPr/>
      </xdr:nvPicPr>
      <xdr:blipFill>
        <a:blip xmlns:r="http://schemas.openxmlformats.org/officeDocument/2006/relationships" r:embed="rId4" cstate="print">
          <a:duotone>
            <a:prstClr val="black"/>
            <a:srgbClr val="FFFFFF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colorTemperature colorTemp="11200"/>
                  </a14:imgEffect>
                  <a14:imgEffect>
                    <a14:saturation sat="400000"/>
                  </a14:imgEffect>
                  <a14:imgEffect>
                    <a14:brightnessContrast bright="78000" contrast="67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530" y="123266"/>
          <a:ext cx="1165412" cy="1165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K39"/>
  <sheetViews>
    <sheetView showGridLines="0" tabSelected="1" zoomScale="85" zoomScaleNormal="85" workbookViewId="0">
      <selection activeCell="E5" sqref="E5"/>
    </sheetView>
  </sheetViews>
  <sheetFormatPr defaultColWidth="0" defaultRowHeight="15" x14ac:dyDescent="0.25"/>
  <cols>
    <col min="1" max="1" width="3.42578125" customWidth="1"/>
    <col min="2" max="2" width="38.140625" customWidth="1"/>
    <col min="3" max="3" width="33.85546875" bestFit="1" customWidth="1"/>
    <col min="4" max="4" width="14.85546875" bestFit="1" customWidth="1"/>
    <col min="5" max="5" width="4" customWidth="1"/>
    <col min="6" max="6" width="12.140625" hidden="1" customWidth="1"/>
    <col min="7" max="11" width="9.140625" hidden="1" customWidth="1"/>
    <col min="12" max="12" width="0" hidden="1" customWidth="1"/>
  </cols>
  <sheetData>
    <row r="8" spans="2:4" ht="15.75" thickBot="1" x14ac:dyDescent="0.3"/>
    <row r="9" spans="2:4" ht="26.25" x14ac:dyDescent="0.25">
      <c r="B9" s="51" t="s">
        <v>15</v>
      </c>
      <c r="C9" s="52"/>
      <c r="D9" s="53"/>
    </row>
    <row r="10" spans="2:4" ht="17.25" x14ac:dyDescent="0.3">
      <c r="B10" s="41" t="s">
        <v>13</v>
      </c>
      <c r="C10" s="42"/>
      <c r="D10" s="3">
        <v>5000</v>
      </c>
    </row>
    <row r="11" spans="2:4" ht="17.25" x14ac:dyDescent="0.3">
      <c r="B11" s="39" t="s">
        <v>14</v>
      </c>
      <c r="C11" s="40"/>
      <c r="D11" s="4">
        <v>6.0000000000000001E-3</v>
      </c>
    </row>
    <row r="12" spans="2:4" ht="18" thickBot="1" x14ac:dyDescent="0.35">
      <c r="B12" s="37" t="s">
        <v>32</v>
      </c>
      <c r="C12" s="38"/>
      <c r="D12" s="5">
        <f>D10*30%</f>
        <v>1500</v>
      </c>
    </row>
    <row r="13" spans="2:4" ht="15.75" thickBot="1" x14ac:dyDescent="0.3">
      <c r="C13" s="2"/>
    </row>
    <row r="14" spans="2:4" ht="26.25" x14ac:dyDescent="0.25">
      <c r="B14" s="47" t="s">
        <v>0</v>
      </c>
      <c r="C14" s="48"/>
      <c r="D14" s="49"/>
    </row>
    <row r="15" spans="2:4" ht="17.25" x14ac:dyDescent="0.3">
      <c r="B15" s="41" t="s">
        <v>1</v>
      </c>
      <c r="C15" s="42"/>
      <c r="D15" s="6">
        <v>1500</v>
      </c>
    </row>
    <row r="16" spans="2:4" ht="17.25" x14ac:dyDescent="0.3">
      <c r="B16" s="39" t="s">
        <v>2</v>
      </c>
      <c r="C16" s="40"/>
      <c r="D16" s="7">
        <v>10</v>
      </c>
    </row>
    <row r="17" spans="1:4" ht="17.25" x14ac:dyDescent="0.3">
      <c r="B17" s="39" t="s">
        <v>3</v>
      </c>
      <c r="C17" s="40"/>
      <c r="D17" s="8">
        <v>1.0789999999999999E-2</v>
      </c>
    </row>
    <row r="18" spans="1:4" ht="17.25" x14ac:dyDescent="0.3">
      <c r="B18" s="43" t="s">
        <v>4</v>
      </c>
      <c r="C18" s="44"/>
      <c r="D18" s="22">
        <f>FV(taxa_mensal,quant_ano*12,aporte*-1)</f>
        <v>364926.3187952583</v>
      </c>
    </row>
    <row r="19" spans="1:4" ht="18" thickBot="1" x14ac:dyDescent="0.35">
      <c r="B19" s="45" t="s">
        <v>5</v>
      </c>
      <c r="C19" s="46"/>
      <c r="D19" s="23">
        <f>patrimonio*rendimento_carteira</f>
        <v>2189.55791277155</v>
      </c>
    </row>
    <row r="20" spans="1:4" ht="15.75" thickBot="1" x14ac:dyDescent="0.3"/>
    <row r="21" spans="1:4" ht="26.25" x14ac:dyDescent="0.25">
      <c r="B21" s="47" t="s">
        <v>6</v>
      </c>
      <c r="C21" s="48"/>
      <c r="D21" s="50" t="s">
        <v>12</v>
      </c>
    </row>
    <row r="22" spans="1:4" ht="17.25" x14ac:dyDescent="0.3">
      <c r="A22" s="1">
        <v>2</v>
      </c>
      <c r="B22" s="13" t="s">
        <v>7</v>
      </c>
      <c r="C22" s="14">
        <f>FV($D$17,$A22*12,$D$15*-1)</f>
        <v>40841.440946467825</v>
      </c>
      <c r="D22" s="15">
        <f>C22*rendimento_carteira</f>
        <v>245.04864567880696</v>
      </c>
    </row>
    <row r="23" spans="1:4" ht="17.25" x14ac:dyDescent="0.3">
      <c r="A23" s="1">
        <v>5</v>
      </c>
      <c r="B23" s="16" t="s">
        <v>8</v>
      </c>
      <c r="C23" s="17">
        <f>FV($D$17,$A23*12,$D$15*-1)</f>
        <v>125665.37099773147</v>
      </c>
      <c r="D23" s="15">
        <f>C23*rendimento_carteira</f>
        <v>753.9922259863888</v>
      </c>
    </row>
    <row r="24" spans="1:4" ht="17.25" x14ac:dyDescent="0.3">
      <c r="A24" s="1">
        <v>10</v>
      </c>
      <c r="B24" s="16" t="s">
        <v>9</v>
      </c>
      <c r="C24" s="17">
        <f>FV($D$17,$A24*12,$D$15*-1)</f>
        <v>364926.3187952583</v>
      </c>
      <c r="D24" s="15">
        <f>C24*rendimento_carteira</f>
        <v>2189.55791277155</v>
      </c>
    </row>
    <row r="25" spans="1:4" ht="17.25" x14ac:dyDescent="0.3">
      <c r="A25" s="1">
        <v>20</v>
      </c>
      <c r="B25" s="18" t="s">
        <v>10</v>
      </c>
      <c r="C25" s="17">
        <f>FV($D$17,$A25*12,$D$15*-1)</f>
        <v>1687797.600145621</v>
      </c>
      <c r="D25" s="15">
        <f>C25*rendimento_carteira</f>
        <v>10126.785600873725</v>
      </c>
    </row>
    <row r="26" spans="1:4" ht="18" thickBot="1" x14ac:dyDescent="0.35">
      <c r="A26" s="1">
        <v>30</v>
      </c>
      <c r="B26" s="19" t="s">
        <v>11</v>
      </c>
      <c r="C26" s="20">
        <f>FV($D$17,$A26*12,$D$15*-1)</f>
        <v>6483254.4825070715</v>
      </c>
      <c r="D26" s="21">
        <f>C26*rendimento_carteira</f>
        <v>38899.526895042429</v>
      </c>
    </row>
    <row r="29" spans="1:4" x14ac:dyDescent="0.25">
      <c r="B29" s="54" t="s">
        <v>16</v>
      </c>
      <c r="C29" s="54" t="s">
        <v>31</v>
      </c>
      <c r="D29" s="55"/>
    </row>
    <row r="30" spans="1:4" x14ac:dyDescent="0.25">
      <c r="B30" s="9" t="s">
        <v>18</v>
      </c>
      <c r="C30" s="10">
        <v>500</v>
      </c>
      <c r="D30" s="9"/>
    </row>
    <row r="32" spans="1:4" x14ac:dyDescent="0.25">
      <c r="B32" s="24" t="s">
        <v>19</v>
      </c>
      <c r="C32" s="24" t="s">
        <v>20</v>
      </c>
      <c r="D32" s="24" t="s">
        <v>21</v>
      </c>
    </row>
    <row r="33" spans="2:4" x14ac:dyDescent="0.25">
      <c r="B33" s="2" t="s">
        <v>22</v>
      </c>
      <c r="C33" s="11">
        <f>VLOOKUP($C$29&amp;"-"&amp;$B33,TABELA_APOIO!$B:$E,4,FALSE)</f>
        <v>0.32</v>
      </c>
      <c r="D33" s="12">
        <f t="shared" ref="D33:D38" si="0">valor_perfil*C33</f>
        <v>160</v>
      </c>
    </row>
    <row r="34" spans="2:4" x14ac:dyDescent="0.25">
      <c r="B34" s="2" t="s">
        <v>23</v>
      </c>
      <c r="C34" s="11">
        <f>VLOOKUP($C$29&amp;"-"&amp;$B34,TABELA_APOIO!$B:$E,4,FALSE)</f>
        <v>0.35</v>
      </c>
      <c r="D34" s="12">
        <f t="shared" si="0"/>
        <v>175</v>
      </c>
    </row>
    <row r="35" spans="2:4" x14ac:dyDescent="0.25">
      <c r="B35" s="2" t="s">
        <v>24</v>
      </c>
      <c r="C35" s="11">
        <f>VLOOKUP($C$29&amp;"-"&amp;$B35,TABELA_APOIO!$B:$E,4,FALSE)</f>
        <v>0.08</v>
      </c>
      <c r="D35" s="12">
        <f t="shared" si="0"/>
        <v>40</v>
      </c>
    </row>
    <row r="36" spans="2:4" x14ac:dyDescent="0.25">
      <c r="B36" s="2" t="s">
        <v>25</v>
      </c>
      <c r="C36" s="11">
        <f>VLOOKUP($C$29&amp;"-"&amp;$B36,TABELA_APOIO!$B:$E,4,FALSE)</f>
        <v>0.05</v>
      </c>
      <c r="D36" s="12">
        <f t="shared" si="0"/>
        <v>25</v>
      </c>
    </row>
    <row r="37" spans="2:4" x14ac:dyDescent="0.25">
      <c r="B37" s="2" t="s">
        <v>26</v>
      </c>
      <c r="C37" s="11">
        <f>VLOOKUP($C$29&amp;"-"&amp;$B37,TABELA_APOIO!$B:$E,4,FALSE)</f>
        <v>0.1</v>
      </c>
      <c r="D37" s="12">
        <f t="shared" si="0"/>
        <v>50</v>
      </c>
    </row>
    <row r="38" spans="2:4" x14ac:dyDescent="0.25">
      <c r="B38" s="2" t="s">
        <v>27</v>
      </c>
      <c r="C38" s="11">
        <f>VLOOKUP($C$29&amp;"-"&amp;$B38,TABELA_APOIO!$B:$E,4,FALSE)</f>
        <v>0.1</v>
      </c>
      <c r="D38" s="12">
        <f t="shared" si="0"/>
        <v>50</v>
      </c>
    </row>
    <row r="39" spans="2:4" x14ac:dyDescent="0.25">
      <c r="B39" s="25"/>
      <c r="C39" s="25"/>
      <c r="D39" s="26">
        <f>SUM(D33:D38)</f>
        <v>500</v>
      </c>
    </row>
  </sheetData>
  <mergeCells count="11">
    <mergeCell ref="B12:C12"/>
    <mergeCell ref="B11:C11"/>
    <mergeCell ref="B10:C10"/>
    <mergeCell ref="B9:D9"/>
    <mergeCell ref="B21:C21"/>
    <mergeCell ref="B18:C18"/>
    <mergeCell ref="B19:C19"/>
    <mergeCell ref="B17:C17"/>
    <mergeCell ref="B16:C16"/>
    <mergeCell ref="B15:C15"/>
    <mergeCell ref="B14:D14"/>
  </mergeCells>
  <dataValidations count="1">
    <dataValidation type="list" allowBlank="1" showInputMessage="1" showErrorMessage="1" sqref="C29" xr:uid="{FEB894EC-E1BA-46B8-8E0B-A5376CB9EFE9}">
      <formula1>"CONSERVADOR, MODERADO, AGRESSIVO"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0E7F-BEEF-45B2-94B4-A2C14C5B7BC1}">
  <dimension ref="B1:H20"/>
  <sheetViews>
    <sheetView workbookViewId="0">
      <selection activeCell="L10" sqref="L10"/>
    </sheetView>
  </sheetViews>
  <sheetFormatPr defaultRowHeight="15" x14ac:dyDescent="0.25"/>
  <cols>
    <col min="1" max="1" width="8.85546875" customWidth="1"/>
    <col min="2" max="2" width="33.85546875" style="2" bestFit="1" customWidth="1"/>
    <col min="3" max="3" width="14.7109375" style="2" bestFit="1" customWidth="1"/>
    <col min="4" max="4" width="19" style="2" bestFit="1" customWidth="1"/>
    <col min="5" max="5" width="4.5703125" bestFit="1" customWidth="1"/>
    <col min="7" max="7" width="18.5703125" bestFit="1" customWidth="1"/>
    <col min="8" max="8" width="4.5703125" bestFit="1" customWidth="1"/>
  </cols>
  <sheetData>
    <row r="1" spans="2:8" ht="15.75" thickBot="1" x14ac:dyDescent="0.3"/>
    <row r="2" spans="2:8" x14ac:dyDescent="0.25">
      <c r="B2" s="28" t="s">
        <v>30</v>
      </c>
      <c r="C2" s="29" t="s">
        <v>16</v>
      </c>
      <c r="D2" s="29" t="s">
        <v>19</v>
      </c>
      <c r="E2" s="30" t="s">
        <v>29</v>
      </c>
    </row>
    <row r="3" spans="2:8" x14ac:dyDescent="0.25">
      <c r="B3" s="31" t="str">
        <f>C3&amp;"-"&amp;D3</f>
        <v>CONSERVADOR-PAPEL</v>
      </c>
      <c r="C3" s="32" t="s">
        <v>28</v>
      </c>
      <c r="D3" s="32" t="s">
        <v>22</v>
      </c>
      <c r="E3" s="33">
        <v>0.3</v>
      </c>
      <c r="G3" s="32"/>
      <c r="H3" s="36"/>
    </row>
    <row r="4" spans="2:8" x14ac:dyDescent="0.25">
      <c r="B4" s="31" t="str">
        <f>C4&amp;"-"&amp;D4</f>
        <v>CONSERVADOR-TIJOLO</v>
      </c>
      <c r="C4" s="32" t="s">
        <v>28</v>
      </c>
      <c r="D4" s="32" t="s">
        <v>23</v>
      </c>
      <c r="E4" s="33">
        <v>0.5</v>
      </c>
    </row>
    <row r="5" spans="2:8" x14ac:dyDescent="0.25">
      <c r="B5" s="31" t="str">
        <f>C5&amp;"-"&amp;D5</f>
        <v>CONSERVADOR-HÍBRIDOS</v>
      </c>
      <c r="C5" s="32" t="s">
        <v>28</v>
      </c>
      <c r="D5" s="32" t="s">
        <v>24</v>
      </c>
      <c r="E5" s="33">
        <v>0.1</v>
      </c>
    </row>
    <row r="6" spans="2:8" x14ac:dyDescent="0.25">
      <c r="B6" s="31" t="str">
        <f>C6&amp;"-"&amp;D6</f>
        <v>CONSERVADOR-FOFs</v>
      </c>
      <c r="C6" s="32" t="s">
        <v>28</v>
      </c>
      <c r="D6" s="32" t="s">
        <v>25</v>
      </c>
      <c r="E6" s="33">
        <v>0.1</v>
      </c>
    </row>
    <row r="7" spans="2:8" x14ac:dyDescent="0.25">
      <c r="B7" s="31" t="str">
        <f t="shared" ref="B7:B20" si="0">C7&amp;"-"&amp;D7</f>
        <v>CONSERVADOR-DESENVOLVIMENTO</v>
      </c>
      <c r="C7" s="32" t="s">
        <v>28</v>
      </c>
      <c r="D7" s="32" t="s">
        <v>26</v>
      </c>
      <c r="E7" s="33">
        <v>0</v>
      </c>
    </row>
    <row r="8" spans="2:8" ht="15.75" thickBot="1" x14ac:dyDescent="0.3">
      <c r="B8" s="34" t="str">
        <f t="shared" si="0"/>
        <v>CONSERVADOR-HOTELARIAS</v>
      </c>
      <c r="C8" s="27" t="s">
        <v>28</v>
      </c>
      <c r="D8" s="27" t="s">
        <v>27</v>
      </c>
      <c r="E8" s="35">
        <v>0</v>
      </c>
    </row>
    <row r="9" spans="2:8" x14ac:dyDescent="0.25">
      <c r="B9" s="31" t="str">
        <f t="shared" si="0"/>
        <v>MODERADO-PAPEL</v>
      </c>
      <c r="C9" s="32" t="s">
        <v>31</v>
      </c>
      <c r="D9" s="32" t="s">
        <v>22</v>
      </c>
      <c r="E9" s="33">
        <v>0.32</v>
      </c>
    </row>
    <row r="10" spans="2:8" x14ac:dyDescent="0.25">
      <c r="B10" s="31" t="str">
        <f t="shared" si="0"/>
        <v>MODERADO-TIJOLO</v>
      </c>
      <c r="C10" s="32" t="s">
        <v>31</v>
      </c>
      <c r="D10" s="32" t="s">
        <v>23</v>
      </c>
      <c r="E10" s="33">
        <v>0.35</v>
      </c>
    </row>
    <row r="11" spans="2:8" x14ac:dyDescent="0.25">
      <c r="B11" s="31" t="str">
        <f t="shared" si="0"/>
        <v>MODERADO-HÍBRIDOS</v>
      </c>
      <c r="C11" s="32" t="s">
        <v>31</v>
      </c>
      <c r="D11" s="32" t="s">
        <v>24</v>
      </c>
      <c r="E11" s="33">
        <v>0.08</v>
      </c>
    </row>
    <row r="12" spans="2:8" x14ac:dyDescent="0.25">
      <c r="B12" s="31" t="str">
        <f t="shared" si="0"/>
        <v>MODERADO-FOFs</v>
      </c>
      <c r="C12" s="32" t="s">
        <v>31</v>
      </c>
      <c r="D12" s="32" t="s">
        <v>25</v>
      </c>
      <c r="E12" s="33">
        <v>0.05</v>
      </c>
    </row>
    <row r="13" spans="2:8" x14ac:dyDescent="0.25">
      <c r="B13" s="31" t="str">
        <f t="shared" si="0"/>
        <v>MODERADO-DESENVOLVIMENTO</v>
      </c>
      <c r="C13" s="32" t="s">
        <v>31</v>
      </c>
      <c r="D13" s="32" t="s">
        <v>26</v>
      </c>
      <c r="E13" s="33">
        <v>0.1</v>
      </c>
    </row>
    <row r="14" spans="2:8" ht="15.75" thickBot="1" x14ac:dyDescent="0.3">
      <c r="B14" s="34" t="str">
        <f t="shared" si="0"/>
        <v>MODERADO-HOTELARIAS</v>
      </c>
      <c r="C14" s="27" t="s">
        <v>31</v>
      </c>
      <c r="D14" s="27" t="s">
        <v>27</v>
      </c>
      <c r="E14" s="35">
        <v>0.1</v>
      </c>
    </row>
    <row r="15" spans="2:8" x14ac:dyDescent="0.25">
      <c r="B15" s="31" t="str">
        <f t="shared" si="0"/>
        <v>AGRESSIVO-PAPEL</v>
      </c>
      <c r="C15" s="32" t="s">
        <v>17</v>
      </c>
      <c r="D15" s="32" t="s">
        <v>22</v>
      </c>
      <c r="E15" s="33">
        <v>0.5</v>
      </c>
    </row>
    <row r="16" spans="2:8" x14ac:dyDescent="0.25">
      <c r="B16" s="31" t="str">
        <f t="shared" si="0"/>
        <v>AGRESSIVO-TIJOLO</v>
      </c>
      <c r="C16" s="32" t="s">
        <v>17</v>
      </c>
      <c r="D16" s="32" t="s">
        <v>23</v>
      </c>
      <c r="E16" s="33">
        <v>0.1</v>
      </c>
    </row>
    <row r="17" spans="2:5" x14ac:dyDescent="0.25">
      <c r="B17" s="31" t="str">
        <f t="shared" si="0"/>
        <v>AGRESSIVO-HÍBRIDOS</v>
      </c>
      <c r="C17" s="32" t="s">
        <v>17</v>
      </c>
      <c r="D17" s="32" t="s">
        <v>24</v>
      </c>
      <c r="E17" s="33">
        <v>0.05</v>
      </c>
    </row>
    <row r="18" spans="2:5" x14ac:dyDescent="0.25">
      <c r="B18" s="31" t="str">
        <f t="shared" si="0"/>
        <v>AGRESSIVO-FOFs</v>
      </c>
      <c r="C18" s="32" t="s">
        <v>17</v>
      </c>
      <c r="D18" s="32" t="s">
        <v>25</v>
      </c>
      <c r="E18" s="33">
        <v>0.05</v>
      </c>
    </row>
    <row r="19" spans="2:5" x14ac:dyDescent="0.25">
      <c r="B19" s="31" t="str">
        <f t="shared" si="0"/>
        <v>AGRESSIVO-DESENVOLVIMENTO</v>
      </c>
      <c r="C19" s="32" t="s">
        <v>17</v>
      </c>
      <c r="D19" s="32" t="s">
        <v>26</v>
      </c>
      <c r="E19" s="33">
        <v>0.2</v>
      </c>
    </row>
    <row r="20" spans="2:5" ht="15.75" thickBot="1" x14ac:dyDescent="0.3">
      <c r="B20" s="34" t="str">
        <f t="shared" si="0"/>
        <v>AGRESSIVO-HOTELARIAS</v>
      </c>
      <c r="C20" s="27" t="s">
        <v>17</v>
      </c>
      <c r="D20" s="27" t="s">
        <v>27</v>
      </c>
      <c r="E20" s="35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CONTROLE_INVESTIMENTO</vt:lpstr>
      <vt:lpstr>TABELA_APOIO</vt:lpstr>
      <vt:lpstr>aporte</vt:lpstr>
      <vt:lpstr>patrimonio</vt:lpstr>
      <vt:lpstr>quant_ano</vt:lpstr>
      <vt:lpstr>rendimento_carteira</vt:lpstr>
      <vt:lpstr>salario</vt:lpstr>
      <vt:lpstr>sugestao_investimento</vt:lpstr>
      <vt:lpstr>taxa_mensal</vt:lpstr>
      <vt:lpstr>valor_perfil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2025-05-30T14:48:36Z</dcterms:modified>
</cp:coreProperties>
</file>