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xiv\Desktop\咖啡杯测\咖啡第三期杯测\"/>
    </mc:Choice>
  </mc:AlternateContent>
  <xr:revisionPtr revIDLastSave="0" documentId="13_ncr:1_{C001B06B-DC55-4BCE-9737-7DA7EED961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总结" sheetId="2" r:id="rId1"/>
    <sheet name="王氏排名" sheetId="4" r:id="rId2"/>
    <sheet name="汪氏排名" sheetId="5" r:id="rId3"/>
    <sheet name="总排名" sheetId="3" r:id="rId4"/>
    <sheet name="原性价比算法(废弃)" sheetId="1" r:id="rId5"/>
  </sheets>
  <definedNames>
    <definedName name="_xlnm._FilterDatabase" localSheetId="1" hidden="1">王氏排名!$A$1:$L$85</definedName>
    <definedName name="_xlnm._FilterDatabase" localSheetId="0" hidden="1">总结!$I$1:$I$85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7" i="1" l="1"/>
  <c r="Y67" i="1" s="1"/>
  <c r="Z67" i="1" s="1"/>
  <c r="AA67" i="1"/>
  <c r="AB67" i="1"/>
  <c r="AE67" i="1"/>
  <c r="AF67" i="1" s="1"/>
  <c r="AG67" i="1"/>
  <c r="AH67" i="1"/>
  <c r="AI67" i="1"/>
  <c r="AJ67" i="1" s="1"/>
  <c r="AK67" i="1"/>
  <c r="AL67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X69" i="1"/>
  <c r="Y69" i="1"/>
  <c r="Z69" i="1" s="1"/>
  <c r="AG69" i="1"/>
  <c r="AH69" i="1"/>
  <c r="AI69" i="1"/>
  <c r="AJ69" i="1"/>
  <c r="AK69" i="1"/>
  <c r="AL69" i="1" s="1"/>
  <c r="X70" i="1"/>
  <c r="Y70" i="1" s="1"/>
  <c r="Z70" i="1" s="1"/>
  <c r="AA70" i="1"/>
  <c r="AB70" i="1" s="1"/>
  <c r="AC70" i="1"/>
  <c r="AD70" i="1"/>
  <c r="AE70" i="1"/>
  <c r="AF70" i="1"/>
  <c r="AG70" i="1"/>
  <c r="AH70" i="1" s="1"/>
  <c r="AI70" i="1"/>
  <c r="AJ70" i="1"/>
  <c r="AK70" i="1"/>
  <c r="AL70" i="1"/>
  <c r="X71" i="1"/>
  <c r="Y71" i="1"/>
  <c r="Z71" i="1"/>
  <c r="AA71" i="1"/>
  <c r="AB71" i="1" s="1"/>
  <c r="AI71" i="1"/>
  <c r="AJ71" i="1"/>
  <c r="AK71" i="1"/>
  <c r="AL71" i="1"/>
  <c r="X72" i="1"/>
  <c r="Y72" i="1" s="1"/>
  <c r="Z72" i="1"/>
  <c r="AA72" i="1"/>
  <c r="AB72" i="1"/>
  <c r="AC72" i="1"/>
  <c r="AD72" i="1"/>
  <c r="AE72" i="1"/>
  <c r="AF72" i="1"/>
  <c r="AG72" i="1"/>
  <c r="AH72" i="1" s="1"/>
  <c r="X73" i="1"/>
  <c r="Y73" i="1"/>
  <c r="Z73" i="1"/>
  <c r="AA73" i="1"/>
  <c r="AB73" i="1"/>
  <c r="AC73" i="1"/>
  <c r="AD73" i="1" s="1"/>
  <c r="AK73" i="1"/>
  <c r="AL73" i="1"/>
  <c r="X74" i="1"/>
  <c r="AA74" i="1" s="1"/>
  <c r="Y74" i="1"/>
  <c r="Z74" i="1"/>
  <c r="AB74" i="1"/>
  <c r="AC74" i="1"/>
  <c r="AD74" i="1"/>
  <c r="AE74" i="1"/>
  <c r="AF74" i="1"/>
  <c r="AG74" i="1"/>
  <c r="AH74" i="1"/>
  <c r="AI74" i="1"/>
  <c r="AJ74" i="1"/>
  <c r="AK74" i="1"/>
  <c r="AL74" i="1"/>
  <c r="X75" i="1"/>
  <c r="Y75" i="1"/>
  <c r="Z75" i="1"/>
  <c r="AA75" i="1"/>
  <c r="AB75" i="1"/>
  <c r="X76" i="1"/>
  <c r="AC76" i="1" s="1"/>
  <c r="AA76" i="1"/>
  <c r="AB76" i="1"/>
  <c r="AD76" i="1"/>
  <c r="AE76" i="1"/>
  <c r="AF76" i="1" s="1"/>
  <c r="AG76" i="1"/>
  <c r="AH76" i="1"/>
  <c r="AI76" i="1"/>
  <c r="AJ76" i="1"/>
  <c r="AK76" i="1"/>
  <c r="AL76" i="1"/>
  <c r="X77" i="1"/>
  <c r="Y77" i="1"/>
  <c r="Z77" i="1"/>
  <c r="AA77" i="1"/>
  <c r="AB77" i="1"/>
  <c r="AC77" i="1"/>
  <c r="AD77" i="1"/>
  <c r="AE77" i="1"/>
  <c r="AF77" i="1"/>
  <c r="AG77" i="1"/>
  <c r="AH77" i="1" s="1"/>
  <c r="X78" i="1"/>
  <c r="Y78" i="1"/>
  <c r="Z78" i="1"/>
  <c r="AA78" i="1"/>
  <c r="AB78" i="1"/>
  <c r="AC78" i="1"/>
  <c r="AD78" i="1" s="1"/>
  <c r="AE78" i="1"/>
  <c r="AF78" i="1"/>
  <c r="AG78" i="1"/>
  <c r="AH78" i="1"/>
  <c r="AI78" i="1"/>
  <c r="AJ78" i="1"/>
  <c r="AK78" i="1"/>
  <c r="AL78" i="1"/>
  <c r="X79" i="1"/>
  <c r="AK79" i="1" s="1"/>
  <c r="AL79" i="1" s="1"/>
  <c r="Y79" i="1"/>
  <c r="Z79" i="1"/>
  <c r="AA79" i="1"/>
  <c r="AB79" i="1"/>
  <c r="AC79" i="1"/>
  <c r="AD79" i="1"/>
  <c r="AE79" i="1"/>
  <c r="AF79" i="1"/>
  <c r="AG79" i="1"/>
  <c r="AH79" i="1"/>
  <c r="AI79" i="1"/>
  <c r="AJ79" i="1" s="1"/>
  <c r="X80" i="1"/>
  <c r="Y80" i="1"/>
  <c r="Z80" i="1" s="1"/>
  <c r="AA80" i="1"/>
  <c r="AB80" i="1"/>
  <c r="AC80" i="1"/>
  <c r="AD80" i="1"/>
  <c r="AE80" i="1"/>
  <c r="AF80" i="1"/>
  <c r="AG80" i="1"/>
  <c r="AH80" i="1"/>
  <c r="AI80" i="1"/>
  <c r="AJ80" i="1" s="1"/>
  <c r="AK80" i="1"/>
  <c r="AL80" i="1"/>
  <c r="X81" i="1"/>
  <c r="Y81" i="1"/>
  <c r="Z81" i="1"/>
  <c r="AA81" i="1"/>
  <c r="AB81" i="1"/>
  <c r="AC81" i="1"/>
  <c r="AD81" i="1" s="1"/>
  <c r="AE81" i="1"/>
  <c r="AF81" i="1"/>
  <c r="AG81" i="1"/>
  <c r="AH81" i="1"/>
  <c r="AI81" i="1"/>
  <c r="AJ81" i="1"/>
  <c r="AK81" i="1"/>
  <c r="AL81" i="1" s="1"/>
  <c r="X82" i="1"/>
  <c r="Y82" i="1" s="1"/>
  <c r="Z82" i="1" s="1"/>
  <c r="AA82" i="1"/>
  <c r="AB82" i="1" s="1"/>
  <c r="AC82" i="1"/>
  <c r="AD82" i="1"/>
  <c r="AE82" i="1"/>
  <c r="AF82" i="1"/>
  <c r="AG82" i="1"/>
  <c r="AH82" i="1"/>
  <c r="AI82" i="1"/>
  <c r="AJ82" i="1"/>
  <c r="AK82" i="1"/>
  <c r="AL82" i="1"/>
  <c r="X83" i="1"/>
  <c r="AA83" i="1" s="1"/>
  <c r="AB83" i="1" s="1"/>
  <c r="Y83" i="1"/>
  <c r="Z83" i="1" s="1"/>
  <c r="X84" i="1"/>
  <c r="AG84" i="1"/>
  <c r="AH84" i="1"/>
  <c r="AI84" i="1"/>
  <c r="AJ84" i="1"/>
  <c r="AK84" i="1"/>
  <c r="AL84" i="1"/>
  <c r="X85" i="1"/>
  <c r="AI85" i="1" s="1"/>
  <c r="AJ85" i="1" s="1"/>
  <c r="Y85" i="1"/>
  <c r="Z85" i="1"/>
  <c r="AA85" i="1"/>
  <c r="AB85" i="1"/>
  <c r="AC85" i="1"/>
  <c r="AD85" i="1"/>
  <c r="AE85" i="1"/>
  <c r="AF85" i="1"/>
  <c r="AG85" i="1"/>
  <c r="AH85" i="1"/>
  <c r="X86" i="1"/>
  <c r="Y86" i="1"/>
  <c r="Z86" i="1"/>
  <c r="AI86" i="1"/>
  <c r="AJ86" i="1"/>
  <c r="AK86" i="1"/>
  <c r="AL86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X88" i="1"/>
  <c r="Y88" i="1"/>
  <c r="Z88" i="1"/>
  <c r="AA88" i="1"/>
  <c r="AB88" i="1"/>
  <c r="X89" i="1"/>
  <c r="Y89" i="1" s="1"/>
  <c r="Z89" i="1" s="1"/>
  <c r="AA89" i="1"/>
  <c r="AB89" i="1"/>
  <c r="AC89" i="1"/>
  <c r="AD89" i="1"/>
  <c r="AE89" i="1"/>
  <c r="AF89" i="1"/>
  <c r="AG89" i="1"/>
  <c r="AH89" i="1"/>
  <c r="AI89" i="1"/>
  <c r="AJ89" i="1"/>
  <c r="AK89" i="1"/>
  <c r="AL89" i="1"/>
  <c r="X90" i="1"/>
  <c r="Y90" i="1"/>
  <c r="Z90" i="1"/>
  <c r="AA90" i="1"/>
  <c r="AB90" i="1"/>
  <c r="AC90" i="1"/>
  <c r="AD90" i="1"/>
  <c r="X91" i="1"/>
  <c r="AE91" i="1" s="1"/>
  <c r="AF91" i="1" s="1"/>
  <c r="Y91" i="1"/>
  <c r="Z91" i="1"/>
  <c r="AA91" i="1"/>
  <c r="AB91" i="1"/>
  <c r="AC91" i="1"/>
  <c r="AD91" i="1" s="1"/>
  <c r="X92" i="1"/>
  <c r="Y92" i="1" s="1"/>
  <c r="Z92" i="1" s="1"/>
  <c r="AA92" i="1"/>
  <c r="AB92" i="1"/>
  <c r="AC92" i="1"/>
  <c r="AD92" i="1"/>
  <c r="AE92" i="1"/>
  <c r="AF92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 s="1"/>
  <c r="X94" i="1"/>
  <c r="Y94" i="1"/>
  <c r="Z94" i="1"/>
  <c r="AA94" i="1"/>
  <c r="AB94" i="1"/>
  <c r="AC94" i="1"/>
  <c r="AD94" i="1"/>
  <c r="AE94" i="1"/>
  <c r="AF94" i="1"/>
  <c r="AG94" i="1"/>
  <c r="AH94" i="1"/>
  <c r="X95" i="1"/>
  <c r="Y95" i="1" s="1"/>
  <c r="Z95" i="1" s="1"/>
  <c r="AA95" i="1"/>
  <c r="AB95" i="1"/>
  <c r="AC95" i="1"/>
  <c r="AD95" i="1"/>
  <c r="AE95" i="1"/>
  <c r="AF95" i="1"/>
  <c r="AG95" i="1"/>
  <c r="AH95" i="1"/>
  <c r="AI95" i="1"/>
  <c r="AJ95" i="1"/>
  <c r="AK95" i="1"/>
  <c r="AL95" i="1"/>
  <c r="X96" i="1"/>
  <c r="AK96" i="1" s="1"/>
  <c r="AL96" i="1" s="1"/>
  <c r="Y96" i="1"/>
  <c r="Z96" i="1"/>
  <c r="AA96" i="1"/>
  <c r="AB96" i="1"/>
  <c r="AC96" i="1"/>
  <c r="AD96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X98" i="1"/>
  <c r="AI98" i="1" s="1"/>
  <c r="AJ98" i="1" s="1"/>
  <c r="Y98" i="1"/>
  <c r="Z98" i="1"/>
  <c r="AA98" i="1"/>
  <c r="AB98" i="1"/>
  <c r="AC98" i="1"/>
  <c r="AD98" i="1"/>
  <c r="AE98" i="1"/>
  <c r="AF98" i="1"/>
  <c r="AG98" i="1"/>
  <c r="AH98" i="1"/>
  <c r="X99" i="1"/>
  <c r="Y99" i="1" s="1"/>
  <c r="Z99" i="1" s="1"/>
  <c r="AA99" i="1"/>
  <c r="AB99" i="1"/>
  <c r="AC99" i="1"/>
  <c r="AD99" i="1"/>
  <c r="AE99" i="1"/>
  <c r="AF99" i="1" s="1"/>
  <c r="AG99" i="1"/>
  <c r="AH99" i="1"/>
  <c r="AI99" i="1"/>
  <c r="AJ99" i="1"/>
  <c r="AK99" i="1"/>
  <c r="AL99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X101" i="1"/>
  <c r="Y101" i="1" s="1"/>
  <c r="Z101" i="1" s="1"/>
  <c r="AI101" i="1"/>
  <c r="AJ101" i="1"/>
  <c r="AK101" i="1"/>
  <c r="AL101" i="1"/>
  <c r="X102" i="1"/>
  <c r="Y102" i="1"/>
  <c r="Z102" i="1" s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X103" i="1"/>
  <c r="Y103" i="1"/>
  <c r="Z103" i="1"/>
  <c r="AA103" i="1"/>
  <c r="AB103" i="1" s="1"/>
  <c r="AI103" i="1"/>
  <c r="AJ103" i="1"/>
  <c r="AK103" i="1"/>
  <c r="AL103" i="1"/>
  <c r="X104" i="1"/>
  <c r="Y104" i="1" s="1"/>
  <c r="Z104" i="1" s="1"/>
  <c r="X105" i="1"/>
  <c r="Y105" i="1"/>
  <c r="Z105" i="1"/>
  <c r="AA105" i="1"/>
  <c r="AB105" i="1"/>
  <c r="AC105" i="1"/>
  <c r="AD105" i="1" s="1"/>
  <c r="AK105" i="1"/>
  <c r="AL105" i="1"/>
  <c r="X106" i="1"/>
  <c r="AI106" i="1" s="1"/>
  <c r="AJ106" i="1" s="1"/>
  <c r="Y106" i="1"/>
  <c r="Z106" i="1"/>
  <c r="AA106" i="1"/>
  <c r="AB106" i="1"/>
  <c r="AC106" i="1"/>
  <c r="AD106" i="1"/>
  <c r="AE106" i="1"/>
  <c r="AF106" i="1"/>
  <c r="AG106" i="1"/>
  <c r="AH106" i="1" s="1"/>
  <c r="X107" i="1"/>
  <c r="Y107" i="1"/>
  <c r="Z107" i="1"/>
  <c r="AA107" i="1"/>
  <c r="AB107" i="1"/>
  <c r="AC107" i="1"/>
  <c r="AD107" i="1"/>
  <c r="AE107" i="1"/>
  <c r="AF107" i="1" s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X109" i="1"/>
  <c r="Y109" i="1"/>
  <c r="Z109" i="1"/>
  <c r="AA109" i="1"/>
  <c r="AB109" i="1" s="1"/>
  <c r="X110" i="1"/>
  <c r="Y110" i="1"/>
  <c r="Z110" i="1"/>
  <c r="AA110" i="1"/>
  <c r="AB110" i="1" s="1"/>
  <c r="AC110" i="1"/>
  <c r="AD110" i="1"/>
  <c r="AE110" i="1"/>
  <c r="AF110" i="1"/>
  <c r="AG110" i="1"/>
  <c r="AH110" i="1"/>
  <c r="AI110" i="1"/>
  <c r="AJ110" i="1"/>
  <c r="AK110" i="1"/>
  <c r="AL110" i="1"/>
  <c r="X111" i="1"/>
  <c r="AK111" i="1" s="1"/>
  <c r="AL111" i="1" s="1"/>
  <c r="Y111" i="1"/>
  <c r="Z111" i="1"/>
  <c r="AA111" i="1"/>
  <c r="AB111" i="1"/>
  <c r="AC111" i="1"/>
  <c r="AD111" i="1"/>
  <c r="AE111" i="1"/>
  <c r="AF111" i="1"/>
  <c r="AG111" i="1"/>
  <c r="AH111" i="1"/>
  <c r="X112" i="1"/>
  <c r="Y112" i="1"/>
  <c r="Z112" i="1" s="1"/>
  <c r="AA112" i="1"/>
  <c r="AB112" i="1"/>
  <c r="AC112" i="1"/>
  <c r="AD112" i="1"/>
  <c r="AE112" i="1"/>
  <c r="AF112" i="1"/>
  <c r="AG112" i="1"/>
  <c r="AH112" i="1" s="1"/>
  <c r="AI112" i="1"/>
  <c r="AJ112" i="1"/>
  <c r="AK112" i="1"/>
  <c r="AL112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 s="1"/>
  <c r="X114" i="1"/>
  <c r="Y114" i="1"/>
  <c r="Z114" i="1"/>
  <c r="AA114" i="1"/>
  <c r="AB114" i="1" s="1"/>
  <c r="AC114" i="1"/>
  <c r="AD114" i="1"/>
  <c r="AE114" i="1"/>
  <c r="AF114" i="1" s="1"/>
  <c r="AG114" i="1"/>
  <c r="AH114" i="1"/>
  <c r="AI114" i="1"/>
  <c r="AJ114" i="1"/>
  <c r="AK114" i="1"/>
  <c r="AL114" i="1" s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X116" i="1"/>
  <c r="AG116" i="1"/>
  <c r="AH116" i="1"/>
  <c r="AI116" i="1"/>
  <c r="AJ116" i="1"/>
  <c r="X117" i="1"/>
  <c r="Y117" i="1"/>
  <c r="Z117" i="1" s="1"/>
  <c r="AA117" i="1"/>
  <c r="AB117" i="1"/>
  <c r="AC117" i="1"/>
  <c r="AD117" i="1"/>
  <c r="AE117" i="1"/>
  <c r="AF117" i="1" s="1"/>
  <c r="AG117" i="1"/>
  <c r="AH117" i="1"/>
  <c r="AI117" i="1"/>
  <c r="AJ117" i="1"/>
  <c r="AK117" i="1"/>
  <c r="AL117" i="1"/>
  <c r="X118" i="1"/>
  <c r="Y118" i="1"/>
  <c r="Z118" i="1"/>
  <c r="AI118" i="1"/>
  <c r="AJ118" i="1"/>
  <c r="AK118" i="1"/>
  <c r="AL118" i="1"/>
  <c r="X119" i="1"/>
  <c r="AE119" i="1" s="1"/>
  <c r="AF119" i="1" s="1"/>
  <c r="Y119" i="1"/>
  <c r="Z119" i="1"/>
  <c r="AA119" i="1"/>
  <c r="AB119" i="1"/>
  <c r="AC119" i="1"/>
  <c r="AD119" i="1"/>
  <c r="X120" i="1"/>
  <c r="AA120" i="1" s="1"/>
  <c r="AB120" i="1" s="1"/>
  <c r="Y120" i="1"/>
  <c r="Z120" i="1" s="1"/>
  <c r="AK120" i="1"/>
  <c r="AL120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X122" i="1"/>
  <c r="X123" i="1"/>
  <c r="AA123" i="1" s="1"/>
  <c r="AB123" i="1" s="1"/>
  <c r="Y123" i="1"/>
  <c r="Z123" i="1"/>
  <c r="AC123" i="1"/>
  <c r="AD123" i="1"/>
  <c r="AE123" i="1"/>
  <c r="AF123" i="1"/>
  <c r="AG123" i="1"/>
  <c r="AH123" i="1"/>
  <c r="AI123" i="1"/>
  <c r="AJ123" i="1"/>
  <c r="AK123" i="1"/>
  <c r="AL123" i="1"/>
  <c r="X124" i="1"/>
  <c r="Y124" i="1"/>
  <c r="Z124" i="1"/>
  <c r="AA124" i="1"/>
  <c r="AB124" i="1"/>
  <c r="AC124" i="1"/>
  <c r="AD124" i="1"/>
  <c r="AE124" i="1"/>
  <c r="AF124" i="1"/>
  <c r="X125" i="1"/>
  <c r="Y125" i="1"/>
  <c r="Z125" i="1" s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X126" i="1"/>
  <c r="Y126" i="1"/>
  <c r="Z126" i="1"/>
  <c r="AA126" i="1"/>
  <c r="AB126" i="1"/>
  <c r="AC126" i="1"/>
  <c r="AD126" i="1"/>
  <c r="AE126" i="1"/>
  <c r="AF126" i="1"/>
  <c r="AG126" i="1"/>
  <c r="AH126" i="1"/>
  <c r="X127" i="1"/>
  <c r="Y127" i="1" s="1"/>
  <c r="Z127" i="1" s="1"/>
  <c r="AA127" i="1"/>
  <c r="AB127" i="1"/>
  <c r="AC127" i="1"/>
  <c r="AD127" i="1"/>
  <c r="AE127" i="1"/>
  <c r="AF127" i="1"/>
  <c r="AG127" i="1"/>
  <c r="AH127" i="1" s="1"/>
  <c r="AI127" i="1"/>
  <c r="AJ127" i="1"/>
  <c r="AK127" i="1"/>
  <c r="AL127" i="1"/>
  <c r="X128" i="1"/>
  <c r="AK128" i="1" s="1"/>
  <c r="AL128" i="1" s="1"/>
  <c r="Y128" i="1"/>
  <c r="Z128" i="1"/>
  <c r="AA128" i="1"/>
  <c r="AB128" i="1" s="1"/>
  <c r="AC128" i="1"/>
  <c r="AD128" i="1"/>
  <c r="AE128" i="1"/>
  <c r="AF128" i="1"/>
  <c r="AG128" i="1"/>
  <c r="AH128" i="1"/>
  <c r="AI128" i="1"/>
  <c r="AJ128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 s="1"/>
  <c r="X130" i="1"/>
  <c r="Y130" i="1"/>
  <c r="Z130" i="1" s="1"/>
  <c r="AA130" i="1"/>
  <c r="AB130" i="1"/>
  <c r="AC130" i="1"/>
  <c r="AD130" i="1"/>
  <c r="AE130" i="1"/>
  <c r="AF130" i="1" s="1"/>
  <c r="AG130" i="1"/>
  <c r="AH130" i="1"/>
  <c r="AI130" i="1"/>
  <c r="AJ130" i="1"/>
  <c r="AK130" i="1"/>
  <c r="AL130" i="1"/>
  <c r="X131" i="1"/>
  <c r="Y131" i="1" s="1"/>
  <c r="Z131" i="1" s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X132" i="1"/>
  <c r="AA132" i="1" s="1"/>
  <c r="AB132" i="1" s="1"/>
  <c r="Y132" i="1"/>
  <c r="Z132" i="1" s="1"/>
  <c r="X133" i="1"/>
  <c r="Y133" i="1"/>
  <c r="Z133" i="1" s="1"/>
  <c r="AG133" i="1"/>
  <c r="AH133" i="1"/>
  <c r="AI133" i="1"/>
  <c r="AJ133" i="1"/>
  <c r="AK133" i="1"/>
  <c r="AL133" i="1"/>
  <c r="X134" i="1"/>
  <c r="AI134" i="1" s="1"/>
  <c r="AJ134" i="1" s="1"/>
  <c r="Y134" i="1"/>
  <c r="Z134" i="1"/>
  <c r="AA134" i="1"/>
  <c r="AB134" i="1"/>
  <c r="AC134" i="1"/>
  <c r="AD134" i="1"/>
  <c r="AE134" i="1"/>
  <c r="AF134" i="1"/>
  <c r="AG134" i="1"/>
  <c r="AH134" i="1"/>
  <c r="X135" i="1"/>
  <c r="Y135" i="1"/>
  <c r="Z135" i="1"/>
  <c r="AA135" i="1"/>
  <c r="AB135" i="1" s="1"/>
  <c r="AI135" i="1"/>
  <c r="AJ135" i="1"/>
  <c r="AK135" i="1"/>
  <c r="AL135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X137" i="1"/>
  <c r="Y137" i="1"/>
  <c r="Z137" i="1"/>
  <c r="AA137" i="1"/>
  <c r="AB137" i="1"/>
  <c r="X138" i="1"/>
  <c r="Y138" i="1" s="1"/>
  <c r="Z138" i="1" s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X139" i="1"/>
  <c r="Y139" i="1"/>
  <c r="Z139" i="1"/>
  <c r="AA139" i="1"/>
  <c r="AB139" i="1"/>
  <c r="AC139" i="1"/>
  <c r="AD139" i="1"/>
  <c r="AE139" i="1"/>
  <c r="AF139" i="1" s="1"/>
  <c r="X140" i="1"/>
  <c r="AE140" i="1" s="1"/>
  <c r="AF140" i="1" s="1"/>
  <c r="Y140" i="1"/>
  <c r="Z140" i="1"/>
  <c r="AA140" i="1"/>
  <c r="AB140" i="1"/>
  <c r="AC140" i="1"/>
  <c r="AD140" i="1" s="1"/>
  <c r="X141" i="1"/>
  <c r="Y141" i="1" s="1"/>
  <c r="Z141" i="1" s="1"/>
  <c r="AA141" i="1"/>
  <c r="AB141" i="1"/>
  <c r="AC141" i="1"/>
  <c r="AD141" i="1"/>
  <c r="AE141" i="1"/>
  <c r="AF141" i="1"/>
  <c r="AG141" i="1"/>
  <c r="AH141" i="1" s="1"/>
  <c r="E104" i="1"/>
  <c r="G104" i="1" s="1"/>
  <c r="F104" i="1"/>
  <c r="E105" i="1"/>
  <c r="F105" i="1"/>
  <c r="G105" i="1"/>
  <c r="H105" i="1" a="1"/>
  <c r="H105" i="1" s="1"/>
  <c r="E106" i="1"/>
  <c r="F106" i="1"/>
  <c r="G106" i="1"/>
  <c r="H106" i="1" a="1"/>
  <c r="H106" i="1" s="1"/>
  <c r="E107" i="1"/>
  <c r="F107" i="1"/>
  <c r="G107" i="1"/>
  <c r="H107" i="1" a="1"/>
  <c r="H107" i="1"/>
  <c r="E108" i="1"/>
  <c r="F108" i="1"/>
  <c r="G108" i="1"/>
  <c r="H108" i="1" a="1"/>
  <c r="H108" i="1"/>
  <c r="E109" i="1"/>
  <c r="F109" i="1"/>
  <c r="G109" i="1"/>
  <c r="H109" i="1" a="1"/>
  <c r="H109" i="1" s="1"/>
  <c r="E110" i="1"/>
  <c r="G110" i="1" s="1"/>
  <c r="F110" i="1"/>
  <c r="E111" i="1"/>
  <c r="F111" i="1"/>
  <c r="G111" i="1"/>
  <c r="H111" i="1" a="1"/>
  <c r="H111" i="1" s="1"/>
  <c r="E112" i="1"/>
  <c r="F112" i="1"/>
  <c r="G112" i="1"/>
  <c r="H112" i="1" a="1"/>
  <c r="H112" i="1" s="1"/>
  <c r="E113" i="1"/>
  <c r="G113" i="1" s="1"/>
  <c r="F113" i="1"/>
  <c r="E114" i="1"/>
  <c r="F114" i="1"/>
  <c r="G114" i="1"/>
  <c r="H114" i="1" a="1"/>
  <c r="H114" i="1"/>
  <c r="E115" i="1"/>
  <c r="F115" i="1"/>
  <c r="G115" i="1"/>
  <c r="H115" i="1" a="1"/>
  <c r="H115" i="1" s="1"/>
  <c r="E116" i="1"/>
  <c r="F116" i="1"/>
  <c r="G116" i="1"/>
  <c r="H116" i="1" a="1"/>
  <c r="H116" i="1" s="1"/>
  <c r="E117" i="1"/>
  <c r="F117" i="1"/>
  <c r="G117" i="1"/>
  <c r="H117" i="1" a="1"/>
  <c r="H117" i="1" s="1"/>
  <c r="E118" i="1"/>
  <c r="F118" i="1"/>
  <c r="G118" i="1"/>
  <c r="H118" i="1" a="1"/>
  <c r="H118" i="1" s="1"/>
  <c r="E119" i="1"/>
  <c r="H119" i="1" s="1" a="1"/>
  <c r="H119" i="1" s="1"/>
  <c r="F119" i="1"/>
  <c r="G119" i="1"/>
  <c r="E120" i="1"/>
  <c r="F120" i="1"/>
  <c r="G120" i="1"/>
  <c r="H120" i="1" a="1"/>
  <c r="H120" i="1"/>
  <c r="E121" i="1"/>
  <c r="F121" i="1"/>
  <c r="G121" i="1"/>
  <c r="H121" i="1" a="1"/>
  <c r="H121" i="1"/>
  <c r="E122" i="1"/>
  <c r="F122" i="1"/>
  <c r="G122" i="1"/>
  <c r="H122" i="1" a="1"/>
  <c r="H122" i="1" s="1"/>
  <c r="E123" i="1"/>
  <c r="G123" i="1" s="1"/>
  <c r="F123" i="1"/>
  <c r="E124" i="1"/>
  <c r="F124" i="1"/>
  <c r="G124" i="1"/>
  <c r="H124" i="1" a="1"/>
  <c r="H124" i="1" s="1"/>
  <c r="E125" i="1"/>
  <c r="F125" i="1"/>
  <c r="G125" i="1"/>
  <c r="H125" i="1" a="1"/>
  <c r="H125" i="1" s="1"/>
  <c r="E126" i="1"/>
  <c r="F126" i="1"/>
  <c r="G126" i="1"/>
  <c r="H126" i="1" a="1"/>
  <c r="H126" i="1"/>
  <c r="E127" i="1"/>
  <c r="F127" i="1"/>
  <c r="G127" i="1"/>
  <c r="H127" i="1" a="1"/>
  <c r="H127" i="1"/>
  <c r="E128" i="1"/>
  <c r="F128" i="1"/>
  <c r="G128" i="1"/>
  <c r="H128" i="1" a="1"/>
  <c r="H128" i="1" s="1"/>
  <c r="E129" i="1"/>
  <c r="H129" i="1" s="1" a="1"/>
  <c r="H129" i="1" s="1"/>
  <c r="F129" i="1"/>
  <c r="G129" i="1"/>
  <c r="E130" i="1"/>
  <c r="F130" i="1"/>
  <c r="G130" i="1"/>
  <c r="H130" i="1" a="1"/>
  <c r="H130" i="1" s="1"/>
  <c r="E131" i="1"/>
  <c r="F131" i="1"/>
  <c r="G131" i="1"/>
  <c r="H131" i="1" a="1"/>
  <c r="H131" i="1" s="1"/>
  <c r="E132" i="1"/>
  <c r="G132" i="1" s="1"/>
  <c r="F132" i="1"/>
  <c r="E133" i="1"/>
  <c r="F133" i="1"/>
  <c r="G133" i="1"/>
  <c r="H133" i="1" a="1"/>
  <c r="H133" i="1"/>
  <c r="E134" i="1"/>
  <c r="F134" i="1"/>
  <c r="G134" i="1"/>
  <c r="H134" i="1" a="1"/>
  <c r="H134" i="1" s="1"/>
  <c r="E135" i="1"/>
  <c r="F135" i="1"/>
  <c r="G135" i="1"/>
  <c r="H135" i="1" a="1"/>
  <c r="H135" i="1" s="1"/>
  <c r="E136" i="1"/>
  <c r="F136" i="1"/>
  <c r="G136" i="1"/>
  <c r="H136" i="1" a="1"/>
  <c r="H136" i="1" s="1"/>
  <c r="E137" i="1"/>
  <c r="F137" i="1"/>
  <c r="G137" i="1"/>
  <c r="H137" i="1" a="1"/>
  <c r="H137" i="1"/>
  <c r="AE122" i="1" l="1"/>
  <c r="AF122" i="1" s="1"/>
  <c r="AI122" i="1"/>
  <c r="AJ122" i="1" s="1"/>
  <c r="AG122" i="1"/>
  <c r="AH122" i="1" s="1"/>
  <c r="AK122" i="1"/>
  <c r="AL122" i="1" s="1"/>
  <c r="AI109" i="1"/>
  <c r="AJ109" i="1" s="1"/>
  <c r="AK109" i="1"/>
  <c r="AL109" i="1" s="1"/>
  <c r="AC88" i="1"/>
  <c r="AD88" i="1" s="1"/>
  <c r="AG88" i="1"/>
  <c r="AH88" i="1" s="1"/>
  <c r="AE88" i="1"/>
  <c r="AF88" i="1" s="1"/>
  <c r="AI88" i="1"/>
  <c r="AJ88" i="1" s="1"/>
  <c r="Y116" i="1"/>
  <c r="Z116" i="1" s="1"/>
  <c r="AC116" i="1"/>
  <c r="AD116" i="1" s="1"/>
  <c r="AA116" i="1"/>
  <c r="AB116" i="1" s="1"/>
  <c r="AE116" i="1"/>
  <c r="AF116" i="1" s="1"/>
  <c r="AC103" i="1"/>
  <c r="AD103" i="1" s="1"/>
  <c r="AE103" i="1"/>
  <c r="AF103" i="1" s="1"/>
  <c r="AG103" i="1"/>
  <c r="AH103" i="1" s="1"/>
  <c r="AE90" i="1"/>
  <c r="AF90" i="1" s="1"/>
  <c r="AI90" i="1"/>
  <c r="AJ90" i="1" s="1"/>
  <c r="AG90" i="1"/>
  <c r="AH90" i="1" s="1"/>
  <c r="AK90" i="1"/>
  <c r="AL90" i="1" s="1"/>
  <c r="AE105" i="1"/>
  <c r="AF105" i="1" s="1"/>
  <c r="AG105" i="1"/>
  <c r="AH105" i="1" s="1"/>
  <c r="AI105" i="1"/>
  <c r="AJ105" i="1" s="1"/>
  <c r="AK132" i="1"/>
  <c r="AL132" i="1" s="1"/>
  <c r="AK83" i="1"/>
  <c r="AL83" i="1" s="1"/>
  <c r="AI104" i="1"/>
  <c r="AJ104" i="1" s="1"/>
  <c r="AG124" i="1"/>
  <c r="AH124" i="1" s="1"/>
  <c r="AK124" i="1"/>
  <c r="AL124" i="1" s="1"/>
  <c r="AI124" i="1"/>
  <c r="AJ124" i="1" s="1"/>
  <c r="AA118" i="1"/>
  <c r="AB118" i="1" s="1"/>
  <c r="AE118" i="1"/>
  <c r="AF118" i="1" s="1"/>
  <c r="AC118" i="1"/>
  <c r="AD118" i="1" s="1"/>
  <c r="AG118" i="1"/>
  <c r="AH118" i="1" s="1"/>
  <c r="Y84" i="1"/>
  <c r="Z84" i="1" s="1"/>
  <c r="AC84" i="1"/>
  <c r="AD84" i="1" s="1"/>
  <c r="AA84" i="1"/>
  <c r="AB84" i="1" s="1"/>
  <c r="AE84" i="1"/>
  <c r="AF84" i="1" s="1"/>
  <c r="AG92" i="1"/>
  <c r="AH92" i="1" s="1"/>
  <c r="AK92" i="1"/>
  <c r="AL92" i="1" s="1"/>
  <c r="AI92" i="1"/>
  <c r="AJ92" i="1" s="1"/>
  <c r="AK119" i="1"/>
  <c r="AL119" i="1" s="1"/>
  <c r="AI140" i="1"/>
  <c r="AJ140" i="1" s="1"/>
  <c r="AE132" i="1"/>
  <c r="AF132" i="1" s="1"/>
  <c r="AG109" i="1"/>
  <c r="AH109" i="1" s="1"/>
  <c r="AG107" i="1"/>
  <c r="AH107" i="1" s="1"/>
  <c r="AI107" i="1"/>
  <c r="AJ107" i="1" s="1"/>
  <c r="AK107" i="1"/>
  <c r="AL107" i="1" s="1"/>
  <c r="AI91" i="1"/>
  <c r="AJ91" i="1" s="1"/>
  <c r="AE83" i="1"/>
  <c r="AF83" i="1" s="1"/>
  <c r="AE73" i="1"/>
  <c r="AF73" i="1" s="1"/>
  <c r="AG73" i="1"/>
  <c r="AH73" i="1" s="1"/>
  <c r="AI73" i="1"/>
  <c r="AJ73" i="1" s="1"/>
  <c r="AI141" i="1"/>
  <c r="AJ141" i="1" s="1"/>
  <c r="AK141" i="1"/>
  <c r="AL141" i="1" s="1"/>
  <c r="AI83" i="1"/>
  <c r="AJ83" i="1" s="1"/>
  <c r="AC135" i="1"/>
  <c r="AD135" i="1" s="1"/>
  <c r="AE135" i="1"/>
  <c r="AF135" i="1" s="1"/>
  <c r="AG135" i="1"/>
  <c r="AH135" i="1" s="1"/>
  <c r="AC122" i="1"/>
  <c r="AD122" i="1" s="1"/>
  <c r="AI119" i="1"/>
  <c r="AJ119" i="1" s="1"/>
  <c r="AC104" i="1"/>
  <c r="AD104" i="1" s="1"/>
  <c r="AI96" i="1"/>
  <c r="AJ96" i="1" s="1"/>
  <c r="AA86" i="1"/>
  <c r="AB86" i="1" s="1"/>
  <c r="AE86" i="1"/>
  <c r="AF86" i="1" s="1"/>
  <c r="AC86" i="1"/>
  <c r="AD86" i="1" s="1"/>
  <c r="AG86" i="1"/>
  <c r="AH86" i="1" s="1"/>
  <c r="Y76" i="1"/>
  <c r="Z76" i="1" s="1"/>
  <c r="AG75" i="1"/>
  <c r="AH75" i="1" s="1"/>
  <c r="AI75" i="1"/>
  <c r="AJ75" i="1" s="1"/>
  <c r="AK75" i="1"/>
  <c r="AL75" i="1" s="1"/>
  <c r="AA69" i="1"/>
  <c r="AB69" i="1" s="1"/>
  <c r="AC69" i="1"/>
  <c r="AD69" i="1" s="1"/>
  <c r="AE69" i="1"/>
  <c r="AF69" i="1" s="1"/>
  <c r="AE71" i="1"/>
  <c r="AF71" i="1" s="1"/>
  <c r="AC71" i="1"/>
  <c r="AD71" i="1" s="1"/>
  <c r="AG71" i="1"/>
  <c r="AH71" i="1" s="1"/>
  <c r="AG104" i="1"/>
  <c r="AH104" i="1" s="1"/>
  <c r="AK140" i="1"/>
  <c r="AL140" i="1" s="1"/>
  <c r="AG83" i="1"/>
  <c r="AH83" i="1" s="1"/>
  <c r="AE104" i="1"/>
  <c r="AF104" i="1" s="1"/>
  <c r="AG140" i="1"/>
  <c r="AH140" i="1" s="1"/>
  <c r="AC132" i="1"/>
  <c r="AD132" i="1" s="1"/>
  <c r="AE109" i="1"/>
  <c r="AF109" i="1" s="1"/>
  <c r="AK106" i="1"/>
  <c r="AL106" i="1" s="1"/>
  <c r="AG91" i="1"/>
  <c r="AH91" i="1" s="1"/>
  <c r="AC83" i="1"/>
  <c r="AD83" i="1" s="1"/>
  <c r="AK72" i="1"/>
  <c r="AL72" i="1" s="1"/>
  <c r="AA133" i="1"/>
  <c r="AB133" i="1" s="1"/>
  <c r="AC133" i="1"/>
  <c r="AD133" i="1" s="1"/>
  <c r="AE133" i="1"/>
  <c r="AF133" i="1" s="1"/>
  <c r="AK104" i="1"/>
  <c r="AL104" i="1" s="1"/>
  <c r="AC120" i="1"/>
  <c r="AD120" i="1" s="1"/>
  <c r="AG120" i="1"/>
  <c r="AH120" i="1" s="1"/>
  <c r="AE120" i="1"/>
  <c r="AF120" i="1" s="1"/>
  <c r="AI120" i="1"/>
  <c r="AJ120" i="1" s="1"/>
  <c r="AA122" i="1"/>
  <c r="AB122" i="1" s="1"/>
  <c r="AG119" i="1"/>
  <c r="AH119" i="1" s="1"/>
  <c r="AA104" i="1"/>
  <c r="AB104" i="1" s="1"/>
  <c r="AG101" i="1"/>
  <c r="AH101" i="1" s="1"/>
  <c r="AK98" i="1"/>
  <c r="AL98" i="1" s="1"/>
  <c r="AG96" i="1"/>
  <c r="AH96" i="1" s="1"/>
  <c r="AK85" i="1"/>
  <c r="AL85" i="1" s="1"/>
  <c r="AE75" i="1"/>
  <c r="AF75" i="1" s="1"/>
  <c r="AE137" i="1"/>
  <c r="AF137" i="1" s="1"/>
  <c r="AG137" i="1"/>
  <c r="AH137" i="1" s="1"/>
  <c r="AI137" i="1"/>
  <c r="AJ137" i="1" s="1"/>
  <c r="AG139" i="1"/>
  <c r="AH139" i="1" s="1"/>
  <c r="AI139" i="1"/>
  <c r="AJ139" i="1" s="1"/>
  <c r="AK139" i="1"/>
  <c r="AL139" i="1" s="1"/>
  <c r="AI126" i="1"/>
  <c r="AJ126" i="1" s="1"/>
  <c r="AK126" i="1"/>
  <c r="AL126" i="1" s="1"/>
  <c r="AI132" i="1"/>
  <c r="AJ132" i="1" s="1"/>
  <c r="AG132" i="1"/>
  <c r="AH132" i="1" s="1"/>
  <c r="AK91" i="1"/>
  <c r="AL91" i="1" s="1"/>
  <c r="AK134" i="1"/>
  <c r="AL134" i="1" s="1"/>
  <c r="AK137" i="1"/>
  <c r="AL137" i="1" s="1"/>
  <c r="AC109" i="1"/>
  <c r="AD109" i="1" s="1"/>
  <c r="AI94" i="1"/>
  <c r="AJ94" i="1" s="1"/>
  <c r="AK94" i="1"/>
  <c r="AL94" i="1" s="1"/>
  <c r="AK88" i="1"/>
  <c r="AL88" i="1" s="1"/>
  <c r="AI72" i="1"/>
  <c r="AJ72" i="1" s="1"/>
  <c r="AI77" i="1"/>
  <c r="AJ77" i="1" s="1"/>
  <c r="AK77" i="1"/>
  <c r="AL77" i="1" s="1"/>
  <c r="AC137" i="1"/>
  <c r="AD137" i="1" s="1"/>
  <c r="Y122" i="1"/>
  <c r="Z122" i="1" s="1"/>
  <c r="AK116" i="1"/>
  <c r="AL116" i="1" s="1"/>
  <c r="AI111" i="1"/>
  <c r="AJ111" i="1" s="1"/>
  <c r="AA101" i="1"/>
  <c r="AB101" i="1" s="1"/>
  <c r="AC101" i="1"/>
  <c r="AD101" i="1" s="1"/>
  <c r="AE101" i="1"/>
  <c r="AF101" i="1" s="1"/>
  <c r="AE96" i="1"/>
  <c r="AF96" i="1" s="1"/>
  <c r="AC75" i="1"/>
  <c r="AD75" i="1" s="1"/>
  <c r="AC67" i="1"/>
  <c r="AD67" i="1" s="1"/>
  <c r="H113" i="1" a="1"/>
  <c r="H113" i="1" s="1"/>
  <c r="H132" i="1" a="1"/>
  <c r="H132" i="1" s="1"/>
  <c r="H104" i="1" a="1"/>
  <c r="H104" i="1" s="1"/>
  <c r="H123" i="1" a="1"/>
  <c r="H123" i="1" s="1"/>
  <c r="H110" i="1" a="1"/>
  <c r="H110" i="1" s="1"/>
  <c r="E78" i="1"/>
  <c r="F78" i="1"/>
  <c r="G78" i="1"/>
  <c r="H78" i="1" a="1"/>
  <c r="H78" i="1" s="1"/>
  <c r="E79" i="1"/>
  <c r="F79" i="1"/>
  <c r="G79" i="1"/>
  <c r="H79" i="1" a="1"/>
  <c r="H79" i="1" s="1"/>
  <c r="E80" i="1"/>
  <c r="F80" i="1"/>
  <c r="G80" i="1"/>
  <c r="H80" i="1" a="1"/>
  <c r="H80" i="1" s="1"/>
  <c r="E81" i="1"/>
  <c r="F81" i="1"/>
  <c r="G81" i="1"/>
  <c r="H81" i="1" a="1"/>
  <c r="H81" i="1"/>
  <c r="E82" i="1"/>
  <c r="F82" i="1"/>
  <c r="G82" i="1"/>
  <c r="H82" i="1" a="1"/>
  <c r="H82" i="1" s="1"/>
  <c r="E83" i="1"/>
  <c r="F83" i="1"/>
  <c r="G83" i="1" s="1"/>
  <c r="H83" i="1" a="1"/>
  <c r="H83" i="1" s="1"/>
  <c r="E84" i="1"/>
  <c r="G84" i="1" s="1"/>
  <c r="F84" i="1"/>
  <c r="E85" i="1"/>
  <c r="G85" i="1" s="1"/>
  <c r="F85" i="1"/>
  <c r="E86" i="1"/>
  <c r="G86" i="1" s="1"/>
  <c r="F86" i="1"/>
  <c r="E87" i="1"/>
  <c r="F87" i="1"/>
  <c r="G87" i="1"/>
  <c r="H87" i="1" a="1"/>
  <c r="H87" i="1" s="1"/>
  <c r="E88" i="1"/>
  <c r="F88" i="1"/>
  <c r="G88" i="1"/>
  <c r="H88" i="1" a="1"/>
  <c r="H88" i="1" s="1"/>
  <c r="E89" i="1"/>
  <c r="F89" i="1"/>
  <c r="G89" i="1"/>
  <c r="H89" i="1" a="1"/>
  <c r="H89" i="1" s="1"/>
  <c r="E90" i="1"/>
  <c r="F90" i="1"/>
  <c r="G90" i="1"/>
  <c r="H90" i="1" a="1"/>
  <c r="H90" i="1" s="1"/>
  <c r="E91" i="1"/>
  <c r="G91" i="1" s="1"/>
  <c r="F91" i="1"/>
  <c r="E92" i="1"/>
  <c r="F92" i="1"/>
  <c r="G92" i="1"/>
  <c r="H92" i="1" a="1"/>
  <c r="H92" i="1" s="1"/>
  <c r="E93" i="1"/>
  <c r="F93" i="1"/>
  <c r="G93" i="1"/>
  <c r="H93" i="1" a="1"/>
  <c r="H93" i="1"/>
  <c r="E94" i="1"/>
  <c r="F94" i="1"/>
  <c r="G94" i="1"/>
  <c r="H94" i="1" a="1"/>
  <c r="H94" i="1" s="1"/>
  <c r="E95" i="1"/>
  <c r="F95" i="1"/>
  <c r="G95" i="1"/>
  <c r="H95" i="1" a="1"/>
  <c r="H95" i="1"/>
  <c r="E96" i="1"/>
  <c r="F96" i="1"/>
  <c r="G96" i="1"/>
  <c r="H96" i="1" a="1"/>
  <c r="H96" i="1"/>
  <c r="E97" i="1"/>
  <c r="G97" i="1" s="1"/>
  <c r="F97" i="1"/>
  <c r="E98" i="1"/>
  <c r="F98" i="1"/>
  <c r="G98" i="1"/>
  <c r="H98" i="1" a="1"/>
  <c r="H98" i="1"/>
  <c r="E99" i="1"/>
  <c r="F99" i="1"/>
  <c r="G99" i="1"/>
  <c r="H99" i="1" a="1"/>
  <c r="H99" i="1"/>
  <c r="E100" i="1"/>
  <c r="F100" i="1"/>
  <c r="G100" i="1"/>
  <c r="H100" i="1" a="1"/>
  <c r="H100" i="1" s="1"/>
  <c r="E101" i="1"/>
  <c r="F101" i="1"/>
  <c r="G101" i="1"/>
  <c r="H101" i="1" a="1"/>
  <c r="H101" i="1"/>
  <c r="E102" i="1"/>
  <c r="F102" i="1"/>
  <c r="G102" i="1" s="1"/>
  <c r="H102" i="1" a="1"/>
  <c r="H102" i="1" s="1"/>
  <c r="E103" i="1"/>
  <c r="H103" i="1" s="1" a="1"/>
  <c r="H103" i="1" s="1"/>
  <c r="F103" i="1"/>
  <c r="G103" i="1"/>
  <c r="H86" i="1" l="1" a="1"/>
  <c r="H86" i="1" s="1"/>
  <c r="H85" i="1" a="1"/>
  <c r="H85" i="1" s="1"/>
  <c r="H91" i="1" a="1"/>
  <c r="H91" i="1" s="1"/>
  <c r="H97" i="1" a="1"/>
  <c r="H97" i="1" s="1"/>
  <c r="H84" i="1" a="1"/>
  <c r="H84" i="1" s="1"/>
  <c r="E76" i="1"/>
  <c r="F76" i="1"/>
  <c r="G76" i="1"/>
  <c r="H76" i="1" a="1"/>
  <c r="H76" i="1"/>
  <c r="E77" i="1"/>
  <c r="F77" i="1"/>
  <c r="G77" i="1" s="1"/>
  <c r="H77" i="1" a="1"/>
  <c r="H77" i="1" s="1"/>
  <c r="E57" i="1" l="1"/>
  <c r="F57" i="1"/>
  <c r="G57" i="1"/>
  <c r="H57" i="1" a="1"/>
  <c r="H57" i="1"/>
  <c r="E58" i="1"/>
  <c r="F58" i="1"/>
  <c r="G58" i="1"/>
  <c r="H58" i="1" a="1"/>
  <c r="H58" i="1"/>
  <c r="E59" i="1"/>
  <c r="F59" i="1"/>
  <c r="G59" i="1"/>
  <c r="H59" i="1" a="1"/>
  <c r="H59" i="1" s="1"/>
  <c r="E60" i="1"/>
  <c r="G60" i="1" s="1"/>
  <c r="F60" i="1"/>
  <c r="E61" i="1"/>
  <c r="F61" i="1"/>
  <c r="G61" i="1"/>
  <c r="H61" i="1" a="1"/>
  <c r="H61" i="1"/>
  <c r="E62" i="1"/>
  <c r="F62" i="1"/>
  <c r="G62" i="1"/>
  <c r="H62" i="1" a="1"/>
  <c r="H62" i="1"/>
  <c r="E63" i="1"/>
  <c r="G63" i="1" s="1"/>
  <c r="F63" i="1"/>
  <c r="E64" i="1"/>
  <c r="F64" i="1"/>
  <c r="G64" i="1"/>
  <c r="H64" i="1" a="1"/>
  <c r="H64" i="1"/>
  <c r="E65" i="1"/>
  <c r="F65" i="1"/>
  <c r="G65" i="1"/>
  <c r="H65" i="1" a="1"/>
  <c r="H65" i="1"/>
  <c r="E66" i="1"/>
  <c r="F66" i="1"/>
  <c r="G66" i="1"/>
  <c r="H66" i="1" a="1"/>
  <c r="H66" i="1" s="1"/>
  <c r="E67" i="1"/>
  <c r="F67" i="1"/>
  <c r="G67" i="1"/>
  <c r="H67" i="1" a="1"/>
  <c r="H67" i="1"/>
  <c r="E68" i="1"/>
  <c r="F68" i="1"/>
  <c r="G68" i="1"/>
  <c r="H68" i="1" a="1"/>
  <c r="H68" i="1"/>
  <c r="E69" i="1"/>
  <c r="F69" i="1"/>
  <c r="G69" i="1"/>
  <c r="H69" i="1" a="1"/>
  <c r="H69" i="1" s="1"/>
  <c r="E70" i="1"/>
  <c r="F70" i="1"/>
  <c r="G70" i="1"/>
  <c r="H70" i="1" a="1"/>
  <c r="H70" i="1"/>
  <c r="E71" i="1"/>
  <c r="F71" i="1"/>
  <c r="G71" i="1"/>
  <c r="H71" i="1" a="1"/>
  <c r="H71" i="1"/>
  <c r="E72" i="1"/>
  <c r="F72" i="1"/>
  <c r="G72" i="1"/>
  <c r="H72" i="1" a="1"/>
  <c r="H72" i="1"/>
  <c r="E73" i="1"/>
  <c r="G73" i="1" s="1"/>
  <c r="F73" i="1"/>
  <c r="E74" i="1"/>
  <c r="F74" i="1"/>
  <c r="G74" i="1"/>
  <c r="H74" i="1" a="1"/>
  <c r="H74" i="1"/>
  <c r="E75" i="1"/>
  <c r="F75" i="1"/>
  <c r="G75" i="1"/>
  <c r="H75" i="1" a="1"/>
  <c r="H75" i="1"/>
  <c r="E14" i="1"/>
  <c r="H73" i="1" l="1" a="1"/>
  <c r="H73" i="1" s="1"/>
  <c r="H60" i="1" a="1"/>
  <c r="H60" i="1" s="1"/>
  <c r="H63" i="1" a="1"/>
  <c r="H63" i="1" s="1"/>
  <c r="E56" i="1"/>
  <c r="F56" i="1"/>
  <c r="G56" i="1" s="1"/>
  <c r="H56" i="1" a="1"/>
  <c r="H56" i="1" s="1"/>
  <c r="F55" i="1"/>
  <c r="E55" i="1"/>
  <c r="H55" i="1" s="1" a="1"/>
  <c r="H55" i="1" s="1"/>
  <c r="G55" i="1" l="1"/>
  <c r="E15" i="1"/>
  <c r="H15" i="1" s="1" a="1"/>
  <c r="H15" i="1" s="1"/>
  <c r="F15" i="1"/>
  <c r="E16" i="1"/>
  <c r="H16" i="1" s="1" a="1"/>
  <c r="H16" i="1" s="1"/>
  <c r="F16" i="1"/>
  <c r="E17" i="1"/>
  <c r="F17" i="1"/>
  <c r="E18" i="1"/>
  <c r="H18" i="1" s="1" a="1"/>
  <c r="H18" i="1" s="1"/>
  <c r="F18" i="1"/>
  <c r="E19" i="1"/>
  <c r="F19" i="1"/>
  <c r="E20" i="1"/>
  <c r="F20" i="1"/>
  <c r="H20" i="1" a="1"/>
  <c r="H20" i="1" s="1"/>
  <c r="E21" i="1"/>
  <c r="H21" i="1" s="1" a="1"/>
  <c r="H21" i="1" s="1"/>
  <c r="F21" i="1"/>
  <c r="E22" i="1"/>
  <c r="F22" i="1"/>
  <c r="E23" i="1"/>
  <c r="H23" i="1" s="1" a="1"/>
  <c r="H23" i="1" s="1"/>
  <c r="F23" i="1"/>
  <c r="E24" i="1"/>
  <c r="H24" i="1" s="1" a="1"/>
  <c r="H24" i="1" s="1"/>
  <c r="F24" i="1"/>
  <c r="E25" i="1"/>
  <c r="F25" i="1"/>
  <c r="H25" i="1" a="1"/>
  <c r="H25" i="1" s="1"/>
  <c r="E26" i="1"/>
  <c r="F26" i="1"/>
  <c r="E27" i="1"/>
  <c r="H27" i="1" s="1" a="1"/>
  <c r="H27" i="1" s="1"/>
  <c r="F27" i="1"/>
  <c r="E28" i="1"/>
  <c r="F28" i="1"/>
  <c r="H28" i="1" a="1"/>
  <c r="H28" i="1" s="1"/>
  <c r="E29" i="1"/>
  <c r="F29" i="1"/>
  <c r="E30" i="1"/>
  <c r="H30" i="1" s="1" a="1"/>
  <c r="H30" i="1" s="1"/>
  <c r="F30" i="1"/>
  <c r="E31" i="1"/>
  <c r="F31" i="1"/>
  <c r="E32" i="1"/>
  <c r="H32" i="1" s="1" a="1"/>
  <c r="H32" i="1" s="1"/>
  <c r="F32" i="1"/>
  <c r="E33" i="1"/>
  <c r="H33" i="1" s="1" a="1"/>
  <c r="H33" i="1" s="1"/>
  <c r="F33" i="1"/>
  <c r="E34" i="1"/>
  <c r="F34" i="1"/>
  <c r="E35" i="1"/>
  <c r="H35" i="1" s="1" a="1"/>
  <c r="H35" i="1" s="1"/>
  <c r="F35" i="1"/>
  <c r="E36" i="1"/>
  <c r="H36" i="1" s="1" a="1"/>
  <c r="H36" i="1" s="1"/>
  <c r="F36" i="1"/>
  <c r="E37" i="1"/>
  <c r="F37" i="1"/>
  <c r="H37" i="1" a="1"/>
  <c r="H37" i="1" s="1"/>
  <c r="E38" i="1"/>
  <c r="F38" i="1"/>
  <c r="E39" i="1"/>
  <c r="H39" i="1" s="1" a="1"/>
  <c r="H39" i="1" s="1"/>
  <c r="F39" i="1"/>
  <c r="E40" i="1"/>
  <c r="F40" i="1"/>
  <c r="H40" i="1" a="1"/>
  <c r="H40" i="1" s="1"/>
  <c r="E41" i="1"/>
  <c r="F41" i="1"/>
  <c r="E42" i="1"/>
  <c r="F42" i="1"/>
  <c r="H42" i="1" a="1"/>
  <c r="H42" i="1" s="1"/>
  <c r="E43" i="1"/>
  <c r="F43" i="1"/>
  <c r="E44" i="1"/>
  <c r="H44" i="1" s="1" a="1"/>
  <c r="H44" i="1" s="1"/>
  <c r="F44" i="1"/>
  <c r="E45" i="1"/>
  <c r="H45" i="1" s="1" a="1"/>
  <c r="H45" i="1" s="1"/>
  <c r="F45" i="1"/>
  <c r="E46" i="1"/>
  <c r="F46" i="1"/>
  <c r="E47" i="1"/>
  <c r="F47" i="1"/>
  <c r="H47" i="1" a="1"/>
  <c r="H47" i="1" s="1"/>
  <c r="E48" i="1"/>
  <c r="H48" i="1" s="1" a="1"/>
  <c r="H48" i="1" s="1"/>
  <c r="F48" i="1"/>
  <c r="E49" i="1"/>
  <c r="H49" i="1" s="1" a="1"/>
  <c r="H49" i="1" s="1"/>
  <c r="F49" i="1"/>
  <c r="E50" i="1"/>
  <c r="F50" i="1"/>
  <c r="E51" i="1"/>
  <c r="H51" i="1" s="1" a="1"/>
  <c r="H51" i="1" s="1"/>
  <c r="F51" i="1"/>
  <c r="E52" i="1"/>
  <c r="F52" i="1"/>
  <c r="H52" i="1" a="1"/>
  <c r="H52" i="1" s="1"/>
  <c r="H14" i="1" a="1"/>
  <c r="H14" i="1" s="1"/>
  <c r="F14" i="1"/>
  <c r="H43" i="1" l="1" a="1"/>
  <c r="H43" i="1" s="1"/>
  <c r="H31" i="1" a="1"/>
  <c r="H31" i="1" s="1"/>
  <c r="H19" i="1" a="1"/>
  <c r="H19" i="1" s="1"/>
  <c r="H50" i="1" a="1"/>
  <c r="H50" i="1" s="1"/>
  <c r="H38" i="1" a="1"/>
  <c r="H38" i="1" s="1"/>
  <c r="H26" i="1" a="1"/>
  <c r="H26" i="1" s="1"/>
  <c r="H46" i="1" a="1"/>
  <c r="H46" i="1" s="1"/>
  <c r="H34" i="1" a="1"/>
  <c r="H34" i="1" s="1"/>
  <c r="H22" i="1" a="1"/>
  <c r="H22" i="1" s="1"/>
  <c r="H41" i="1" a="1"/>
  <c r="H41" i="1" s="1"/>
  <c r="H29" i="1" a="1"/>
  <c r="H29" i="1" s="1"/>
  <c r="H17" i="1" a="1"/>
  <c r="H17" i="1" s="1"/>
  <c r="X65" i="1" l="1"/>
  <c r="X66" i="1"/>
  <c r="X58" i="1"/>
  <c r="X59" i="1"/>
  <c r="X60" i="1"/>
  <c r="X61" i="1"/>
  <c r="X62" i="1"/>
  <c r="X63" i="1"/>
  <c r="X6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2" i="1"/>
  <c r="F12" i="1"/>
  <c r="F11" i="1"/>
  <c r="F10" i="1"/>
  <c r="F9" i="1" l="1"/>
  <c r="F8" i="1" l="1"/>
  <c r="F7" i="1" l="1"/>
  <c r="F4" i="1"/>
  <c r="J4" i="1" s="1"/>
  <c r="F3" i="1"/>
  <c r="J3" i="1" s="1"/>
  <c r="R3" i="1"/>
  <c r="U19" i="1" s="1"/>
  <c r="U9" i="1" l="1"/>
  <c r="E10" i="1"/>
  <c r="H10" i="1" s="1" a="1"/>
  <c r="H10" i="1" s="1"/>
  <c r="E12" i="1"/>
  <c r="H12" i="1" s="1" a="1"/>
  <c r="H12" i="1" s="1"/>
  <c r="E11" i="1"/>
  <c r="H11" i="1" s="1" a="1"/>
  <c r="H11" i="1" s="1"/>
  <c r="E9" i="1"/>
  <c r="H9" i="1" s="1" a="1"/>
  <c r="H9" i="1" s="1"/>
  <c r="E8" i="1"/>
  <c r="H8" i="1" s="1" a="1"/>
  <c r="H8" i="1" s="1"/>
  <c r="U25" i="1"/>
  <c r="U20" i="1"/>
  <c r="E7" i="1"/>
  <c r="H7" i="1" s="1" a="1"/>
  <c r="H7" i="1" s="1"/>
  <c r="U18" i="1"/>
  <c r="U16" i="1"/>
  <c r="U8" i="1"/>
  <c r="U31" i="1"/>
  <c r="U7" i="1"/>
  <c r="U30" i="1"/>
  <c r="U6" i="1"/>
  <c r="U29" i="1"/>
  <c r="U4" i="1"/>
  <c r="U15" i="1"/>
  <c r="U32" i="1"/>
  <c r="U28" i="1"/>
  <c r="U3" i="1"/>
  <c r="U27" i="1"/>
  <c r="U17" i="1"/>
  <c r="U5" i="1"/>
  <c r="U26" i="1"/>
  <c r="U14" i="1"/>
  <c r="E3" i="1"/>
  <c r="H3" i="1" s="1"/>
  <c r="U24" i="1"/>
  <c r="U12" i="1"/>
  <c r="U13" i="1"/>
  <c r="E4" i="1"/>
  <c r="U2" i="1"/>
  <c r="U23" i="1"/>
  <c r="U11" i="1"/>
  <c r="U34" i="1"/>
  <c r="U22" i="1"/>
  <c r="U10" i="1"/>
  <c r="U33" i="1"/>
  <c r="U21" i="1"/>
  <c r="L3" i="1" l="1" a="1"/>
  <c r="H4" i="1"/>
  <c r="L3" i="1" l="1"/>
  <c r="AI59" i="1" l="1"/>
  <c r="AJ59" i="1" s="1"/>
  <c r="AO2" i="1"/>
  <c r="AE48" i="1"/>
  <c r="AF48" i="1" s="1"/>
  <c r="AA2" i="1"/>
  <c r="AB2" i="1" s="1"/>
  <c r="AA22" i="1"/>
  <c r="AB22" i="1" s="1"/>
  <c r="AK60" i="1"/>
  <c r="AL60" i="1" s="1"/>
  <c r="AG22" i="1"/>
  <c r="AH22" i="1" s="1"/>
  <c r="AK47" i="1"/>
  <c r="AL47" i="1" s="1"/>
  <c r="AC56" i="1"/>
  <c r="AD56" i="1" s="1"/>
  <c r="AC24" i="1"/>
  <c r="AD24" i="1" s="1"/>
  <c r="AI20" i="1"/>
  <c r="AJ20" i="1" s="1"/>
  <c r="AI54" i="1"/>
  <c r="AJ54" i="1" s="1"/>
  <c r="AI48" i="1"/>
  <c r="AJ48" i="1" s="1"/>
  <c r="AI16" i="1"/>
  <c r="AJ16" i="1" s="1"/>
  <c r="AI24" i="1"/>
  <c r="AJ24" i="1" s="1"/>
  <c r="AE26" i="1"/>
  <c r="AF26" i="1" s="1"/>
  <c r="Y8" i="1"/>
  <c r="Z8" i="1" s="1"/>
  <c r="AK40" i="1"/>
  <c r="AL40" i="1" s="1"/>
  <c r="AI15" i="1"/>
  <c r="AJ15" i="1" s="1"/>
  <c r="AE50" i="1"/>
  <c r="AF50" i="1" s="1"/>
  <c r="AE18" i="1"/>
  <c r="AF18" i="1" s="1"/>
  <c r="AE42" i="1"/>
  <c r="AF42" i="1" s="1"/>
  <c r="Y38" i="1"/>
  <c r="Z38" i="1" s="1"/>
  <c r="Y57" i="1"/>
  <c r="Z57" i="1" s="1"/>
  <c r="AE16" i="1"/>
  <c r="AF16" i="1" s="1"/>
  <c r="AA6" i="1"/>
  <c r="AB6" i="1" s="1"/>
  <c r="AG8" i="1"/>
  <c r="AH8" i="1" s="1"/>
  <c r="AG45" i="1"/>
  <c r="AH45" i="1" s="1"/>
  <c r="AA36" i="1"/>
  <c r="AB36" i="1" s="1"/>
  <c r="AG3" i="1"/>
  <c r="AH3" i="1" s="1"/>
  <c r="AC53" i="1"/>
  <c r="AD53" i="1" s="1"/>
  <c r="AC37" i="1"/>
  <c r="AD37" i="1" s="1"/>
  <c r="AC30" i="1"/>
  <c r="AD30" i="1" s="1"/>
  <c r="AI46" i="1"/>
  <c r="AJ46" i="1" s="1"/>
  <c r="AI9" i="1"/>
  <c r="AJ9" i="1" s="1"/>
  <c r="AI11" i="1"/>
  <c r="AJ11" i="1" s="1"/>
  <c r="AI49" i="1"/>
  <c r="AJ49" i="1" s="1"/>
  <c r="AI6" i="1"/>
  <c r="AJ6" i="1" s="1"/>
  <c r="AE53" i="1"/>
  <c r="AF53" i="1" s="1"/>
  <c r="AG10" i="1"/>
  <c r="AH10" i="1" s="1"/>
  <c r="AI7" i="1"/>
  <c r="AJ7" i="1" s="1"/>
  <c r="AE44" i="1"/>
  <c r="AF44" i="1" s="1"/>
  <c r="Y5" i="1"/>
  <c r="Z5" i="1" s="1"/>
  <c r="Y46" i="1"/>
  <c r="Z46" i="1" s="1"/>
  <c r="Y25" i="1"/>
  <c r="Z25" i="1" s="1"/>
  <c r="Y45" i="1"/>
  <c r="Z45" i="1" s="1"/>
  <c r="Y43" i="1"/>
  <c r="Z43" i="1" s="1"/>
  <c r="AK24" i="1"/>
  <c r="AL24" i="1" s="1"/>
  <c r="AG44" i="1"/>
  <c r="AH44" i="1" s="1"/>
  <c r="AA40" i="1"/>
  <c r="AB40" i="1" s="1"/>
  <c r="AG58" i="1"/>
  <c r="AH58" i="1" s="1"/>
  <c r="AK45" i="1"/>
  <c r="AL45" i="1" s="1"/>
  <c r="AC58" i="1"/>
  <c r="AD58" i="1" s="1"/>
  <c r="AC50" i="1"/>
  <c r="AD50" i="1" s="1"/>
  <c r="AC6" i="1"/>
  <c r="AD6" i="1" s="1"/>
  <c r="AI37" i="1"/>
  <c r="AJ37" i="1" s="1"/>
  <c r="AI62" i="1"/>
  <c r="AJ62" i="1" s="1"/>
  <c r="AI63" i="1"/>
  <c r="AJ63" i="1" s="1"/>
  <c r="AI4" i="1"/>
  <c r="AJ4" i="1" s="1"/>
  <c r="AI2" i="1"/>
  <c r="AJ2" i="1" s="1"/>
  <c r="Y65" i="1"/>
  <c r="Z65" i="1" s="1"/>
  <c r="AE51" i="1"/>
  <c r="AF51" i="1" s="1"/>
  <c r="Y49" i="1"/>
  <c r="Z49" i="1" s="1"/>
  <c r="Y27" i="1"/>
  <c r="Z27" i="1" s="1"/>
  <c r="Y33" i="1"/>
  <c r="Z33" i="1" s="1"/>
  <c r="Y7" i="1"/>
  <c r="Z7" i="1" s="1"/>
  <c r="AK26" i="1"/>
  <c r="AL26" i="1" s="1"/>
  <c r="AG33" i="1"/>
  <c r="AH33" i="1" s="1"/>
  <c r="AK52" i="1"/>
  <c r="AL52" i="1" s="1"/>
  <c r="AG28" i="1"/>
  <c r="AH28" i="1" s="1"/>
  <c r="AK6" i="1"/>
  <c r="AL6" i="1" s="1"/>
  <c r="AC63" i="1"/>
  <c r="AD63" i="1" s="1"/>
  <c r="AC33" i="1"/>
  <c r="AD33" i="1" s="1"/>
  <c r="AC38" i="1"/>
  <c r="AD38" i="1" s="1"/>
  <c r="AI28" i="1"/>
  <c r="AJ28" i="1" s="1"/>
  <c r="AI53" i="1"/>
  <c r="AJ53" i="1" s="1"/>
  <c r="AI45" i="1"/>
  <c r="AJ45" i="1" s="1"/>
  <c r="AI39" i="1"/>
  <c r="AJ39" i="1" s="1"/>
  <c r="AK58" i="1"/>
  <c r="AL58" i="1" s="1"/>
  <c r="G23" i="1"/>
  <c r="G15" i="1"/>
  <c r="G20" i="1"/>
  <c r="G47" i="1"/>
  <c r="G51" i="1"/>
  <c r="G32" i="1"/>
  <c r="G40" i="1"/>
  <c r="G44" i="1"/>
  <c r="G21" i="1"/>
  <c r="G25" i="1"/>
  <c r="G52" i="1"/>
  <c r="G33" i="1"/>
  <c r="G37" i="1"/>
  <c r="G49" i="1"/>
  <c r="G19" i="1"/>
  <c r="G45" i="1"/>
  <c r="G30" i="1"/>
  <c r="G42" i="1"/>
  <c r="G27" i="1"/>
  <c r="G35" i="1"/>
  <c r="G50" i="1"/>
  <c r="G24" i="1"/>
  <c r="G26" i="1"/>
  <c r="G17" i="1"/>
  <c r="G48" i="1"/>
  <c r="G36" i="1"/>
  <c r="G46" i="1"/>
  <c r="G34" i="1"/>
  <c r="G41" i="1"/>
  <c r="G22" i="1"/>
  <c r="G16" i="1"/>
  <c r="G18" i="1"/>
  <c r="G29" i="1"/>
  <c r="G28" i="1"/>
  <c r="G38" i="1"/>
  <c r="G43" i="1"/>
  <c r="G31" i="1"/>
  <c r="G14" i="1"/>
  <c r="G39" i="1"/>
  <c r="AO21" i="1"/>
  <c r="AO7" i="1"/>
  <c r="AO22" i="1"/>
  <c r="AO8" i="1"/>
  <c r="AO13" i="1"/>
  <c r="AO9" i="1"/>
  <c r="AO14" i="1"/>
  <c r="AO10" i="1"/>
  <c r="AO15" i="1"/>
  <c r="AO11" i="1"/>
  <c r="AO16" i="1"/>
  <c r="AO12" i="1"/>
  <c r="AO3" i="1"/>
  <c r="AO18" i="1"/>
  <c r="AO19" i="1"/>
  <c r="AO6" i="1"/>
  <c r="AO17" i="1"/>
  <c r="AO4" i="1"/>
  <c r="AO20" i="1"/>
  <c r="AO5" i="1"/>
  <c r="AI36" i="1"/>
  <c r="AJ36" i="1" s="1"/>
  <c r="AE41" i="1"/>
  <c r="AF41" i="1" s="1"/>
  <c r="AG7" i="1"/>
  <c r="AH7" i="1" s="1"/>
  <c r="AC27" i="1"/>
  <c r="AD27" i="1" s="1"/>
  <c r="AC59" i="1"/>
  <c r="AD59" i="1" s="1"/>
  <c r="AI19" i="1"/>
  <c r="AJ19" i="1" s="1"/>
  <c r="AI44" i="1"/>
  <c r="AJ44" i="1" s="1"/>
  <c r="AI50" i="1"/>
  <c r="AJ50" i="1" s="1"/>
  <c r="AE30" i="1"/>
  <c r="AF30" i="1" s="1"/>
  <c r="AE12" i="1"/>
  <c r="AF12" i="1" s="1"/>
  <c r="AG19" i="1"/>
  <c r="AH19" i="1" s="1"/>
  <c r="AE49" i="1"/>
  <c r="AF49" i="1" s="1"/>
  <c r="AK2" i="1"/>
  <c r="AL2" i="1" s="1"/>
  <c r="AI27" i="1"/>
  <c r="AJ27" i="1" s="1"/>
  <c r="AE8" i="1"/>
  <c r="AF8" i="1" s="1"/>
  <c r="Y13" i="1"/>
  <c r="Z13" i="1" s="1"/>
  <c r="AE22" i="1"/>
  <c r="AF22" i="1" s="1"/>
  <c r="Y58" i="1"/>
  <c r="Z58" i="1" s="1"/>
  <c r="Y59" i="1"/>
  <c r="Z59" i="1" s="1"/>
  <c r="Y63" i="1"/>
  <c r="Z63" i="1" s="1"/>
  <c r="AE17" i="1"/>
  <c r="AF17" i="1" s="1"/>
  <c r="AG60" i="1"/>
  <c r="AH60" i="1" s="1"/>
  <c r="AA43" i="1"/>
  <c r="AB43" i="1" s="1"/>
  <c r="AG15" i="1"/>
  <c r="AH15" i="1" s="1"/>
  <c r="AK10" i="1"/>
  <c r="AL10" i="1" s="1"/>
  <c r="AA19" i="1"/>
  <c r="AB19" i="1" s="1"/>
  <c r="AC9" i="1"/>
  <c r="AD9" i="1" s="1"/>
  <c r="AC65" i="1"/>
  <c r="AD65" i="1" s="1"/>
  <c r="AI40" i="1"/>
  <c r="AJ40" i="1" s="1"/>
  <c r="AI10" i="1"/>
  <c r="AJ10" i="1" s="1"/>
  <c r="AI35" i="1"/>
  <c r="AJ35" i="1" s="1"/>
  <c r="AI18" i="1"/>
  <c r="AJ18" i="1" s="1"/>
  <c r="AI65" i="1"/>
  <c r="AJ65" i="1" s="1"/>
  <c r="AI41" i="1"/>
  <c r="AJ41" i="1" s="1"/>
  <c r="AE56" i="1"/>
  <c r="AF56" i="1" s="1"/>
  <c r="Y24" i="1"/>
  <c r="Z24" i="1" s="1"/>
  <c r="AC60" i="1"/>
  <c r="AD60" i="1" s="1"/>
  <c r="AE54" i="1"/>
  <c r="AF54" i="1" s="1"/>
  <c r="AG16" i="1"/>
  <c r="AH16" i="1" s="1"/>
  <c r="AI30" i="1"/>
  <c r="AJ30" i="1" s="1"/>
  <c r="Y52" i="1"/>
  <c r="Z52" i="1" s="1"/>
  <c r="Y20" i="1"/>
  <c r="Z20" i="1" s="1"/>
  <c r="AE14" i="1"/>
  <c r="AF14" i="1" s="1"/>
  <c r="Y47" i="1"/>
  <c r="Z47" i="1" s="1"/>
  <c r="Y39" i="1"/>
  <c r="Z39" i="1" s="1"/>
  <c r="AE60" i="1"/>
  <c r="AF60" i="1" s="1"/>
  <c r="AA47" i="1"/>
  <c r="AB47" i="1" s="1"/>
  <c r="AK16" i="1"/>
  <c r="AL16" i="1" s="1"/>
  <c r="AK30" i="1"/>
  <c r="AL30" i="1" s="1"/>
  <c r="AA48" i="1"/>
  <c r="AB48" i="1" s="1"/>
  <c r="AG43" i="1"/>
  <c r="AH43" i="1" s="1"/>
  <c r="AC5" i="1"/>
  <c r="AD5" i="1" s="1"/>
  <c r="AC11" i="1"/>
  <c r="AD11" i="1" s="1"/>
  <c r="AI13" i="1"/>
  <c r="AJ13" i="1" s="1"/>
  <c r="AI22" i="1"/>
  <c r="AJ22" i="1" s="1"/>
  <c r="AI26" i="1"/>
  <c r="AJ26" i="1" s="1"/>
  <c r="AI61" i="1"/>
  <c r="AJ61" i="1" s="1"/>
  <c r="AI29" i="1"/>
  <c r="AJ29" i="1" s="1"/>
  <c r="AI32" i="1"/>
  <c r="AJ32" i="1" s="1"/>
  <c r="AE40" i="1"/>
  <c r="AF40" i="1" s="1"/>
  <c r="AI12" i="1"/>
  <c r="AJ12" i="1" s="1"/>
  <c r="Y15" i="1"/>
  <c r="Z15" i="1" s="1"/>
  <c r="AI57" i="1"/>
  <c r="AJ57" i="1" s="1"/>
  <c r="AE11" i="1"/>
  <c r="AF11" i="1" s="1"/>
  <c r="Y36" i="1"/>
  <c r="Z36" i="1" s="1"/>
  <c r="AK51" i="1"/>
  <c r="AL51" i="1" s="1"/>
  <c r="AI55" i="1"/>
  <c r="AJ55" i="1" s="1"/>
  <c r="AE43" i="1"/>
  <c r="AF43" i="1" s="1"/>
  <c r="AA11" i="1"/>
  <c r="AB11" i="1" s="1"/>
  <c r="AE46" i="1"/>
  <c r="AF46" i="1" s="1"/>
  <c r="AE59" i="1"/>
  <c r="AF59" i="1" s="1"/>
  <c r="AG24" i="1"/>
  <c r="AH24" i="1" s="1"/>
  <c r="AK33" i="1"/>
  <c r="AL33" i="1" s="1"/>
  <c r="AC47" i="1"/>
  <c r="AD47" i="1" s="1"/>
  <c r="AC51" i="1"/>
  <c r="AD51" i="1" s="1"/>
  <c r="AI66" i="1"/>
  <c r="AJ66" i="1" s="1"/>
  <c r="AI17" i="1"/>
  <c r="AJ17" i="1" s="1"/>
  <c r="AI23" i="1"/>
  <c r="AJ23" i="1" s="1"/>
  <c r="AE58" i="1"/>
  <c r="AF58" i="1" s="1"/>
  <c r="AE15" i="1"/>
  <c r="AF15" i="1" s="1"/>
  <c r="AE6" i="1"/>
  <c r="AF6" i="1" s="1"/>
  <c r="Y40" i="1"/>
  <c r="Z40" i="1" s="1"/>
  <c r="Y23" i="1"/>
  <c r="Z23" i="1" s="1"/>
  <c r="AE61" i="1"/>
  <c r="AF61" i="1" s="1"/>
  <c r="AE47" i="1"/>
  <c r="AF47" i="1" s="1"/>
  <c r="AK36" i="1"/>
  <c r="AL36" i="1" s="1"/>
  <c r="AK62" i="1"/>
  <c r="AL62" i="1" s="1"/>
  <c r="AA13" i="1"/>
  <c r="AB13" i="1" s="1"/>
  <c r="AA30" i="1"/>
  <c r="AB30" i="1" s="1"/>
  <c r="AA23" i="1"/>
  <c r="AB23" i="1" s="1"/>
  <c r="AC8" i="1"/>
  <c r="AD8" i="1" s="1"/>
  <c r="AC57" i="1"/>
  <c r="AD57" i="1" s="1"/>
  <c r="AI3" i="1"/>
  <c r="AJ3" i="1" s="1"/>
  <c r="AI21" i="1"/>
  <c r="AJ21" i="1" s="1"/>
  <c r="AI8" i="1"/>
  <c r="AJ8" i="1" s="1"/>
  <c r="AI43" i="1"/>
  <c r="AJ43" i="1" s="1"/>
  <c r="AI51" i="1"/>
  <c r="AJ51" i="1" s="1"/>
  <c r="AI14" i="1"/>
  <c r="AJ14" i="1" s="1"/>
  <c r="AE10" i="1"/>
  <c r="AF10" i="1" s="1"/>
  <c r="AA56" i="1"/>
  <c r="AB56" i="1" s="1"/>
  <c r="Y32" i="1"/>
  <c r="Z32" i="1" s="1"/>
  <c r="AK42" i="1"/>
  <c r="AL42" i="1" s="1"/>
  <c r="Y18" i="1"/>
  <c r="Z18" i="1" s="1"/>
  <c r="Y35" i="1"/>
  <c r="Z35" i="1" s="1"/>
  <c r="AG34" i="1"/>
  <c r="AH34" i="1" s="1"/>
  <c r="AI52" i="1"/>
  <c r="AJ52" i="1" s="1"/>
  <c r="Y42" i="1"/>
  <c r="Z42" i="1" s="1"/>
  <c r="Y28" i="1"/>
  <c r="Z28" i="1" s="1"/>
  <c r="Y12" i="1"/>
  <c r="Z12" i="1" s="1"/>
  <c r="AE32" i="1"/>
  <c r="AF32" i="1" s="1"/>
  <c r="AE33" i="1"/>
  <c r="AF33" i="1" s="1"/>
  <c r="AE37" i="1"/>
  <c r="AF37" i="1" s="1"/>
  <c r="AE35" i="1"/>
  <c r="AF35" i="1" s="1"/>
  <c r="AK38" i="1"/>
  <c r="AL38" i="1" s="1"/>
  <c r="AK66" i="1"/>
  <c r="AL66" i="1" s="1"/>
  <c r="AG36" i="1"/>
  <c r="AH36" i="1" s="1"/>
  <c r="AG59" i="1"/>
  <c r="AH59" i="1" s="1"/>
  <c r="AK19" i="1"/>
  <c r="AL19" i="1" s="1"/>
  <c r="AC3" i="1"/>
  <c r="AD3" i="1" s="1"/>
  <c r="AC40" i="1"/>
  <c r="AD40" i="1" s="1"/>
  <c r="AI56" i="1"/>
  <c r="AJ56" i="1" s="1"/>
  <c r="AI38" i="1"/>
  <c r="AJ38" i="1" s="1"/>
  <c r="AI58" i="1"/>
  <c r="AJ58" i="1" s="1"/>
  <c r="AI34" i="1"/>
  <c r="AJ34" i="1" s="1"/>
  <c r="AI42" i="1"/>
  <c r="AJ42" i="1" s="1"/>
  <c r="AI5" i="1"/>
  <c r="AJ5" i="1" s="1"/>
  <c r="AE27" i="1"/>
  <c r="AF27" i="1" s="1"/>
  <c r="AC7" i="1"/>
  <c r="AD7" i="1" s="1"/>
  <c r="Y54" i="1"/>
  <c r="Z54" i="1" s="1"/>
  <c r="AC44" i="1"/>
  <c r="AD44" i="1" s="1"/>
  <c r="AE63" i="1"/>
  <c r="AF63" i="1" s="1"/>
  <c r="Y41" i="1"/>
  <c r="Z41" i="1" s="1"/>
  <c r="AG65" i="1"/>
  <c r="AH65" i="1" s="1"/>
  <c r="AK18" i="1"/>
  <c r="AL18" i="1" s="1"/>
  <c r="AI60" i="1"/>
  <c r="AJ60" i="1" s="1"/>
  <c r="AE39" i="1"/>
  <c r="AF39" i="1" s="1"/>
  <c r="AE20" i="1"/>
  <c r="AF20" i="1" s="1"/>
  <c r="Y26" i="1"/>
  <c r="Z26" i="1" s="1"/>
  <c r="Y29" i="1"/>
  <c r="Z29" i="1" s="1"/>
  <c r="Y3" i="1"/>
  <c r="Z3" i="1" s="1"/>
  <c r="AE13" i="1"/>
  <c r="AF13" i="1" s="1"/>
  <c r="AE23" i="1"/>
  <c r="AF23" i="1" s="1"/>
  <c r="AK54" i="1"/>
  <c r="AL54" i="1" s="1"/>
  <c r="AK4" i="1"/>
  <c r="AL4" i="1" s="1"/>
  <c r="AG50" i="1"/>
  <c r="AH50" i="1" s="1"/>
  <c r="AK28" i="1"/>
  <c r="AL28" i="1" s="1"/>
  <c r="AG53" i="1"/>
  <c r="AH53" i="1" s="1"/>
  <c r="AC35" i="1"/>
  <c r="AD35" i="1" s="1"/>
  <c r="AC66" i="1"/>
  <c r="AD66" i="1" s="1"/>
  <c r="AI47" i="1"/>
  <c r="AJ47" i="1" s="1"/>
  <c r="AI64" i="1"/>
  <c r="AJ64" i="1" s="1"/>
  <c r="AI31" i="1"/>
  <c r="AJ31" i="1" s="1"/>
  <c r="AI25" i="1"/>
  <c r="AJ25" i="1" s="1"/>
  <c r="AI33" i="1"/>
  <c r="AJ33" i="1" s="1"/>
  <c r="Y2" i="1"/>
  <c r="Z2" i="1" s="1"/>
  <c r="AC18" i="1"/>
  <c r="AD18" i="1" s="1"/>
  <c r="AC2" i="1"/>
  <c r="AD2" i="1" s="1"/>
  <c r="AC23" i="1"/>
  <c r="AD23" i="1" s="1"/>
  <c r="AC55" i="1"/>
  <c r="AD55" i="1" s="1"/>
  <c r="AA55" i="1"/>
  <c r="AB55" i="1" s="1"/>
  <c r="AA52" i="1"/>
  <c r="AB52" i="1" s="1"/>
  <c r="AK8" i="1"/>
  <c r="AL8" i="1" s="1"/>
  <c r="AK7" i="1"/>
  <c r="AL7" i="1" s="1"/>
  <c r="AG66" i="1"/>
  <c r="AH66" i="1" s="1"/>
  <c r="AK21" i="1"/>
  <c r="AL21" i="1" s="1"/>
  <c r="AA5" i="1"/>
  <c r="AB5" i="1" s="1"/>
  <c r="AK34" i="1"/>
  <c r="AL34" i="1" s="1"/>
  <c r="AG13" i="1"/>
  <c r="AH13" i="1" s="1"/>
  <c r="AC41" i="1"/>
  <c r="AD41" i="1" s="1"/>
  <c r="AC17" i="1"/>
  <c r="AD17" i="1" s="1"/>
  <c r="AC25" i="1"/>
  <c r="AD25" i="1" s="1"/>
  <c r="AC26" i="1"/>
  <c r="AD26" i="1" s="1"/>
  <c r="AC62" i="1"/>
  <c r="AD62" i="1" s="1"/>
  <c r="AK25" i="1"/>
  <c r="AL25" i="1" s="1"/>
  <c r="Y6" i="1"/>
  <c r="Z6" i="1" s="1"/>
  <c r="Y44" i="1"/>
  <c r="Z44" i="1" s="1"/>
  <c r="Y10" i="1"/>
  <c r="Z10" i="1" s="1"/>
  <c r="Y56" i="1"/>
  <c r="Z56" i="1" s="1"/>
  <c r="AE62" i="1"/>
  <c r="AF62" i="1" s="1"/>
  <c r="Y14" i="1"/>
  <c r="Z14" i="1" s="1"/>
  <c r="Y11" i="1"/>
  <c r="Z11" i="1" s="1"/>
  <c r="Y21" i="1"/>
  <c r="Z21" i="1" s="1"/>
  <c r="Y55" i="1"/>
  <c r="Z55" i="1" s="1"/>
  <c r="AE52" i="1"/>
  <c r="AF52" i="1" s="1"/>
  <c r="AG41" i="1"/>
  <c r="AH41" i="1" s="1"/>
  <c r="AK15" i="1"/>
  <c r="AL15" i="1" s="1"/>
  <c r="AK27" i="1"/>
  <c r="AL27" i="1" s="1"/>
  <c r="AG14" i="1"/>
  <c r="AH14" i="1" s="1"/>
  <c r="AA50" i="1"/>
  <c r="AB50" i="1" s="1"/>
  <c r="AK50" i="1"/>
  <c r="AL50" i="1" s="1"/>
  <c r="AK17" i="1"/>
  <c r="AL17" i="1" s="1"/>
  <c r="AA51" i="1"/>
  <c r="AB51" i="1" s="1"/>
  <c r="AA35" i="1"/>
  <c r="AB35" i="1" s="1"/>
  <c r="AG55" i="1"/>
  <c r="AH55" i="1" s="1"/>
  <c r="AG46" i="1"/>
  <c r="AH46" i="1" s="1"/>
  <c r="AC32" i="1"/>
  <c r="AD32" i="1" s="1"/>
  <c r="AC52" i="1"/>
  <c r="AD52" i="1" s="1"/>
  <c r="AC45" i="1"/>
  <c r="AD45" i="1" s="1"/>
  <c r="AC42" i="1"/>
  <c r="AD42" i="1" s="1"/>
  <c r="AC14" i="1"/>
  <c r="AD14" i="1" s="1"/>
  <c r="Y4" i="1"/>
  <c r="Z4" i="1" s="1"/>
  <c r="AE57" i="1"/>
  <c r="AF57" i="1" s="1"/>
  <c r="Y9" i="1"/>
  <c r="Z9" i="1" s="1"/>
  <c r="Y31" i="1"/>
  <c r="Z31" i="1" s="1"/>
  <c r="AE28" i="1"/>
  <c r="AF28" i="1" s="1"/>
  <c r="AA44" i="1"/>
  <c r="AB44" i="1" s="1"/>
  <c r="AA7" i="1"/>
  <c r="AB7" i="1" s="1"/>
  <c r="AG25" i="1"/>
  <c r="AH25" i="1" s="1"/>
  <c r="AK31" i="1"/>
  <c r="AL31" i="1" s="1"/>
  <c r="AA27" i="1"/>
  <c r="AB27" i="1" s="1"/>
  <c r="AA62" i="1"/>
  <c r="AB62" i="1" s="1"/>
  <c r="AA4" i="1"/>
  <c r="AB4" i="1" s="1"/>
  <c r="AA10" i="1"/>
  <c r="AB10" i="1" s="1"/>
  <c r="AG20" i="1"/>
  <c r="AH20" i="1" s="1"/>
  <c r="AG5" i="1"/>
  <c r="AH5" i="1" s="1"/>
  <c r="AK64" i="1"/>
  <c r="AL64" i="1" s="1"/>
  <c r="AC13" i="1"/>
  <c r="AD13" i="1" s="1"/>
  <c r="AC16" i="1"/>
  <c r="AD16" i="1" s="1"/>
  <c r="AC4" i="1"/>
  <c r="AD4" i="1" s="1"/>
  <c r="AC43" i="1"/>
  <c r="AD43" i="1" s="1"/>
  <c r="AC31" i="1"/>
  <c r="AD31" i="1" s="1"/>
  <c r="AE38" i="1"/>
  <c r="AF38" i="1" s="1"/>
  <c r="Y60" i="1"/>
  <c r="Z60" i="1" s="1"/>
  <c r="AE3" i="1"/>
  <c r="AF3" i="1" s="1"/>
  <c r="AE45" i="1"/>
  <c r="AF45" i="1" s="1"/>
  <c r="AE55" i="1"/>
  <c r="AF55" i="1" s="1"/>
  <c r="Y19" i="1"/>
  <c r="Z19" i="1" s="1"/>
  <c r="AE4" i="1"/>
  <c r="AF4" i="1" s="1"/>
  <c r="AK3" i="1"/>
  <c r="AL3" i="1" s="1"/>
  <c r="AG39" i="1"/>
  <c r="AH39" i="1" s="1"/>
  <c r="AK63" i="1"/>
  <c r="AL63" i="1" s="1"/>
  <c r="AG64" i="1"/>
  <c r="AH64" i="1" s="1"/>
  <c r="AG56" i="1"/>
  <c r="AH56" i="1" s="1"/>
  <c r="AK14" i="1"/>
  <c r="AL14" i="1" s="1"/>
  <c r="AG2" i="1"/>
  <c r="AH2" i="1" s="1"/>
  <c r="AA60" i="1"/>
  <c r="AB60" i="1" s="1"/>
  <c r="AG57" i="1"/>
  <c r="AH57" i="1" s="1"/>
  <c r="AA32" i="1"/>
  <c r="AB32" i="1" s="1"/>
  <c r="AC39" i="1"/>
  <c r="AD39" i="1" s="1"/>
  <c r="AC21" i="1"/>
  <c r="AD21" i="1" s="1"/>
  <c r="AC20" i="1"/>
  <c r="AD20" i="1" s="1"/>
  <c r="AC49" i="1"/>
  <c r="AD49" i="1" s="1"/>
  <c r="AC19" i="1"/>
  <c r="AD19" i="1" s="1"/>
  <c r="AC54" i="1"/>
  <c r="AD54" i="1" s="1"/>
  <c r="AE64" i="1"/>
  <c r="AF64" i="1" s="1"/>
  <c r="Y34" i="1"/>
  <c r="Z34" i="1" s="1"/>
  <c r="Y17" i="1"/>
  <c r="Z17" i="1" s="1"/>
  <c r="AE21" i="1"/>
  <c r="AF21" i="1" s="1"/>
  <c r="AE31" i="1"/>
  <c r="AF31" i="1" s="1"/>
  <c r="AE29" i="1"/>
  <c r="AF29" i="1" s="1"/>
  <c r="AE24" i="1"/>
  <c r="AF24" i="1" s="1"/>
  <c r="AG27" i="1"/>
  <c r="AH27" i="1" s="1"/>
  <c r="AG42" i="1"/>
  <c r="AH42" i="1" s="1"/>
  <c r="AA12" i="1"/>
  <c r="AB12" i="1" s="1"/>
  <c r="AG40" i="1"/>
  <c r="AH40" i="1" s="1"/>
  <c r="AG23" i="1"/>
  <c r="AH23" i="1" s="1"/>
  <c r="AA29" i="1"/>
  <c r="AB29" i="1" s="1"/>
  <c r="AA17" i="1"/>
  <c r="AB17" i="1" s="1"/>
  <c r="AA63" i="1"/>
  <c r="AB63" i="1" s="1"/>
  <c r="AK11" i="1"/>
  <c r="AL11" i="1" s="1"/>
  <c r="AK56" i="1"/>
  <c r="AL56" i="1" s="1"/>
  <c r="AC28" i="1"/>
  <c r="AD28" i="1" s="1"/>
  <c r="AC15" i="1"/>
  <c r="AD15" i="1" s="1"/>
  <c r="AC10" i="1"/>
  <c r="AD10" i="1" s="1"/>
  <c r="AC46" i="1"/>
  <c r="AD46" i="1" s="1"/>
  <c r="AC64" i="1"/>
  <c r="AD64" i="1" s="1"/>
  <c r="AC36" i="1"/>
  <c r="AD36" i="1" s="1"/>
  <c r="Y37" i="1"/>
  <c r="Z37" i="1" s="1"/>
  <c r="AE66" i="1"/>
  <c r="AF66" i="1" s="1"/>
  <c r="AE65" i="1"/>
  <c r="AF65" i="1" s="1"/>
  <c r="Y22" i="1"/>
  <c r="Z22" i="1" s="1"/>
  <c r="Y48" i="1"/>
  <c r="Z48" i="1" s="1"/>
  <c r="Y53" i="1"/>
  <c r="Z53" i="1" s="1"/>
  <c r="AE34" i="1"/>
  <c r="AF34" i="1" s="1"/>
  <c r="Y50" i="1"/>
  <c r="Z50" i="1" s="1"/>
  <c r="Y51" i="1"/>
  <c r="Z51" i="1" s="1"/>
  <c r="AE9" i="1"/>
  <c r="AF9" i="1" s="1"/>
  <c r="AE19" i="1"/>
  <c r="AF19" i="1" s="1"/>
  <c r="Y66" i="1"/>
  <c r="Z66" i="1" s="1"/>
  <c r="Y61" i="1"/>
  <c r="Z61" i="1" s="1"/>
  <c r="AG30" i="1"/>
  <c r="AH30" i="1" s="1"/>
  <c r="AK59" i="1"/>
  <c r="AL59" i="1" s="1"/>
  <c r="AA38" i="1"/>
  <c r="AB38" i="1" s="1"/>
  <c r="AA26" i="1"/>
  <c r="AB26" i="1" s="1"/>
  <c r="AK41" i="1"/>
  <c r="AL41" i="1" s="1"/>
  <c r="AK20" i="1"/>
  <c r="AL20" i="1" s="1"/>
  <c r="AG35" i="1"/>
  <c r="AH35" i="1" s="1"/>
  <c r="AA41" i="1"/>
  <c r="AB41" i="1" s="1"/>
  <c r="AG17" i="1"/>
  <c r="AH17" i="1" s="1"/>
  <c r="AA57" i="1"/>
  <c r="AB57" i="1" s="1"/>
  <c r="AC34" i="1"/>
  <c r="AD34" i="1" s="1"/>
  <c r="AC29" i="1"/>
  <c r="AD29" i="1" s="1"/>
  <c r="AC22" i="1"/>
  <c r="AD22" i="1" s="1"/>
  <c r="AC61" i="1"/>
  <c r="AD61" i="1" s="1"/>
  <c r="AC48" i="1"/>
  <c r="AD48" i="1" s="1"/>
  <c r="AC12" i="1"/>
  <c r="AD12" i="1" s="1"/>
  <c r="AA37" i="1"/>
  <c r="AB37" i="1" s="1"/>
  <c r="AA53" i="1"/>
  <c r="AB53" i="1" s="1"/>
  <c r="AG11" i="1"/>
  <c r="AH11" i="1" s="1"/>
  <c r="AA25" i="1"/>
  <c r="AB25" i="1" s="1"/>
  <c r="AA61" i="1"/>
  <c r="AB61" i="1" s="1"/>
  <c r="AA46" i="1"/>
  <c r="AB46" i="1" s="1"/>
  <c r="AA66" i="1"/>
  <c r="AB66" i="1" s="1"/>
  <c r="AA15" i="1"/>
  <c r="AB15" i="1" s="1"/>
  <c r="AK12" i="1"/>
  <c r="AL12" i="1" s="1"/>
  <c r="AG49" i="1"/>
  <c r="AH49" i="1" s="1"/>
  <c r="AA59" i="1"/>
  <c r="AB59" i="1" s="1"/>
  <c r="AG54" i="1"/>
  <c r="AH54" i="1" s="1"/>
  <c r="AK35" i="1"/>
  <c r="AL35" i="1" s="1"/>
  <c r="AK53" i="1"/>
  <c r="AL53" i="1" s="1"/>
  <c r="AA18" i="1"/>
  <c r="AB18" i="1" s="1"/>
  <c r="AK65" i="1"/>
  <c r="AL65" i="1" s="1"/>
  <c r="AK39" i="1"/>
  <c r="AL39" i="1" s="1"/>
  <c r="AA42" i="1"/>
  <c r="AB42" i="1" s="1"/>
  <c r="AG29" i="1"/>
  <c r="AH29" i="1" s="1"/>
  <c r="AK46" i="1"/>
  <c r="AL46" i="1" s="1"/>
  <c r="AK61" i="1"/>
  <c r="AL61" i="1" s="1"/>
  <c r="AK13" i="1"/>
  <c r="AL13" i="1" s="1"/>
  <c r="AA8" i="1"/>
  <c r="AB8" i="1" s="1"/>
  <c r="AG47" i="1"/>
  <c r="AH47" i="1" s="1"/>
  <c r="AK32" i="1"/>
  <c r="AL32" i="1" s="1"/>
  <c r="AG63" i="1"/>
  <c r="AH63" i="1" s="1"/>
  <c r="AA20" i="1"/>
  <c r="AB20" i="1" s="1"/>
  <c r="AK57" i="1"/>
  <c r="AL57" i="1" s="1"/>
  <c r="AK43" i="1"/>
  <c r="AL43" i="1" s="1"/>
  <c r="AA58" i="1"/>
  <c r="AB58" i="1" s="1"/>
  <c r="AG51" i="1"/>
  <c r="AH51" i="1" s="1"/>
  <c r="AE2" i="1"/>
  <c r="AF2" i="1" s="1"/>
  <c r="AG62" i="1"/>
  <c r="AH62" i="1" s="1"/>
  <c r="AG32" i="1"/>
  <c r="AH32" i="1" s="1"/>
  <c r="AA14" i="1"/>
  <c r="AB14" i="1" s="1"/>
  <c r="AA9" i="1"/>
  <c r="AB9" i="1" s="1"/>
  <c r="AA34" i="1"/>
  <c r="AB34" i="1" s="1"/>
  <c r="AA33" i="1"/>
  <c r="AB33" i="1" s="1"/>
  <c r="AG21" i="1"/>
  <c r="AH21" i="1" s="1"/>
  <c r="AG6" i="1"/>
  <c r="AH6" i="1" s="1"/>
  <c r="AK23" i="1"/>
  <c r="AL23" i="1" s="1"/>
  <c r="AG18" i="1"/>
  <c r="AH18" i="1" s="1"/>
  <c r="AA64" i="1"/>
  <c r="AB64" i="1" s="1"/>
  <c r="AG4" i="1"/>
  <c r="AH4" i="1" s="1"/>
  <c r="AK48" i="1"/>
  <c r="AL48" i="1" s="1"/>
  <c r="AG9" i="1"/>
  <c r="AH9" i="1" s="1"/>
  <c r="AG26" i="1"/>
  <c r="AH26" i="1" s="1"/>
  <c r="AA39" i="1"/>
  <c r="AB39" i="1" s="1"/>
  <c r="AK5" i="1"/>
  <c r="AL5" i="1" s="1"/>
  <c r="AG31" i="1"/>
  <c r="AH31" i="1" s="1"/>
  <c r="AA21" i="1"/>
  <c r="AB21" i="1" s="1"/>
  <c r="AA49" i="1"/>
  <c r="AB49" i="1" s="1"/>
  <c r="AA16" i="1"/>
  <c r="AB16" i="1" s="1"/>
  <c r="AK44" i="1"/>
  <c r="AL44" i="1" s="1"/>
  <c r="AA65" i="1"/>
  <c r="AB65" i="1" s="1"/>
  <c r="AK49" i="1"/>
  <c r="AL49" i="1" s="1"/>
  <c r="AK22" i="1"/>
  <c r="AL22" i="1" s="1"/>
  <c r="Y64" i="1"/>
  <c r="Z64" i="1" s="1"/>
  <c r="Y16" i="1"/>
  <c r="Z16" i="1" s="1"/>
  <c r="Y30" i="1"/>
  <c r="Z30" i="1" s="1"/>
  <c r="AE25" i="1"/>
  <c r="AF25" i="1" s="1"/>
  <c r="Y62" i="1"/>
  <c r="Z62" i="1" s="1"/>
  <c r="AE7" i="1"/>
  <c r="AF7" i="1" s="1"/>
  <c r="AE5" i="1"/>
  <c r="AF5" i="1" s="1"/>
  <c r="AE36" i="1"/>
  <c r="AF36" i="1" s="1"/>
  <c r="AG61" i="1"/>
  <c r="AH61" i="1" s="1"/>
  <c r="AA31" i="1"/>
  <c r="AB31" i="1" s="1"/>
  <c r="AK55" i="1"/>
  <c r="AL55" i="1" s="1"/>
  <c r="AK29" i="1"/>
  <c r="AL29" i="1" s="1"/>
  <c r="AG37" i="1"/>
  <c r="AH37" i="1" s="1"/>
  <c r="AA24" i="1"/>
  <c r="AB24" i="1" s="1"/>
  <c r="AA28" i="1"/>
  <c r="AB28" i="1" s="1"/>
  <c r="AG38" i="1"/>
  <c r="AH38" i="1" s="1"/>
  <c r="AK37" i="1"/>
  <c r="AL37" i="1" s="1"/>
  <c r="AG12" i="1"/>
  <c r="AH12" i="1" s="1"/>
  <c r="AA3" i="1"/>
  <c r="AB3" i="1" s="1"/>
  <c r="AG48" i="1"/>
  <c r="AH48" i="1" s="1"/>
  <c r="AK9" i="1"/>
  <c r="AL9" i="1" s="1"/>
  <c r="AA45" i="1"/>
  <c r="AB45" i="1" s="1"/>
  <c r="AA54" i="1"/>
  <c r="AB54" i="1" s="1"/>
  <c r="AG52" i="1"/>
  <c r="AH52" i="1" s="1"/>
  <c r="G7" i="1"/>
  <c r="G8" i="1"/>
  <c r="G9" i="1"/>
  <c r="G10" i="1"/>
  <c r="G11" i="1"/>
  <c r="G12" i="1"/>
  <c r="N4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<sst xmlns="http://schemas.openxmlformats.org/spreadsheetml/2006/main" count="2980" uniqueCount="565">
  <si>
    <t>标准样品</t>
    <phoneticPr fontId="1" type="noConversion"/>
  </si>
  <si>
    <t>初吾咖啡-红标瑰夏</t>
    <phoneticPr fontId="1" type="noConversion"/>
  </si>
  <si>
    <t>六月花园-红标瑰夏</t>
    <phoneticPr fontId="1" type="noConversion"/>
  </si>
  <si>
    <t>得分</t>
    <phoneticPr fontId="1" type="noConversion"/>
  </si>
  <si>
    <t>价格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</si>
  <si>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</si>
  <si>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</si>
  <si>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</si>
  <si>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x</t>
    <phoneticPr fontId="1" type="noConversion"/>
  </si>
  <si>
    <t>y</t>
    <phoneticPr fontId="1" type="noConversion"/>
  </si>
  <si>
    <t>y=a*(x-b)^2+t</t>
    <phoneticPr fontId="1" type="noConversion"/>
  </si>
  <si>
    <t>绩点</t>
    <phoneticPr fontId="1" type="noConversion"/>
  </si>
  <si>
    <t>价格对数</t>
    <phoneticPr fontId="1" type="noConversion"/>
  </si>
  <si>
    <t>a的系数</t>
    <phoneticPr fontId="1" type="noConversion"/>
  </si>
  <si>
    <t>b的系数</t>
    <phoneticPr fontId="1" type="noConversion"/>
  </si>
  <si>
    <t>性价比</t>
    <phoneticPr fontId="1" type="noConversion"/>
  </si>
  <si>
    <t>绩点系数</t>
    <phoneticPr fontId="1" type="noConversion"/>
  </si>
  <si>
    <t>标准</t>
    <phoneticPr fontId="1" type="noConversion"/>
  </si>
  <si>
    <t>测试</t>
    <phoneticPr fontId="1" type="noConversion"/>
  </si>
  <si>
    <t>咖啡小镇-绿标瑰夏</t>
    <phoneticPr fontId="1" type="noConversion"/>
  </si>
  <si>
    <t>塔拉苏-苏丹如梅</t>
    <phoneticPr fontId="1" type="noConversion"/>
  </si>
  <si>
    <t>塔拉苏-尼加拉瓜爪哇尼卡</t>
    <phoneticPr fontId="1" type="noConversion"/>
  </si>
  <si>
    <t>塔拉苏-晚收甜白</t>
    <phoneticPr fontId="1" type="noConversion"/>
  </si>
  <si>
    <t>常数项</t>
    <phoneticPr fontId="1" type="noConversion"/>
  </si>
  <si>
    <t>初吾咖啡-果丁丁</t>
    <phoneticPr fontId="1" type="noConversion"/>
  </si>
  <si>
    <t>绩点*a/(价格对数+b)</t>
    <phoneticPr fontId="1" type="noConversion"/>
  </si>
  <si>
    <t>&gt;0</t>
    <phoneticPr fontId="1" type="noConversion"/>
  </si>
  <si>
    <t>性价比系数</t>
    <phoneticPr fontId="1" type="noConversion"/>
  </si>
  <si>
    <t>优秀</t>
    <phoneticPr fontId="1" type="noConversion"/>
  </si>
  <si>
    <t>良好</t>
    <phoneticPr fontId="1" type="noConversion"/>
  </si>
  <si>
    <t>A+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</si>
  <si>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</si>
  <si>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</si>
  <si>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</si>
  <si>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&gt;=3.95</t>
    <phoneticPr fontId="1" type="noConversion"/>
  </si>
  <si>
    <t>A-</t>
    <phoneticPr fontId="1" type="noConversion"/>
  </si>
  <si>
    <t>B+</t>
    <phoneticPr fontId="1" type="noConversion"/>
  </si>
  <si>
    <t>B-</t>
    <phoneticPr fontId="1" type="noConversion"/>
  </si>
  <si>
    <t>C+</t>
    <phoneticPr fontId="1" type="noConversion"/>
  </si>
  <si>
    <t>C-</t>
    <phoneticPr fontId="1" type="noConversion"/>
  </si>
  <si>
    <t>D+</t>
    <phoneticPr fontId="1" type="noConversion"/>
  </si>
  <si>
    <t>F</t>
    <phoneticPr fontId="1" type="noConversion"/>
  </si>
  <si>
    <t>D</t>
    <phoneticPr fontId="1" type="noConversion"/>
  </si>
  <si>
    <t>3.8-3.95</t>
    <phoneticPr fontId="1" type="noConversion"/>
  </si>
  <si>
    <t>3.7-3.8</t>
    <phoneticPr fontId="1" type="noConversion"/>
  </si>
  <si>
    <t>3.6-3.7</t>
    <phoneticPr fontId="1" type="noConversion"/>
  </si>
  <si>
    <t>3.5-3.6</t>
    <phoneticPr fontId="1" type="noConversion"/>
  </si>
  <si>
    <t>3.4-3.5</t>
    <phoneticPr fontId="1" type="noConversion"/>
  </si>
  <si>
    <t>一般</t>
    <phoneticPr fontId="1" type="noConversion"/>
  </si>
  <si>
    <t>3.1-3.4</t>
    <phoneticPr fontId="1" type="noConversion"/>
  </si>
  <si>
    <t>2.6-3.1</t>
    <phoneticPr fontId="1" type="noConversion"/>
  </si>
  <si>
    <t>2.0-2.6</t>
    <phoneticPr fontId="1" type="noConversion"/>
  </si>
  <si>
    <t>1.5-2.0</t>
    <phoneticPr fontId="1" type="noConversion"/>
  </si>
  <si>
    <t>1.0-1.5</t>
    <phoneticPr fontId="1" type="noConversion"/>
  </si>
  <si>
    <t>&lt;1.0</t>
    <phoneticPr fontId="1" type="noConversion"/>
  </si>
  <si>
    <t>及格</t>
    <phoneticPr fontId="1" type="noConversion"/>
  </si>
  <si>
    <t>不及格</t>
    <phoneticPr fontId="1" type="noConversion"/>
  </si>
  <si>
    <t>等级</t>
    <phoneticPr fontId="1" type="noConversion"/>
  </si>
  <si>
    <t>成绩</t>
    <phoneticPr fontId="1" type="noConversion"/>
  </si>
  <si>
    <t>临界价格</t>
    <phoneticPr fontId="1" type="noConversion"/>
  </si>
  <si>
    <t>绿标瑰夏</t>
  </si>
  <si>
    <t>摩根Enigma谜</t>
  </si>
  <si>
    <t>阿布瑰夏竞标</t>
  </si>
  <si>
    <t>竞标标王</t>
  </si>
  <si>
    <t>尖身波旁</t>
  </si>
  <si>
    <t>哈特曼奇乔加尤</t>
  </si>
  <si>
    <t>林中漫步</t>
  </si>
  <si>
    <t>樱桃茶语</t>
  </si>
  <si>
    <t>云顶瑰夏</t>
  </si>
  <si>
    <t>胡果瑰夏</t>
  </si>
  <si>
    <t>极光庄园瑰夏</t>
  </si>
  <si>
    <t>黄金百香果</t>
  </si>
  <si>
    <t>全红果</t>
  </si>
  <si>
    <t>厄瓜多尔竞标</t>
  </si>
  <si>
    <t>阿布瑰夏点绛唇</t>
  </si>
  <si>
    <t>女神瑰夏</t>
  </si>
  <si>
    <t>粉波旁</t>
  </si>
  <si>
    <t>缅甸铁皮卡</t>
  </si>
  <si>
    <t>小圆圆</t>
  </si>
  <si>
    <t>蓝标瑰夏</t>
  </si>
  <si>
    <t>黑蜜瑰夏</t>
  </si>
  <si>
    <t>老虎奇洛索</t>
  </si>
  <si>
    <t>辣椒瑰夏</t>
  </si>
  <si>
    <t>云曼谷</t>
  </si>
  <si>
    <t>日晒小摩卡</t>
  </si>
  <si>
    <t>莓梅</t>
  </si>
  <si>
    <t>风山庄园瑰夏</t>
  </si>
  <si>
    <t>乌许乌许</t>
  </si>
  <si>
    <t>花月夜</t>
  </si>
  <si>
    <t>碧莉娜瑰夏</t>
  </si>
  <si>
    <t>果丁丁</t>
  </si>
  <si>
    <t>水洗瑰夏</t>
  </si>
  <si>
    <t>粉百合</t>
  </si>
  <si>
    <t>甜蜜花茶</t>
  </si>
  <si>
    <t>东部高地</t>
  </si>
  <si>
    <t>阿瑞恰</t>
  </si>
  <si>
    <t>狮子王</t>
  </si>
  <si>
    <t>波奎特瑰夏</t>
  </si>
  <si>
    <t>红富士</t>
  </si>
  <si>
    <t>R=100</t>
    <phoneticPr fontId="1" type="noConversion"/>
  </si>
  <si>
    <t>R=99</t>
    <phoneticPr fontId="1" type="noConversion"/>
  </si>
  <si>
    <t>R=97.5</t>
    <phoneticPr fontId="1" type="noConversion"/>
  </si>
  <si>
    <t>R=95</t>
    <phoneticPr fontId="1" type="noConversion"/>
  </si>
  <si>
    <t>R=101</t>
    <phoneticPr fontId="1" type="noConversion"/>
  </si>
  <si>
    <t>R=102.5</t>
    <phoneticPr fontId="1" type="noConversion"/>
  </si>
  <si>
    <t>R=105</t>
    <phoneticPr fontId="1" type="noConversion"/>
  </si>
  <si>
    <t>名称</t>
  </si>
  <si>
    <t>国家</t>
  </si>
  <si>
    <t>产区</t>
  </si>
  <si>
    <t>豆种</t>
  </si>
  <si>
    <t>处理法</t>
  </si>
  <si>
    <t>烘焙程度</t>
  </si>
  <si>
    <t>描述</t>
  </si>
  <si>
    <t>生产商</t>
    <phoneticPr fontId="1" type="noConversion"/>
  </si>
  <si>
    <t>晚收甜白</t>
    <phoneticPr fontId="1" type="noConversion"/>
  </si>
  <si>
    <t>埃塞俄比亚</t>
    <phoneticPr fontId="1" type="noConversion"/>
  </si>
  <si>
    <t>水洗</t>
    <phoneticPr fontId="1" type="noConversion"/>
  </si>
  <si>
    <t>浅度</t>
    <phoneticPr fontId="1" type="noConversion"/>
  </si>
  <si>
    <t>甜杏果酱、洋槐蜜、秋月梨、甜白葡萄</t>
    <phoneticPr fontId="1" type="noConversion"/>
  </si>
  <si>
    <t>塔拉苏咖啡店</t>
    <phoneticPr fontId="1" type="noConversion"/>
  </si>
  <si>
    <t>标准差</t>
  </si>
  <si>
    <t>90CL</t>
  </si>
  <si>
    <t>-</t>
  </si>
  <si>
    <t>王氏总分</t>
    <phoneticPr fontId="1" type="noConversion"/>
  </si>
  <si>
    <t>汪氏总分</t>
    <phoneticPr fontId="1" type="noConversion"/>
  </si>
  <si>
    <t>总分</t>
    <phoneticPr fontId="1" type="noConversion"/>
  </si>
  <si>
    <t>埃塞俄比亚</t>
  </si>
  <si>
    <t>水洗</t>
  </si>
  <si>
    <t>浅度</t>
  </si>
  <si>
    <t>柑橘，小白花，甜橙，莓果，杏桃，绿茶，甜度好，口感顺滑</t>
  </si>
  <si>
    <t>初吾咖啡</t>
  </si>
  <si>
    <t>瑰夏村金标</t>
    <phoneticPr fontId="1" type="noConversion"/>
  </si>
  <si>
    <t>瑰夏1931</t>
    <phoneticPr fontId="1" type="noConversion"/>
  </si>
  <si>
    <t>蜜处理</t>
    <phoneticPr fontId="1" type="noConversion"/>
  </si>
  <si>
    <t>中浅</t>
    <phoneticPr fontId="1" type="noConversion"/>
  </si>
  <si>
    <t>新鲜树莓，黄樱桃，菊花茶</t>
    <phoneticPr fontId="1" type="noConversion"/>
  </si>
  <si>
    <t>花魁7.0</t>
  </si>
  <si>
    <t>古吉</t>
  </si>
  <si>
    <t>原生种</t>
  </si>
  <si>
    <t>日晒</t>
  </si>
  <si>
    <t>玫瑰花、莓果、水蜜桃、黑醋栗、蜜瓜、水果糖浆</t>
  </si>
  <si>
    <t>喵小雅</t>
  </si>
  <si>
    <t>白兰花</t>
  </si>
  <si>
    <t>玉兰花，蜜饯，柑橘，甜感</t>
  </si>
  <si>
    <t>2024TOH冠军日晒</t>
  </si>
  <si>
    <t>74110/74158</t>
  </si>
  <si>
    <t>白色花香，柑橘，青柠，苹果，黄桃，绿茶</t>
  </si>
  <si>
    <t>无限福气</t>
  </si>
  <si>
    <t>热带水果，杏子，百香果，玫瑰花，红茶，橘子，蜂蜜</t>
  </si>
  <si>
    <t>2024TOH冠军水洗</t>
  </si>
  <si>
    <t>西达摩</t>
  </si>
  <si>
    <t>浅度92.1</t>
  </si>
  <si>
    <t>粉色玫瑰，水蜜桃，新鲜草莓，葡萄柚，芒果。整体是上扬的草莓与粉红玫瑰花的香气，红色果汁清晰通透带着水果糖甜感</t>
  </si>
  <si>
    <t>尽力而为</t>
  </si>
  <si>
    <t>Bule Hamabal水洗站</t>
  </si>
  <si>
    <t>浅度89.5</t>
  </si>
  <si>
    <t>佛手柑，茉莉花，青提，花茶，黄杏桃。整体是轻盈的花茶口感，清淡的果汁，柔和细腻的酸甜余韵</t>
  </si>
  <si>
    <t>74158&amp;74110</t>
  </si>
  <si>
    <t>浅度92.3</t>
  </si>
  <si>
    <t>红色花，蓝莓，芒果，葡萄</t>
  </si>
  <si>
    <t>启程拓殖</t>
  </si>
  <si>
    <t>晴王葡萄</t>
  </si>
  <si>
    <t>晴王葡萄，香水柠檬，佛手柑，伯爵红茶</t>
  </si>
  <si>
    <t>阿洛水洗</t>
  </si>
  <si>
    <t>Tamiru Tadesse</t>
  </si>
  <si>
    <t>茉莉花甜橙樱桃</t>
  </si>
  <si>
    <t>GrandCRU</t>
  </si>
  <si>
    <t>阿洛日晒</t>
  </si>
  <si>
    <t>树莓，草莓，香芒，伯爵茶</t>
  </si>
  <si>
    <t>埃托水洗</t>
  </si>
  <si>
    <t>茉莉花蔗糖白桃青苹果</t>
  </si>
  <si>
    <t>埃托日晒</t>
  </si>
  <si>
    <t>花香，树莓，草莓，香芒</t>
  </si>
  <si>
    <t>Duwancho</t>
  </si>
  <si>
    <t>Negussie Gemeda Mude</t>
  </si>
  <si>
    <t>桃子，柑橘，蜂蜜，红茶</t>
  </si>
  <si>
    <t>Tatesa</t>
  </si>
  <si>
    <t>金桔，桃子，红茶</t>
  </si>
  <si>
    <t>Morke</t>
  </si>
  <si>
    <t>红色花，菠萝蜜，油桃，红布林</t>
  </si>
  <si>
    <t>Karamo</t>
  </si>
  <si>
    <t>红色花，百香果，葡萄</t>
  </si>
  <si>
    <t>凤凰单丛</t>
  </si>
  <si>
    <t>Bona Zuria</t>
  </si>
  <si>
    <t>74系列</t>
  </si>
  <si>
    <t>花香，佛手柑，青提，凤凰单丛茶，明亮顺滑</t>
  </si>
  <si>
    <t>红球咖啡</t>
  </si>
  <si>
    <t>贡珠贝</t>
  </si>
  <si>
    <t>74112&amp;74158</t>
  </si>
  <si>
    <t>荔枝，新鲜草莓，蜜桔酸甜</t>
  </si>
  <si>
    <t>CHG</t>
  </si>
  <si>
    <t>晚收甜白</t>
  </si>
  <si>
    <t>瑰夏村金标</t>
  </si>
  <si>
    <t>圣何塞</t>
  </si>
  <si>
    <t>萨尔瓦多</t>
  </si>
  <si>
    <t>帕卡马拉</t>
  </si>
  <si>
    <t>清晰的番石榴香气，伴随杏桃和菠萝酸甜，低温后酸甜转变为杨桃和青提，番石榴风味依旧，花蜜余韵，整体具象且平衡</t>
  </si>
  <si>
    <t>巨树庄园LOT9地块</t>
  </si>
  <si>
    <t>Trifinio</t>
  </si>
  <si>
    <t>巨树庄园</t>
  </si>
  <si>
    <t>瑰夏</t>
  </si>
  <si>
    <t>浅中</t>
  </si>
  <si>
    <t>白色花香，甜橙，白桃，佛手柑</t>
  </si>
  <si>
    <t>CCRA</t>
  </si>
  <si>
    <t>巴拿马</t>
  </si>
  <si>
    <t>波奎特</t>
  </si>
  <si>
    <t>翡翠庄园</t>
  </si>
  <si>
    <t>茉莉花，白杏，佛手柑，蔗糖，红茶，蜂蜜，余韵持久，甜感出色</t>
  </si>
  <si>
    <t>红标瑰夏</t>
    <phoneticPr fontId="1" type="noConversion"/>
  </si>
  <si>
    <t>红标瑰夏(堪纳斯Trapiche子庄园蔗糖地块)</t>
  </si>
  <si>
    <t>红标瑰夏(创始者地块)</t>
  </si>
  <si>
    <t>六月花园</t>
  </si>
  <si>
    <t>六月花园</t>
    <phoneticPr fontId="1" type="noConversion"/>
  </si>
  <si>
    <t>茉莉花，柑橘，橙子，花蜜，红色浆果，红茶，蔗糖</t>
  </si>
  <si>
    <t>佛手柑，红茶，核果，莓果，玫瑰花，蔗糖，酸甜出色，余韵持久</t>
  </si>
  <si>
    <t>绿标瑰夏（面纱地块）</t>
  </si>
  <si>
    <t>红标瑰夏（Leon地块）</t>
  </si>
  <si>
    <t>巴拿马</t>
    <phoneticPr fontId="1" type="noConversion"/>
  </si>
  <si>
    <t>波奎特</t>
    <phoneticPr fontId="1" type="noConversion"/>
  </si>
  <si>
    <t>瑰夏</t>
    <phoneticPr fontId="1" type="noConversion"/>
  </si>
  <si>
    <t>茉莉花，佛手柑，甜橙，桃子，果汁感</t>
    <phoneticPr fontId="1" type="noConversion"/>
  </si>
  <si>
    <t>CCRA</t>
    <phoneticPr fontId="1" type="noConversion"/>
  </si>
  <si>
    <t>绿标瑰夏（哈拉米约地块）</t>
  </si>
  <si>
    <t>圣特蕾莎瑰夏</t>
  </si>
  <si>
    <t>圣特蕾莎庄园</t>
  </si>
  <si>
    <t>红蜜处理</t>
  </si>
  <si>
    <t>甜橙白杏乌龙茶黄桃花香奶油甜感出色干净度好</t>
  </si>
  <si>
    <t>阿尔铁里</t>
  </si>
  <si>
    <t>茉莉花，佛手柑，水蜜桃，蜂蜜果茶</t>
  </si>
  <si>
    <t>Coffea Circulor</t>
  </si>
  <si>
    <t>Coffea Circulor</t>
    <phoneticPr fontId="1" type="noConversion"/>
  </si>
  <si>
    <t>哈特曼瑰夏</t>
  </si>
  <si>
    <t>花香，白桃，佛手柑，白茶，莓果，杏干，甜度出色，余韵持久</t>
  </si>
  <si>
    <t>卡萨鲁伊斯</t>
  </si>
  <si>
    <t>卡萨鲁伊斯庄园</t>
  </si>
  <si>
    <t>白桃，玫瑰，蜂蜜，杏干，黄桃</t>
  </si>
  <si>
    <t>沃肯</t>
  </si>
  <si>
    <t>香气：蜂蜜、矮牵牛；口味：茉莉金银花、人参、矮牵牛；余味：蜂蜜、黄梅、中度</t>
  </si>
  <si>
    <t>卡门瑰夏</t>
  </si>
  <si>
    <t>茉莉花，甜橙，佛手柑</t>
  </si>
  <si>
    <t>啟程拓殖</t>
  </si>
  <si>
    <t>蕾莉达</t>
  </si>
  <si>
    <t>蕾利达庄园</t>
  </si>
  <si>
    <t>极浅度</t>
  </si>
  <si>
    <t>白色花香，柠檬，佛手柑，蜂蜜甜</t>
  </si>
  <si>
    <t>德林造味</t>
  </si>
  <si>
    <t>詹森瑰夏</t>
  </si>
  <si>
    <t>詹森庄园</t>
  </si>
  <si>
    <t>黄桃 覆盆子</t>
  </si>
  <si>
    <t>Toybox Coffee</t>
  </si>
  <si>
    <t>黑熊詹森</t>
  </si>
  <si>
    <t>柳橙，白花，绿茶，非常干净清爽，细腻度高</t>
  </si>
  <si>
    <t>黑熊咖啡</t>
  </si>
  <si>
    <t>Hacienda 505</t>
  </si>
  <si>
    <t>水洗72h+日晒5d</t>
  </si>
  <si>
    <t>绿茶，蜂蜜，黄李子</t>
  </si>
  <si>
    <t>Alpes 598</t>
  </si>
  <si>
    <t>油桃，玫瑰，黄李子</t>
  </si>
  <si>
    <t>极光火石</t>
  </si>
  <si>
    <t>极光庄园</t>
  </si>
  <si>
    <t>茉莉花，青柠，柑橘苏打，白桃，佛手柑</t>
  </si>
  <si>
    <t>极光火石24产季</t>
  </si>
  <si>
    <t>茉莉花、佛手柑、白桃</t>
  </si>
  <si>
    <t>GrandCru</t>
  </si>
  <si>
    <t>Corpachi</t>
  </si>
  <si>
    <t>水洗 厌氧冷发酵</t>
  </si>
  <si>
    <t>柠檬茉莉覆盆子</t>
  </si>
  <si>
    <t>Apollon's Gold</t>
  </si>
  <si>
    <t>猎户座（Orion）</t>
  </si>
  <si>
    <t>齐瓦士(Chevas)庄园</t>
  </si>
  <si>
    <t>水洗+冷酵母接种</t>
  </si>
  <si>
    <t>杏子，葡萄柚，柠檬</t>
  </si>
  <si>
    <t>芭比朵</t>
  </si>
  <si>
    <t>芭比朵庄园</t>
  </si>
  <si>
    <t>佛手柑，茉莉花，蔗糖，茶香，白桃，甜度好，蜂蜜水般的触感，余韵持久</t>
  </si>
  <si>
    <t>胡果庄园</t>
  </si>
  <si>
    <t>厌氧日晒</t>
  </si>
  <si>
    <t>茶花、甜橙、新鲜浆果、菠萝</t>
  </si>
  <si>
    <t>翡翠第七名</t>
  </si>
  <si>
    <t>浅度90</t>
  </si>
  <si>
    <t>茉莉花，桃子，柠檬草，橘子，佛手柑，明亮多汁的酸度，极度的平衡圆润</t>
  </si>
  <si>
    <t>余晖</t>
  </si>
  <si>
    <t>黛博拉庄园</t>
  </si>
  <si>
    <t>橙花，丑橘，杏子</t>
  </si>
  <si>
    <t>Blendin Coffee Club</t>
  </si>
  <si>
    <t>El Burro</t>
  </si>
  <si>
    <t>驴子庄园</t>
  </si>
  <si>
    <t>茉莉花、水蜜桃、青柠</t>
  </si>
  <si>
    <t>苏丹如梅</t>
  </si>
  <si>
    <t>哥伦比亚</t>
  </si>
  <si>
    <t>鲁美苏丹</t>
  </si>
  <si>
    <t>双重水洗</t>
  </si>
  <si>
    <t>樱桃李、香金桑果、梅子蜜酱、柠檬草、黑糖香甜、甜度高、柔和丝滑、低温依然风味清晰</t>
  </si>
  <si>
    <t>塔拉苏咖啡馆</t>
  </si>
  <si>
    <t>Wilder Lazo</t>
  </si>
  <si>
    <t>柠檬草、洋甘菊</t>
  </si>
  <si>
    <t>圣佩德罗</t>
  </si>
  <si>
    <t>托利马</t>
  </si>
  <si>
    <t>杏桃，蜜瓜，苹果，甜橙，葡萄，柠檬，红酒</t>
  </si>
  <si>
    <t>CHG</t>
    <phoneticPr fontId="1" type="noConversion"/>
  </si>
  <si>
    <t>尤金尼奥德斯</t>
  </si>
  <si>
    <t>惠兰</t>
  </si>
  <si>
    <t>圣洁庄园</t>
  </si>
  <si>
    <t>桂圆干，红枣，阿萨姆红茶，黄糖</t>
  </si>
  <si>
    <t>Go To Coffee</t>
  </si>
  <si>
    <t>Cerro Azul</t>
  </si>
  <si>
    <t>希望庄园</t>
  </si>
  <si>
    <t>混合水洗</t>
  </si>
  <si>
    <t>浅度98</t>
  </si>
  <si>
    <t>茉莉，葡萄，甜瓜，橙子</t>
  </si>
  <si>
    <t>白鲸咖啡</t>
  </si>
  <si>
    <t>露西瑰夏</t>
  </si>
  <si>
    <t>安蒂奥基亚</t>
  </si>
  <si>
    <t>露西庄园</t>
  </si>
  <si>
    <t>野姜花，水蜜桃，佛手柑，黑糖，伯爵茶</t>
  </si>
  <si>
    <t>达文西咖啡</t>
  </si>
  <si>
    <t>Hacienda Misiones</t>
  </si>
  <si>
    <t>半水洗</t>
  </si>
  <si>
    <t>柠檬，茉莉花，百香果</t>
  </si>
  <si>
    <t>微风庄园</t>
  </si>
  <si>
    <t>中浅</t>
  </si>
  <si>
    <t>紫色花香，西梅，菠萝蜜，百香果，触感丝滑，尾韵悠长</t>
  </si>
  <si>
    <t>茉莉花，小青柑，网纹瓜</t>
  </si>
  <si>
    <t>浅度91.8</t>
  </si>
  <si>
    <t>玉兰花，桃子，血橙，白葡萄</t>
  </si>
  <si>
    <t>小农瑰夏</t>
  </si>
  <si>
    <t>花香，柑橘，柠檬，红糖，凤梨，蜜瓜，提子</t>
  </si>
  <si>
    <t>Kathima Lot #082</t>
  </si>
  <si>
    <t>肯尼亚</t>
  </si>
  <si>
    <t>SL28/34, Batian, Riuru 11</t>
  </si>
  <si>
    <t>黑醋栗，薰衣草</t>
  </si>
  <si>
    <t>Talormade</t>
  </si>
  <si>
    <t>麒麟雅加</t>
  </si>
  <si>
    <t>Mwirua农民合作社</t>
  </si>
  <si>
    <t>柑橘，蔗糖，乌龙茶</t>
  </si>
  <si>
    <t>Ichamama</t>
  </si>
  <si>
    <t>Othaya农民合作社</t>
  </si>
  <si>
    <t>SL28/34</t>
  </si>
  <si>
    <t>乌梅，树莓，黑糖，布林</t>
  </si>
  <si>
    <t>2023NO1</t>
  </si>
  <si>
    <t>玻利维亚</t>
  </si>
  <si>
    <t>卡拉纳维</t>
  </si>
  <si>
    <t>阿拉希塔斯</t>
  </si>
  <si>
    <t>咖啡果汁发酵水洗</t>
  </si>
  <si>
    <t>经典的茉莉花香，高温是新奇士橙和水蜜桃，明亮而优雅，低温转变为香水柠檬和树莓，多汁而清爽，整体像是一杯茉莉伯爵果茶</t>
  </si>
  <si>
    <t>唯舍咖啡</t>
  </si>
  <si>
    <t>lsabel lot3</t>
  </si>
  <si>
    <t>茉莉花，蓝莓，蜂蜜柚子</t>
  </si>
  <si>
    <t>The HUB</t>
  </si>
  <si>
    <t>圣菲丽莎</t>
  </si>
  <si>
    <t>危地马拉</t>
  </si>
  <si>
    <t>圣菲丽莎庄园</t>
  </si>
  <si>
    <t>橘蜜处理</t>
  </si>
  <si>
    <t>茉莉，佛手柑，杏子，柠檬红茶</t>
  </si>
  <si>
    <t>Santa Clara</t>
  </si>
  <si>
    <t>白桃，青柠，茉莉，接骨木花</t>
  </si>
  <si>
    <t>Gitesi</t>
  </si>
  <si>
    <t>卢旺达</t>
  </si>
  <si>
    <t>Karongi</t>
  </si>
  <si>
    <t>Gitesi水洗站</t>
  </si>
  <si>
    <t>红波旁</t>
  </si>
  <si>
    <t>青柠、红糖</t>
  </si>
  <si>
    <t>Casona Triangulo</t>
    <phoneticPr fontId="1" type="noConversion"/>
  </si>
  <si>
    <t>洪都拉斯</t>
    <phoneticPr fontId="1" type="noConversion"/>
  </si>
  <si>
    <t>Comayagua</t>
    <phoneticPr fontId="1" type="noConversion"/>
  </si>
  <si>
    <t>青柠、百香果、茉莉</t>
    <phoneticPr fontId="1" type="noConversion"/>
  </si>
  <si>
    <t>Apollon's Gold</t>
    <phoneticPr fontId="1" type="noConversion"/>
  </si>
  <si>
    <t>大桥庄园</t>
    <phoneticPr fontId="1" type="noConversion"/>
  </si>
  <si>
    <t>Chinacla, La Paz</t>
    <phoneticPr fontId="1" type="noConversion"/>
  </si>
  <si>
    <t>油桃，青橘，橘子糖，香料</t>
    <phoneticPr fontId="1" type="noConversion"/>
  </si>
  <si>
    <t>啟程拓殖</t>
    <phoneticPr fontId="1" type="noConversion"/>
  </si>
  <si>
    <t>爪哇尼卡</t>
  </si>
  <si>
    <t>尼加拉瓜</t>
  </si>
  <si>
    <t>圣荷西庄园</t>
  </si>
  <si>
    <t>香草、琵琶、杨桃、木瓜、苹果苏打红糖、玛莎拉红茶尾韵</t>
  </si>
  <si>
    <t>水洗希爪</t>
  </si>
  <si>
    <t>厄瓜多尔</t>
  </si>
  <si>
    <t>希爪</t>
  </si>
  <si>
    <t>洋甘菊、芒果、橘子</t>
  </si>
  <si>
    <t>水洗希爪</t>
    <phoneticPr fontId="1" type="noConversion"/>
  </si>
  <si>
    <t>厄瓜多尔</t>
    <phoneticPr fontId="1" type="noConversion"/>
  </si>
  <si>
    <t>希爪</t>
    <phoneticPr fontId="1" type="noConversion"/>
  </si>
  <si>
    <t>柠檬，甜橙，杏桃</t>
    <phoneticPr fontId="1" type="noConversion"/>
  </si>
  <si>
    <t>Cusco Calca</t>
  </si>
  <si>
    <t>秘鲁</t>
  </si>
  <si>
    <t>浅度93.9</t>
  </si>
  <si>
    <t>洋甘菊，梨，黄桃，红茶</t>
  </si>
  <si>
    <t>贝莉</t>
  </si>
  <si>
    <t>茉莉花，玫瑰，蔗糖，蜂蜜，苹果，草莓</t>
  </si>
  <si>
    <t>小文轻</t>
  </si>
  <si>
    <t>阿拉摩莎竞标</t>
  </si>
  <si>
    <t>巴西</t>
  </si>
  <si>
    <t>达特拉庄园</t>
  </si>
  <si>
    <t>阿拉摩莎</t>
  </si>
  <si>
    <t>茉莉，草莓，黑加仑</t>
  </si>
  <si>
    <t>利比利卡</t>
  </si>
  <si>
    <t>马来西亚</t>
  </si>
  <si>
    <t>丁香，菠萝蜜干，豆蔻，罗汉果，利口酒，煎茶</t>
  </si>
  <si>
    <t>M2M咖啡</t>
  </si>
  <si>
    <t>黎明瑰夏</t>
  </si>
  <si>
    <t>黎明乡窑房村</t>
  </si>
  <si>
    <t>老鹰岩咖啡庄园</t>
  </si>
  <si>
    <t>蜜处理</t>
  </si>
  <si>
    <t>极浅度96</t>
  </si>
  <si>
    <t>白茶，白柚，白桃，柑橘香气，花香，蜂蜜柑</t>
  </si>
  <si>
    <t>保山</t>
    <phoneticPr fontId="3" type="noConversion"/>
  </si>
  <si>
    <t>高黎贡山脉</t>
  </si>
  <si>
    <t>蜂蜜水，花香，红茶，顺滑的果汁口感</t>
    <phoneticPr fontId="1" type="noConversion"/>
  </si>
  <si>
    <t>云谷咖啡</t>
    <phoneticPr fontId="1" type="noConversion"/>
  </si>
  <si>
    <t>红蜜瑰夏</t>
  </si>
  <si>
    <t>墨西哥</t>
  </si>
  <si>
    <t>Veracruz, Cottepec</t>
  </si>
  <si>
    <t>浅度95</t>
  </si>
  <si>
    <t>方糖甘香，杏肉，红糖余韵</t>
  </si>
  <si>
    <t>治光师</t>
  </si>
  <si>
    <t>巴布亚新几内亚</t>
  </si>
  <si>
    <t>柑橘，黄桃，绿茶</t>
  </si>
  <si>
    <t>雅慕伊瑰夏</t>
  </si>
  <si>
    <t>阿里山</t>
  </si>
  <si>
    <t>雅慕伊咖啡庄园</t>
  </si>
  <si>
    <t>白花，水蜜桃，龙眼，佛手柑，蜂蜜，乌龙茶</t>
  </si>
  <si>
    <t>猎人书坊</t>
    <phoneticPr fontId="1" type="noConversion"/>
  </si>
  <si>
    <t>阿里山</t>
    <phoneticPr fontId="1" type="noConversion"/>
  </si>
  <si>
    <t>猎人书坊咖啡庄园</t>
    <phoneticPr fontId="1" type="noConversion"/>
  </si>
  <si>
    <t>白花，柑橘，柠檬，蓝莓，绿茶余韵</t>
    <phoneticPr fontId="1" type="noConversion"/>
  </si>
  <si>
    <t>达文西咖啡</t>
    <phoneticPr fontId="1" type="noConversion"/>
  </si>
  <si>
    <t>红卡杜拉</t>
  </si>
  <si>
    <t>日晒乳酸发酵</t>
  </si>
  <si>
    <t>极浅度110</t>
  </si>
  <si>
    <t>番石榴汁，柳橙酸甜，伯爵红茶</t>
  </si>
  <si>
    <t>lsabel庄园</t>
    <phoneticPr fontId="1" type="noConversion"/>
  </si>
  <si>
    <t>考卡</t>
    <phoneticPr fontId="1" type="noConversion"/>
  </si>
  <si>
    <t>喜拉多</t>
    <phoneticPr fontId="1" type="noConversion"/>
  </si>
  <si>
    <t>-</t>
    <phoneticPr fontId="1" type="noConversion"/>
  </si>
  <si>
    <t>2024TOH冠军水洗_无限福气</t>
    <phoneticPr fontId="1" type="noConversion"/>
  </si>
  <si>
    <t>翡翠庄园/蔗糖地块</t>
    <phoneticPr fontId="1" type="noConversion"/>
  </si>
  <si>
    <t>翡翠庄园/创始者地块</t>
    <phoneticPr fontId="1" type="noConversion"/>
  </si>
  <si>
    <t>翡翠庄园/Leon地块</t>
    <phoneticPr fontId="1" type="noConversion"/>
  </si>
  <si>
    <t>瑰夏村/Narsha地块</t>
    <phoneticPr fontId="1" type="noConversion"/>
  </si>
  <si>
    <t>2024TOH冠军日晒_无限福气</t>
    <phoneticPr fontId="1" type="noConversion"/>
  </si>
  <si>
    <t>2024TOH冠军日晒_尽力而为</t>
    <phoneticPr fontId="1" type="noConversion"/>
  </si>
  <si>
    <t>2024TOH冠军水洗_尽力而为</t>
    <phoneticPr fontId="1" type="noConversion"/>
  </si>
  <si>
    <t>2024TOH冠军日晒_啟程拓殖</t>
    <phoneticPr fontId="1" type="noConversion"/>
  </si>
  <si>
    <t>Hayissa Olocho处理站</t>
    <phoneticPr fontId="1" type="noConversion"/>
  </si>
  <si>
    <t>班莎</t>
    <phoneticPr fontId="1" type="noConversion"/>
  </si>
  <si>
    <t>Rumudamo Trading PLC</t>
    <phoneticPr fontId="1" type="noConversion"/>
  </si>
  <si>
    <t>Atiklit-Eliyas</t>
    <phoneticPr fontId="1" type="noConversion"/>
  </si>
  <si>
    <t>Duwancho日晒</t>
    <phoneticPr fontId="1" type="noConversion"/>
  </si>
  <si>
    <t>Tatesa日晒</t>
    <phoneticPr fontId="1" type="noConversion"/>
  </si>
  <si>
    <t>Morke日晒</t>
    <phoneticPr fontId="1" type="noConversion"/>
  </si>
  <si>
    <t>Karamo日晒</t>
    <phoneticPr fontId="1" type="noConversion"/>
  </si>
  <si>
    <t>阿贝果纳</t>
  </si>
  <si>
    <t>Bura</t>
    <phoneticPr fontId="1" type="noConversion"/>
  </si>
  <si>
    <t>哈特曼庄园</t>
    <phoneticPr fontId="1" type="noConversion"/>
  </si>
  <si>
    <t>沃肯</t>
    <phoneticPr fontId="1" type="noConversion"/>
  </si>
  <si>
    <t>贡珠贝</t>
    <phoneticPr fontId="1" type="noConversion"/>
  </si>
  <si>
    <t>涅里</t>
    <phoneticPr fontId="1" type="noConversion"/>
  </si>
  <si>
    <t>翡翠庄园/面纱地块</t>
    <phoneticPr fontId="1" type="noConversion"/>
  </si>
  <si>
    <t>翡翠庄园/哈拉米约地块</t>
    <phoneticPr fontId="1" type="noConversion"/>
  </si>
  <si>
    <t>阿尔铁里庄园</t>
    <phoneticPr fontId="1" type="noConversion"/>
  </si>
  <si>
    <t>阿尔铁里庄园/Mimas地块</t>
    <phoneticPr fontId="1" type="noConversion"/>
  </si>
  <si>
    <t>巴罗伊达庄园</t>
    <phoneticPr fontId="1" type="noConversion"/>
  </si>
  <si>
    <t>东部高地</t>
    <phoneticPr fontId="1" type="noConversion"/>
  </si>
  <si>
    <t>黎明乡蜜处理瑰夏</t>
    <phoneticPr fontId="1" type="noConversion"/>
  </si>
  <si>
    <t>保山红标瑰夏</t>
    <phoneticPr fontId="1" type="noConversion"/>
  </si>
  <si>
    <t>巴罗伊达庄园水洗瑰夏</t>
    <phoneticPr fontId="1" type="noConversion"/>
  </si>
  <si>
    <t>雅慕伊庄园水洗瑰夏</t>
    <phoneticPr fontId="1" type="noConversion"/>
  </si>
  <si>
    <t>猎人书坊水洗瑰夏</t>
    <phoneticPr fontId="1" type="noConversion"/>
  </si>
  <si>
    <t>微风庄园水洗瑰夏</t>
    <phoneticPr fontId="1" type="noConversion"/>
  </si>
  <si>
    <t>微风庄园厌氧日晒瑰夏</t>
    <phoneticPr fontId="1" type="noConversion"/>
  </si>
  <si>
    <t>蓝色山丘_啟程拓殖</t>
    <phoneticPr fontId="1" type="noConversion"/>
  </si>
  <si>
    <t>蓝色山丘_白鲸咖啡</t>
    <phoneticPr fontId="1" type="noConversion"/>
  </si>
  <si>
    <t>圣洁庄园日晒小农瑰夏</t>
    <phoneticPr fontId="1" type="noConversion"/>
  </si>
  <si>
    <t>Cruz_Loma庄园水洗希爪</t>
    <phoneticPr fontId="1" type="noConversion"/>
  </si>
  <si>
    <t>珍藏庄园水洗希爪</t>
    <phoneticPr fontId="1" type="noConversion"/>
  </si>
  <si>
    <t>皮钦查</t>
    <phoneticPr fontId="1" type="noConversion"/>
  </si>
  <si>
    <t>Cruz Loma庄园</t>
    <phoneticPr fontId="1" type="noConversion"/>
  </si>
  <si>
    <t>萨莫拉-坎奇佩</t>
    <phoneticPr fontId="1" type="noConversion"/>
  </si>
  <si>
    <t>珍藏庄园</t>
    <phoneticPr fontId="1" type="noConversion"/>
  </si>
  <si>
    <t>库斯科</t>
    <phoneticPr fontId="1" type="noConversion"/>
  </si>
  <si>
    <t>塔拉加庄园</t>
    <phoneticPr fontId="1" type="noConversion"/>
  </si>
  <si>
    <t>塔拉加庄园水洗瑰夏</t>
    <phoneticPr fontId="1" type="noConversion"/>
  </si>
  <si>
    <t>贝莉水洗瑰夏</t>
    <phoneticPr fontId="1" type="noConversion"/>
  </si>
  <si>
    <t>lsabel庄园第三地块水洗瑰夏</t>
    <phoneticPr fontId="1" type="noConversion"/>
  </si>
  <si>
    <t>美丽庄园日晒红卡杜拉</t>
    <phoneticPr fontId="1" type="noConversion"/>
  </si>
  <si>
    <t>美丽庄园</t>
    <phoneticPr fontId="1" type="noConversion"/>
  </si>
  <si>
    <t>双重厌氧水洗</t>
    <phoneticPr fontId="1" type="noConversion"/>
  </si>
  <si>
    <t>达特拉庄园厌氧水洗阿拉摩莎</t>
    <phoneticPr fontId="1" type="noConversion"/>
  </si>
  <si>
    <t>圣菲丽莎庄园蜜处理瑰夏</t>
    <phoneticPr fontId="1" type="noConversion"/>
  </si>
  <si>
    <t>圣塔克拉拉庄园水洗瑰夏</t>
    <phoneticPr fontId="1" type="noConversion"/>
  </si>
  <si>
    <t>圣塔克拉拉庄园</t>
  </si>
  <si>
    <t>阿卡特南果</t>
    <phoneticPr fontId="1" type="noConversion"/>
  </si>
  <si>
    <t>安提瓜山谷</t>
    <phoneticPr fontId="1" type="noConversion"/>
  </si>
  <si>
    <t>圣卢西亚庄园</t>
    <phoneticPr fontId="1" type="noConversion"/>
  </si>
  <si>
    <t>大桥庄园水洗瑰夏</t>
    <phoneticPr fontId="1" type="noConversion"/>
  </si>
  <si>
    <t>圣何塞庄园水洗帕卡马拉</t>
    <phoneticPr fontId="1" type="noConversion"/>
  </si>
  <si>
    <t>圣何塞庄园</t>
  </si>
  <si>
    <t>圣安娜火山</t>
    <phoneticPr fontId="1" type="noConversion"/>
  </si>
  <si>
    <t>巨树庄园第九地块水洗瑰夏</t>
    <phoneticPr fontId="1" type="noConversion"/>
  </si>
  <si>
    <t>圣荷西庄园日晒爪哇尼卡</t>
    <phoneticPr fontId="1" type="noConversion"/>
  </si>
  <si>
    <t>希诺特加</t>
    <phoneticPr fontId="1" type="noConversion"/>
  </si>
  <si>
    <t>Garabandal庄园红蜜处理瑰夏</t>
    <phoneticPr fontId="1" type="noConversion"/>
  </si>
  <si>
    <t>Garabandal庄园</t>
    <phoneticPr fontId="1" type="noConversion"/>
  </si>
  <si>
    <t>科迪勒拉</t>
    <phoneticPr fontId="1" type="noConversion"/>
  </si>
  <si>
    <t>Corpachi咖啡公司</t>
    <phoneticPr fontId="1" type="noConversion"/>
  </si>
  <si>
    <t>Corpachi永恒瑰夏</t>
    <phoneticPr fontId="1" type="noConversion"/>
  </si>
  <si>
    <t>齐瓦士庄园猎户座瑰夏</t>
    <phoneticPr fontId="1" type="noConversion"/>
  </si>
  <si>
    <t>芭比朵庄园水洗瑰夏</t>
    <phoneticPr fontId="1" type="noConversion"/>
  </si>
  <si>
    <t>胡果庄园厌氧日晒瑰夏</t>
    <phoneticPr fontId="1" type="noConversion"/>
  </si>
  <si>
    <t>黛博拉庄园余晖瑰夏</t>
    <phoneticPr fontId="1" type="noConversion"/>
  </si>
  <si>
    <t>驴子庄园水洗瑰夏</t>
    <phoneticPr fontId="1" type="noConversion"/>
  </si>
  <si>
    <t>蕾莉达庄园水洗瑰夏</t>
    <phoneticPr fontId="1" type="noConversion"/>
  </si>
  <si>
    <t>詹森庄园日晒瑰夏_Toybox</t>
    <phoneticPr fontId="1" type="noConversion"/>
  </si>
  <si>
    <t>詹森庄园/Los Alpes农场</t>
    <phoneticPr fontId="1" type="noConversion"/>
  </si>
  <si>
    <t>詹森庄园水洗瑰夏_黑熊</t>
    <phoneticPr fontId="1" type="noConversion"/>
  </si>
  <si>
    <t>詹森庄园第505号水洗日晒瑰夏</t>
    <phoneticPr fontId="1" type="noConversion"/>
  </si>
  <si>
    <t>詹森庄园第598号水洗瑰夏</t>
    <phoneticPr fontId="1" type="noConversion"/>
  </si>
  <si>
    <t>詹森庄园/Tierras Altas区</t>
    <phoneticPr fontId="1" type="noConversion"/>
  </si>
  <si>
    <t>极光火石水洗瑰夏_23产季</t>
    <phoneticPr fontId="1" type="noConversion"/>
  </si>
  <si>
    <t>极光火石水洗瑰夏_24产季</t>
    <phoneticPr fontId="1" type="noConversion"/>
  </si>
  <si>
    <t>哈特曼庄园水洗瑰夏</t>
    <phoneticPr fontId="1" type="noConversion"/>
  </si>
  <si>
    <t>卡萨鲁伊斯庄园日晒瑰夏</t>
    <phoneticPr fontId="1" type="noConversion"/>
  </si>
  <si>
    <t>卡门庄园水洗瑰夏</t>
    <phoneticPr fontId="1" type="noConversion"/>
  </si>
  <si>
    <t>90加庄园23125批次水洗瑰夏</t>
    <phoneticPr fontId="1" type="noConversion"/>
  </si>
  <si>
    <t>阿尔铁里庄园水洗瑰夏_CCRA</t>
    <phoneticPr fontId="1" type="noConversion"/>
  </si>
  <si>
    <t>阿尔铁里庄园水洗瑰夏_Circulor</t>
    <phoneticPr fontId="1" type="noConversion"/>
  </si>
  <si>
    <t>圣特蕾莎庄园红蜜处理瑰夏</t>
    <phoneticPr fontId="1" type="noConversion"/>
  </si>
  <si>
    <t>红标瑰夏水洗_蔗糖</t>
    <phoneticPr fontId="1" type="noConversion"/>
  </si>
  <si>
    <t>红标瑰夏水洗_创始者</t>
    <phoneticPr fontId="1" type="noConversion"/>
  </si>
  <si>
    <t>红标瑰夏水洗_Leon地块</t>
    <phoneticPr fontId="1" type="noConversion"/>
  </si>
  <si>
    <t>绿标瑰夏水洗_面纱</t>
    <phoneticPr fontId="1" type="noConversion"/>
  </si>
  <si>
    <t>绿标瑰夏水洗_哈拉米约</t>
    <phoneticPr fontId="1" type="noConversion"/>
  </si>
  <si>
    <t>阿米歌庄园</t>
    <phoneticPr fontId="1" type="noConversion"/>
  </si>
  <si>
    <t>圣佩德罗庄园</t>
    <phoneticPr fontId="1" type="noConversion"/>
  </si>
  <si>
    <t>圣佩德罗庄园日晒瑰夏</t>
    <phoneticPr fontId="1" type="noConversion"/>
  </si>
  <si>
    <t>圣洁庄园尤金尼奥德斯</t>
    <phoneticPr fontId="1" type="noConversion"/>
  </si>
  <si>
    <t>露西庄园水洗瑰夏</t>
    <phoneticPr fontId="1" type="noConversion"/>
  </si>
  <si>
    <t>昆迪纳马卡</t>
    <phoneticPr fontId="1" type="noConversion"/>
  </si>
  <si>
    <t>Misiones庄园</t>
    <phoneticPr fontId="1" type="noConversion"/>
  </si>
  <si>
    <t>Misiones庄园半水洗鲁美苏丹</t>
    <phoneticPr fontId="1" type="noConversion"/>
  </si>
  <si>
    <t>阿米歌庄园双重水洗鲁美苏丹</t>
    <phoneticPr fontId="1" type="noConversion"/>
  </si>
  <si>
    <t>圣卢西亚庄园水洗瑰夏_洪都拉斯</t>
    <phoneticPr fontId="1" type="noConversion"/>
  </si>
  <si>
    <t>圣卢西亚庄园水洗瑰夏_哥伦比亚</t>
    <phoneticPr fontId="1" type="noConversion"/>
  </si>
  <si>
    <t>大西洋</t>
    <phoneticPr fontId="1" type="noConversion"/>
  </si>
  <si>
    <t>Ichamama水洗SL系列</t>
    <phoneticPr fontId="1" type="noConversion"/>
  </si>
  <si>
    <t>麒麟雅加水洗SL系列</t>
    <phoneticPr fontId="1" type="noConversion"/>
  </si>
  <si>
    <t>Gitesi水洗红波旁</t>
    <phoneticPr fontId="1" type="noConversion"/>
  </si>
  <si>
    <t>Kathima第82号地块SL系列</t>
    <phoneticPr fontId="1" type="noConversion"/>
  </si>
  <si>
    <t>恩布</t>
  </si>
  <si>
    <t>竞标水洗瑰夏_2024BoP第7名</t>
    <phoneticPr fontId="1" type="noConversion"/>
  </si>
  <si>
    <t>Gonjobe处理站</t>
    <phoneticPr fontId="1" type="noConversion"/>
  </si>
  <si>
    <t>Kathima农民合作社</t>
    <phoneticPr fontId="1" type="noConversion"/>
  </si>
  <si>
    <t>庄园/地区等</t>
    <phoneticPr fontId="1" type="noConversion"/>
  </si>
  <si>
    <t>茉莉花、兰花、橙花、洋甘菊、芒果、橙子、太妃糖</t>
    <phoneticPr fontId="1" type="noConversion"/>
  </si>
  <si>
    <t>90+咖啡庄园</t>
    <phoneticPr fontId="1" type="noConversion"/>
  </si>
  <si>
    <t>卡门庄园/帕洛玛地块</t>
    <phoneticPr fontId="1" type="noConversion"/>
  </si>
  <si>
    <t>中国云南</t>
    <phoneticPr fontId="1" type="noConversion"/>
  </si>
  <si>
    <t>中国台湾</t>
    <phoneticPr fontId="1" type="noConversion"/>
  </si>
  <si>
    <t>百克价格</t>
    <phoneticPr fontId="1" type="noConversion"/>
  </si>
  <si>
    <t>排名</t>
    <phoneticPr fontId="1" type="noConversion"/>
  </si>
  <si>
    <t>塔拉苏咖啡馆</t>
    <phoneticPr fontId="1" type="noConversion"/>
  </si>
  <si>
    <t>GrandCru</t>
    <phoneticPr fontId="1" type="noConversion"/>
  </si>
  <si>
    <t>阿拉希塔斯</t>
    <phoneticPr fontId="1" type="noConversion"/>
  </si>
  <si>
    <t>咖啡果汁发酵水洗</t>
    <phoneticPr fontId="1" type="noConversion"/>
  </si>
  <si>
    <t>阿拉希塔斯竞标瑰夏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</si>
</sst>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中宋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2" fillId="3" borderId="1" xfId="0" applyFont="1" applyFill="1" applyBorder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2" fontId="0" fillId="0" borderId="1" xfId="0" applyNumberFormat="1" applyBorder="1" applyAlignment="1">
      <alignment horizontal="right"/>
    </xf>
    <xf numFmtId="176" fontId="2" fillId="4" borderId="1" xfId="0" applyNumberFormat="1" applyFont="1" applyFill="1" applyBorder="1"/>
    <xf numFmtId="176" fontId="0" fillId="5" borderId="1" xfId="0" applyNumberFormat="1" applyFill="1" applyBorder="1"/>
    <xf numFmtId="2" fontId="0" fillId="5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" fontId="0" fillId="0" borderId="0" xfId="0" applyNumberFormat="1"/>
    <xf numFmtId="0" fontId="0" fillId="2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176" fontId="4" fillId="13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176" fontId="4" fillId="19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176" fontId="4" fillId="10" borderId="1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176" fontId="4" fillId="1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76" fontId="4" fillId="9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176" fontId="4" fillId="18" borderId="1" xfId="0" applyNumberFormat="1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176" fontId="4" fillId="17" borderId="1" xfId="0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176" fontId="4" fillId="15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76" fontId="4" fillId="12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76" fontId="4" fillId="11" borderId="1" xfId="0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176" fontId="4" fillId="16" borderId="1" xfId="0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0" fillId="20" borderId="0" xfId="0" applyFill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'原性价比算法(废弃)'!$T$2:$T$34</c:f>
              <c:numCache>
                <c:formatCode>General</c:formatCode>
                <c:ptCount val="33"/>
                <c:pt idx="0">
                  <c:v>68</c:v>
                </c:pt>
                <c:pt idx="1">
                  <c:v>69</c:v>
                </c:pt>
                <c:pt idx="2">
                  <c:v>70</c:v>
                </c:pt>
                <c:pt idx="3">
                  <c:v>71</c:v>
                </c:pt>
                <c:pt idx="4">
                  <c:v>72</c:v>
                </c:pt>
                <c:pt idx="5">
                  <c:v>73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77</c:v>
                </c:pt>
                <c:pt idx="10">
                  <c:v>78</c:v>
                </c:pt>
                <c:pt idx="11">
                  <c:v>79</c:v>
                </c:pt>
                <c:pt idx="12">
                  <c:v>80</c:v>
                </c:pt>
                <c:pt idx="13">
                  <c:v>81</c:v>
                </c:pt>
                <c:pt idx="14">
                  <c:v>82</c:v>
                </c:pt>
                <c:pt idx="15">
                  <c:v>83</c:v>
                </c:pt>
                <c:pt idx="16">
                  <c:v>84</c:v>
                </c:pt>
                <c:pt idx="17">
                  <c:v>85</c:v>
                </c:pt>
                <c:pt idx="18">
                  <c:v>86</c:v>
                </c:pt>
                <c:pt idx="19">
                  <c:v>87</c:v>
                </c:pt>
                <c:pt idx="20">
                  <c:v>88</c:v>
                </c:pt>
                <c:pt idx="21">
                  <c:v>89</c:v>
                </c:pt>
                <c:pt idx="22">
                  <c:v>90</c:v>
                </c:pt>
                <c:pt idx="23">
                  <c:v>91</c:v>
                </c:pt>
                <c:pt idx="24">
                  <c:v>92</c:v>
                </c:pt>
                <c:pt idx="25">
                  <c:v>93</c:v>
                </c:pt>
                <c:pt idx="26">
                  <c:v>94</c:v>
                </c:pt>
                <c:pt idx="27">
                  <c:v>95</c:v>
                </c:pt>
                <c:pt idx="28">
                  <c:v>96</c:v>
                </c:pt>
                <c:pt idx="29">
                  <c:v>97</c:v>
                </c:pt>
                <c:pt idx="30">
                  <c:v>98</c:v>
                </c:pt>
                <c:pt idx="31">
                  <c:v>99</c:v>
                </c:pt>
                <c:pt idx="32">
                  <c:v>100</c:v>
                </c:pt>
              </c:numCache>
            </c:numRef>
          </c:xVal>
          <c:yVal>
            <c:numRef>
              <c:f>'原性价比算法(废弃)'!$U$2:$U$34</c:f>
              <c:numCache>
                <c:formatCode>0.00</c:formatCode>
                <c:ptCount val="33"/>
                <c:pt idx="0">
                  <c:v>1</c:v>
                </c:pt>
                <c:pt idx="1">
                  <c:v>1.1845703125</c:v>
                </c:pt>
                <c:pt idx="2">
                  <c:v>1.36328125</c:v>
                </c:pt>
                <c:pt idx="3">
                  <c:v>1.5361328125</c:v>
                </c:pt>
                <c:pt idx="4">
                  <c:v>1.703125</c:v>
                </c:pt>
                <c:pt idx="5">
                  <c:v>1.8642578125</c:v>
                </c:pt>
                <c:pt idx="6">
                  <c:v>2.01953125</c:v>
                </c:pt>
                <c:pt idx="7">
                  <c:v>2.1689453125</c:v>
                </c:pt>
                <c:pt idx="8">
                  <c:v>2.3125</c:v>
                </c:pt>
                <c:pt idx="9">
                  <c:v>2.4501953125</c:v>
                </c:pt>
                <c:pt idx="10">
                  <c:v>2.58203125</c:v>
                </c:pt>
                <c:pt idx="11">
                  <c:v>2.7080078125</c:v>
                </c:pt>
                <c:pt idx="12">
                  <c:v>2.828125</c:v>
                </c:pt>
                <c:pt idx="13">
                  <c:v>2.9423828125</c:v>
                </c:pt>
                <c:pt idx="14">
                  <c:v>3.05078125</c:v>
                </c:pt>
                <c:pt idx="15">
                  <c:v>3.1533203125</c:v>
                </c:pt>
                <c:pt idx="16">
                  <c:v>3.25</c:v>
                </c:pt>
                <c:pt idx="17">
                  <c:v>3.3408203125</c:v>
                </c:pt>
                <c:pt idx="18">
                  <c:v>3.42578125</c:v>
                </c:pt>
                <c:pt idx="19">
                  <c:v>3.5048828125</c:v>
                </c:pt>
                <c:pt idx="20">
                  <c:v>3.578125</c:v>
                </c:pt>
                <c:pt idx="21">
                  <c:v>3.6455078125</c:v>
                </c:pt>
                <c:pt idx="22">
                  <c:v>3.70703125</c:v>
                </c:pt>
                <c:pt idx="23">
                  <c:v>3.7626953125</c:v>
                </c:pt>
                <c:pt idx="24">
                  <c:v>3.8125</c:v>
                </c:pt>
                <c:pt idx="25">
                  <c:v>3.8564453125</c:v>
                </c:pt>
                <c:pt idx="26">
                  <c:v>3.89453125</c:v>
                </c:pt>
                <c:pt idx="27">
                  <c:v>3.9267578125</c:v>
                </c:pt>
                <c:pt idx="28">
                  <c:v>3.953125</c:v>
                </c:pt>
                <c:pt idx="29">
                  <c:v>3.9736328125</c:v>
                </c:pt>
                <c:pt idx="30">
                  <c:v>3.98828125</c:v>
                </c:pt>
                <c:pt idx="31">
                  <c:v>3.9970703125</c:v>
                </c:pt>
                <c:pt idx="3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04-4DA4-B660-36DBE73F7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966175"/>
        <c:axId val="1844957439"/>
      </c:scatterChart>
      <c:valAx>
        <c:axId val="1844966175"/>
        <c:scaling>
          <c:orientation val="minMax"/>
          <c:max val="100"/>
          <c:min val="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评测分数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4957439"/>
        <c:crosses val="autoZero"/>
        <c:crossBetween val="midCat"/>
      </c:valAx>
      <c:valAx>
        <c:axId val="184495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咖啡绩点（</a:t>
                </a:r>
                <a:r>
                  <a:rPr lang="en-US" altLang="zh-CN"/>
                  <a:t>G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496617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'原性价比算法(废弃)'!$W$2:$W$66</c:f>
              <c:numCache>
                <c:formatCode>General</c:formatCode>
                <c:ptCount val="6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</c:numCache>
            </c:numRef>
          </c:xVal>
          <c:yVal>
            <c:numRef>
              <c:f>'原性价比算法(废弃)'!$X$2:$X$66</c:f>
              <c:numCache>
                <c:formatCode>General</c:formatCode>
                <c:ptCount val="65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4.0943445622221004</c:v>
                </c:pt>
                <c:pt idx="6">
                  <c:v>4.2484952420493594</c:v>
                </c:pt>
                <c:pt idx="7">
                  <c:v>4.3820266346738812</c:v>
                </c:pt>
                <c:pt idx="8">
                  <c:v>4.499809670330265</c:v>
                </c:pt>
                <c:pt idx="9">
                  <c:v>4.6051701859880918</c:v>
                </c:pt>
                <c:pt idx="10">
                  <c:v>4.7004803657924166</c:v>
                </c:pt>
                <c:pt idx="11">
                  <c:v>4.7874917427820458</c:v>
                </c:pt>
                <c:pt idx="12">
                  <c:v>4.8675344504555822</c:v>
                </c:pt>
                <c:pt idx="13">
                  <c:v>4.9416424226093039</c:v>
                </c:pt>
                <c:pt idx="14">
                  <c:v>5.0106352940962555</c:v>
                </c:pt>
                <c:pt idx="15">
                  <c:v>5.0751738152338266</c:v>
                </c:pt>
                <c:pt idx="16">
                  <c:v>5.1357984370502621</c:v>
                </c:pt>
                <c:pt idx="17">
                  <c:v>5.1929568508902104</c:v>
                </c:pt>
                <c:pt idx="18">
                  <c:v>5.2470240721604862</c:v>
                </c:pt>
                <c:pt idx="19">
                  <c:v>5.2983173665480363</c:v>
                </c:pt>
                <c:pt idx="20">
                  <c:v>5.3471075307174685</c:v>
                </c:pt>
                <c:pt idx="21">
                  <c:v>5.393627546352362</c:v>
                </c:pt>
                <c:pt idx="22">
                  <c:v>5.4380793089231956</c:v>
                </c:pt>
                <c:pt idx="23">
                  <c:v>5.4806389233419912</c:v>
                </c:pt>
                <c:pt idx="24">
                  <c:v>5.521460917862246</c:v>
                </c:pt>
                <c:pt idx="25">
                  <c:v>5.5606816310155276</c:v>
                </c:pt>
                <c:pt idx="26">
                  <c:v>5.598421958998375</c:v>
                </c:pt>
                <c:pt idx="27">
                  <c:v>5.6347896031692493</c:v>
                </c:pt>
                <c:pt idx="28">
                  <c:v>5.6698809229805196</c:v>
                </c:pt>
                <c:pt idx="29">
                  <c:v>5.7037824746562009</c:v>
                </c:pt>
                <c:pt idx="30">
                  <c:v>5.7365722974791922</c:v>
                </c:pt>
                <c:pt idx="31">
                  <c:v>5.768320995793772</c:v>
                </c:pt>
                <c:pt idx="32">
                  <c:v>5.7990926544605257</c:v>
                </c:pt>
                <c:pt idx="33">
                  <c:v>5.8289456176102075</c:v>
                </c:pt>
                <c:pt idx="34">
                  <c:v>5.857933154483459</c:v>
                </c:pt>
                <c:pt idx="35">
                  <c:v>5.8861040314501558</c:v>
                </c:pt>
                <c:pt idx="36">
                  <c:v>5.9135030056382698</c:v>
                </c:pt>
                <c:pt idx="37">
                  <c:v>5.9401712527204316</c:v>
                </c:pt>
                <c:pt idx="38">
                  <c:v>5.9661467391236922</c:v>
                </c:pt>
                <c:pt idx="39">
                  <c:v>5.9914645471079817</c:v>
                </c:pt>
                <c:pt idx="40">
                  <c:v>6.0161571596983539</c:v>
                </c:pt>
                <c:pt idx="41">
                  <c:v>6.0402547112774139</c:v>
                </c:pt>
                <c:pt idx="42">
                  <c:v>6.0637852086876078</c:v>
                </c:pt>
                <c:pt idx="43">
                  <c:v>6.0867747269123065</c:v>
                </c:pt>
                <c:pt idx="44">
                  <c:v>6.1092475827643655</c:v>
                </c:pt>
                <c:pt idx="45">
                  <c:v>6.131226489483141</c:v>
                </c:pt>
                <c:pt idx="46">
                  <c:v>6.1527326947041043</c:v>
                </c:pt>
                <c:pt idx="47">
                  <c:v>6.1737861039019366</c:v>
                </c:pt>
                <c:pt idx="48">
                  <c:v>6.1944053911046719</c:v>
                </c:pt>
                <c:pt idx="49">
                  <c:v>6.2146080984221914</c:v>
                </c:pt>
                <c:pt idx="50">
                  <c:v>6.2344107257183712</c:v>
                </c:pt>
                <c:pt idx="51">
                  <c:v>6.253828811575473</c:v>
                </c:pt>
                <c:pt idx="52">
                  <c:v>6.2728770065461674</c:v>
                </c:pt>
                <c:pt idx="53">
                  <c:v>6.2915691395583204</c:v>
                </c:pt>
                <c:pt idx="54">
                  <c:v>6.3099182782265162</c:v>
                </c:pt>
                <c:pt idx="55">
                  <c:v>6.3279367837291947</c:v>
                </c:pt>
                <c:pt idx="56">
                  <c:v>6.3456363608285962</c:v>
                </c:pt>
                <c:pt idx="57">
                  <c:v>6.363028103540465</c:v>
                </c:pt>
                <c:pt idx="58">
                  <c:v>6.3801225368997647</c:v>
                </c:pt>
                <c:pt idx="59">
                  <c:v>6.3969296552161463</c:v>
                </c:pt>
                <c:pt idx="60">
                  <c:v>6.4134589571673573</c:v>
                </c:pt>
                <c:pt idx="61">
                  <c:v>6.4297194780391376</c:v>
                </c:pt>
                <c:pt idx="62">
                  <c:v>6.4457198193855785</c:v>
                </c:pt>
                <c:pt idx="63">
                  <c:v>6.4614681763537174</c:v>
                </c:pt>
                <c:pt idx="64">
                  <c:v>6.4769723628896827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A5-4A95-863E-9E20F53D5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807408"/>
        <c:axId val="632814064"/>
      </c:scatterChart>
      <c:valAx>
        <c:axId val="632807408"/>
        <c:scaling>
          <c:orientation val="minMax"/>
          <c:max val="6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售价（</a:t>
                </a:r>
                <a:r>
                  <a:rPr lang="en-US" altLang="zh-CN"/>
                  <a:t>P</a:t>
                </a:r>
                <a:r>
                  <a:rPr lang="zh-CN" altLang="en-US"/>
                  <a:t>）（单位：</a:t>
                </a:r>
                <a:r>
                  <a:rPr lang="en-US" altLang="zh-CN"/>
                  <a:t>RMB/100g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814064"/>
        <c:crosses val="autoZero"/>
        <c:crossBetween val="midCat"/>
      </c:valAx>
      <c:valAx>
        <c:axId val="6328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售价对数（</a:t>
                </a:r>
                <a:r>
                  <a:rPr lang="en-US" altLang="zh-CN"/>
                  <a:t>lnP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8074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现行标准下的等性价比曲线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'原性价比算法(废弃)'!$Y$1</c:f>
              <c:strCache>
                <c:ptCount val="1"/>
                <c:pt idx="0">
                  <c:v>R=100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'原性价比算法(废弃)'!$W$2:$W$58</c:f>
              <c:numCache>
                <c:formatCode>General</c:formatCode>
                <c:ptCount val="5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</c:numCache>
            </c:numRef>
          </c:xVal>
          <c:yVal>
            <c:numRef>
              <c:f>'原性价比算法(废弃)'!$Z$2:$Z$54</c:f>
              <c:numCache>
                <c:formatCode>General</c:formatCode>
                <c:ptCount val="53"/>
                <c:pt idx="0">
                  <c:v>84.885161793116623</c:v>
                </c:pt>
                <c:pt idx="1">
                  <c:v>86.261169406693256</c:v>
                </c:pt>
                <c:pt idx="2">
                  <c:v>87.134123537414169</c:v>
                </c:pt>
                <c:pt idx="3">
                  <c:v>87.791290071309689</c:v>
                </c:pt>
                <c:pt idx="4">
                  <c:v>88.326477417565059</c:v>
                </c:pt>
                <c:pt idx="5">
                  <c:v>88.782695992269808</c:v>
                </c:pt>
                <c:pt idx="6">
                  <c:v>89.1834251139868</c:v>
                </c:pt>
                <c:pt idx="7">
                  <c:v>89.542957866862096</c:v>
                </c:pt>
                <c:pt idx="8">
                  <c:v>89.870675230758081</c:v>
                </c:pt>
                <c:pt idx="9">
                  <c:v>90.173084841419552</c:v>
                </c:pt>
                <c:pt idx="10">
                  <c:v>90.454897732972356</c:v>
                </c:pt>
                <c:pt idx="11">
                  <c:v>90.719642180758342</c:v>
                </c:pt>
                <c:pt idx="12">
                  <c:v>90.970035186178464</c:v>
                </c:pt>
                <c:pt idx="13">
                  <c:v>91.20821836508371</c:v>
                </c:pt>
                <c:pt idx="14">
                  <c:v>91.435913789967046</c:v>
                </c:pt>
                <c:pt idx="15">
                  <c:v>91.654530437084958</c:v>
                </c:pt>
                <c:pt idx="16">
                  <c:v>91.865238996198926</c:v>
                </c:pt>
                <c:pt idx="17">
                  <c:v>92.069025763999875</c:v>
                </c:pt>
                <c:pt idx="18">
                  <c:v>92.266732327247041</c:v>
                </c:pt>
                <c:pt idx="19">
                  <c:v>92.459085361492399</c:v>
                </c:pt>
                <c:pt idx="20">
                  <c:v>92.646719412738989</c:v>
                </c:pt>
                <c:pt idx="21">
                  <c:v>92.830194609381905</c:v>
                </c:pt>
                <c:pt idx="22">
                  <c:v>93.010010656570572</c:v>
                </c:pt>
                <c:pt idx="23">
                  <c:v>93.186618071436214</c:v>
                </c:pt>
                <c:pt idx="24">
                  <c:v>93.360427352233046</c:v>
                </c:pt>
                <c:pt idx="25">
                  <c:v>93.531816592722905</c:v>
                </c:pt>
                <c:pt idx="26">
                  <c:v>93.701137927289082</c:v>
                </c:pt>
                <c:pt idx="27">
                  <c:v>93.868723104656638</c:v>
                </c:pt>
                <c:pt idx="28">
                  <c:v>94.034888427404368</c:v>
                </c:pt>
                <c:pt idx="29">
                  <c:v>94.199939253404622</c:v>
                </c:pt>
                <c:pt idx="30">
                  <c:v>94.364174229349047</c:v>
                </c:pt>
                <c:pt idx="31">
                  <c:v>94.527889412953982</c:v>
                </c:pt>
                <c:pt idx="32">
                  <c:v>94.691382438122474</c:v>
                </c:pt>
                <c:pt idx="33">
                  <c:v>94.854956886450566</c:v>
                </c:pt>
                <c:pt idx="34">
                  <c:v>95.018927050615673</c:v>
                </c:pt>
                <c:pt idx="35">
                  <c:v>95.183623313795138</c:v>
                </c:pt>
                <c:pt idx="36">
                  <c:v>95.349398430322324</c:v>
                </c:pt>
                <c:pt idx="37">
                  <c:v>95.516635086258788</c:v>
                </c:pt>
                <c:pt idx="38">
                  <c:v>95.685755260869769</c:v>
                </c:pt>
                <c:pt idx="39">
                  <c:v>95.85723212856692</c:v>
                </c:pt>
                <c:pt idx="40">
                  <c:v>96.031605582515311</c:v>
                </c:pt>
                <c:pt idx="41">
                  <c:v>96.209503008006791</c:v>
                </c:pt>
                <c:pt idx="42">
                  <c:v>96.391667835447066</c:v>
                </c:pt>
                <c:pt idx="43">
                  <c:v>96.578999942903224</c:v>
                </c:pt>
                <c:pt idx="44">
                  <c:v>96.772614720375842</c:v>
                </c:pt>
                <c:pt idx="45">
                  <c:v>96.973932738259606</c:v>
                </c:pt>
                <c:pt idx="46">
                  <c:v>97.184822148976423</c:v>
                </c:pt>
                <c:pt idx="47">
                  <c:v>97.407837706508417</c:v>
                </c:pt>
                <c:pt idx="48">
                  <c:v>97.646651213865383</c:v>
                </c:pt>
                <c:pt idx="49">
                  <c:v>97.906902535404754</c:v>
                </c:pt>
                <c:pt idx="50">
                  <c:v>98.198117728812207</c:v>
                </c:pt>
                <c:pt idx="51">
                  <c:v>98.538997384843299</c:v>
                </c:pt>
                <c:pt idx="52">
                  <c:v>98.978498853551628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E2-40C8-998B-506E71694245}"/>
            </c:ext>
          </c:extLst>
        </c:ser>
        <c:ser>
          <c:idx val="1"/>
          <c:order val="1"/>
          <c:tx>
            <c:strRef>
              <c:f>'原性价比算法(废弃)'!$AA$1</c:f>
              <c:strCache>
                <c:ptCount val="1"/>
                <c:pt idx="0">
                  <c:v>R=99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'原性价比算法(废弃)'!$W$2:$W$69</c:f>
              <c:numCache>
                <c:formatCode>General</c:formatCode>
                <c:ptCount val="6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</c:numCache>
            </c:numRef>
          </c:xVal>
          <c:yVal>
            <c:numRef>
              <c:f>'原性价比算法(废弃)'!$AB$2:$AB$69</c:f>
              <c:numCache>
                <c:formatCode>General</c:formatCode>
                <c:ptCount val="68"/>
                <c:pt idx="0">
                  <c:v>84.513648460228197</c:v>
                </c:pt>
                <c:pt idx="1">
                  <c:v>85.839447583367402</c:v>
                </c:pt>
                <c:pt idx="2">
                  <c:v>86.676006502840522</c:v>
                </c:pt>
                <c:pt idx="3">
                  <c:v>87.302937131958203</c:v>
                </c:pt>
                <c:pt idx="4">
                  <c:v>87.811408960789379</c:v>
                </c:pt>
                <c:pt idx="5">
                  <c:v>88.243173751256052</c:v>
                </c:pt>
                <c:pt idx="6">
                  <c:v>88.62099992638116</c:v>
                </c:pt>
                <c:pt idx="7">
                  <c:v>88.958733487239229</c:v>
                </c:pt>
                <c:pt idx="8">
                  <c:v>89.265451969863676</c:v>
                </c:pt>
                <c:pt idx="9">
                  <c:v>89.547444702278199</c:v>
                </c:pt>
                <c:pt idx="10">
                  <c:v>89.809258081549231</c:v>
                </c:pt>
                <c:pt idx="11">
                  <c:v>90.054291167847239</c:v>
                </c:pt>
                <c:pt idx="12">
                  <c:v>90.285155933994645</c:v>
                </c:pt>
                <c:pt idx="13">
                  <c:v>90.503905886827766</c:v>
                </c:pt>
                <c:pt idx="14">
                  <c:v>90.712187005538851</c:v>
                </c:pt>
                <c:pt idx="15">
                  <c:v>90.911340751429876</c:v>
                </c:pt>
                <c:pt idx="16">
                  <c:v>91.102476380677246</c:v>
                </c:pt>
                <c:pt idx="17">
                  <c:v>91.2865229591104</c:v>
                </c:pt>
                <c:pt idx="18">
                  <c:v>91.464267580178301</c:v>
                </c:pt>
                <c:pt idx="19">
                  <c:v>91.636383976847156</c:v>
                </c:pt>
                <c:pt idx="20">
                  <c:v>91.80345430230679</c:v>
                </c:pt>
                <c:pt idx="21">
                  <c:v>91.965985960973427</c:v>
                </c:pt>
                <c:pt idx="22">
                  <c:v>92.124424792792738</c:v>
                </c:pt>
                <c:pt idx="23">
                  <c:v>92.279165530542187</c:v>
                </c:pt>
                <c:pt idx="24">
                  <c:v>92.43056019055183</c:v>
                </c:pt>
                <c:pt idx="25">
                  <c:v>92.578924878590271</c:v>
                </c:pt>
                <c:pt idx="26">
                  <c:v>92.72454536745235</c:v>
                </c:pt>
                <c:pt idx="27">
                  <c:v>92.867681713704101</c:v>
                </c:pt>
                <c:pt idx="28">
                  <c:v>93.008572116790987</c:v>
                </c:pt>
                <c:pt idx="29">
                  <c:v>93.147436176810331</c:v>
                </c:pt>
                <c:pt idx="30">
                  <c:v>93.284477672638161</c:v>
                </c:pt>
                <c:pt idx="31">
                  <c:v>93.419886956333798</c:v>
                </c:pt>
                <c:pt idx="32">
                  <c:v>93.553843040429044</c:v>
                </c:pt>
                <c:pt idx="33">
                  <c:v>93.686515440169913</c:v>
                </c:pt>
                <c:pt idx="34">
                  <c:v>93.818065821836129</c:v>
                </c:pt>
                <c:pt idx="35">
                  <c:v>93.94864950007711</c:v>
                </c:pt>
                <c:pt idx="36">
                  <c:v>94.078416821185158</c:v>
                </c:pt>
                <c:pt idx="37">
                  <c:v>94.207514464963978</c:v>
                </c:pt>
                <c:pt idx="38">
                  <c:v>94.336086695070705</c:v>
                </c:pt>
                <c:pt idx="39">
                  <c:v>94.464276586249483</c:v>
                </c:pt>
                <c:pt idx="40">
                  <c:v>94.592227256667513</c:v>
                </c:pt>
                <c:pt idx="41">
                  <c:v>94.720083134633654</c:v>
                </c:pt>
                <c:pt idx="42">
                  <c:v>94.847991291449219</c:v>
                </c:pt>
                <c:pt idx="43">
                  <c:v>94.97610287624407</c:v>
                </c:pt>
                <c:pt idx="44">
                  <c:v>95.104574694775053</c:v>
                </c:pt>
                <c:pt idx="45">
                  <c:v>95.233570982886178</c:v>
                </c:pt>
                <c:pt idx="46">
                  <c:v>95.363265437519829</c:v>
                </c:pt>
                <c:pt idx="47">
                  <c:v>95.493843585096627</c:v>
                </c:pt>
                <c:pt idx="48">
                  <c:v>95.625505590649055</c:v>
                </c:pt>
                <c:pt idx="49">
                  <c:v>95.758469644141925</c:v>
                </c:pt>
                <c:pt idx="50">
                  <c:v>95.892976107281314</c:v>
                </c:pt>
                <c:pt idx="51">
                  <c:v>96.02929267152399</c:v>
                </c:pt>
                <c:pt idx="52">
                  <c:v>96.16772087660533</c:v>
                </c:pt>
                <c:pt idx="53">
                  <c:v>96.308604485961183</c:v>
                </c:pt>
                <c:pt idx="54">
                  <c:v>96.452340439641517</c:v>
                </c:pt>
                <c:pt idx="55">
                  <c:v>96.59939345589089</c:v>
                </c:pt>
                <c:pt idx="56">
                  <c:v>96.750315916623506</c:v>
                </c:pt>
                <c:pt idx="57">
                  <c:v>96.905775609798312</c:v>
                </c:pt>
                <c:pt idx="58">
                  <c:v>97.066595521047503</c:v>
                </c:pt>
                <c:pt idx="59">
                  <c:v>97.23381278983247</c:v>
                </c:pt>
                <c:pt idx="60">
                  <c:v>97.408769505554872</c:v>
                </c:pt>
                <c:pt idx="61">
                  <c:v>97.593259286898189</c:v>
                </c:pt>
                <c:pt idx="62">
                  <c:v>97.789778275075406</c:v>
                </c:pt>
                <c:pt idx="63">
                  <c:v>98.00198888936211</c:v>
                </c:pt>
                <c:pt idx="64">
                  <c:v>98.235669323926814</c:v>
                </c:pt>
                <c:pt idx="65">
                  <c:v>98.500966885545253</c:v>
                </c:pt>
                <c:pt idx="66">
                  <c:v>98.819170926565448</c:v>
                </c:pt>
                <c:pt idx="67">
                  <c:v>99.255521647044233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E2-40C8-998B-506E71694245}"/>
            </c:ext>
          </c:extLst>
        </c:ser>
        <c:ser>
          <c:idx val="2"/>
          <c:order val="2"/>
          <c:tx>
            <c:strRef>
              <c:f>'原性价比算法(废弃)'!$AE$1</c:f>
              <c:strCache>
                <c:ptCount val="1"/>
                <c:pt idx="0">
                  <c:v>R=95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'原性价比算法(废弃)'!$W$2:$W$141</c:f>
              <c:numCache>
                <c:formatCode>General</c:formatCode>
                <c:ptCount val="1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</c:numCache>
            </c:numRef>
          </c:xVal>
          <c:yVal>
            <c:numRef>
              <c:f>'原性价比算法(废弃)'!$AF$2:$AF$141</c:f>
              <c:numCache>
                <c:formatCode>General</c:formatCode>
                <c:ptCount val="140"/>
                <c:pt idx="0">
                  <c:v>83.109112397925458</c:v>
                </c:pt>
                <c:pt idx="1">
                  <c:v>84.265186387037517</c:v>
                </c:pt>
                <c:pt idx="2">
                  <c:v>84.982646539431101</c:v>
                </c:pt>
                <c:pt idx="3">
                  <c:v>85.513225518307294</c:v>
                </c:pt>
                <c:pt idx="4">
                  <c:v>85.938554851113125</c:v>
                </c:pt>
                <c:pt idx="5">
                  <c:v>86.295869950689521</c:v>
                </c:pt>
                <c:pt idx="6">
                  <c:v>86.605409886145765</c:v>
                </c:pt>
                <c:pt idx="7">
                  <c:v>86.879447026433027</c:v>
                </c:pt>
                <c:pt idx="8">
                  <c:v>87.126005828282899</c:v>
                </c:pt>
                <c:pt idx="9">
                  <c:v>87.350631829063232</c:v>
                </c:pt>
                <c:pt idx="10">
                  <c:v>87.557323636360138</c:v>
                </c:pt>
                <c:pt idx="11">
                  <c:v>87.749063062068743</c:v>
                </c:pt>
                <c:pt idx="12">
                  <c:v>87.928135273348232</c:v>
                </c:pt>
                <c:pt idx="13">
                  <c:v>88.09633166763642</c:v>
                </c:pt>
                <c:pt idx="14">
                  <c:v>88.255083625291348</c:v>
                </c:pt>
                <c:pt idx="15">
                  <c:v>88.405553666477601</c:v>
                </c:pt>
                <c:pt idx="16">
                  <c:v>88.548699356571703</c:v>
                </c:pt>
                <c:pt idx="17">
                  <c:v>88.685319209886671</c:v>
                </c:pt>
                <c:pt idx="18">
                  <c:v>88.816086368350724</c:v>
                </c:pt>
                <c:pt idx="19">
                  <c:v>88.941573775050003</c:v>
                </c:pt>
                <c:pt idx="20">
                  <c:v>89.062273303290723</c:v>
                </c:pt>
                <c:pt idx="21">
                  <c:v>89.178610507932163</c:v>
                </c:pt>
                <c:pt idx="22">
                  <c:v>89.290956152071232</c:v>
                </c:pt>
                <c:pt idx="23">
                  <c:v>89.3996353220315</c:v>
                </c:pt>
                <c:pt idx="24">
                  <c:v>89.504934713666955</c:v>
                </c:pt>
                <c:pt idx="25">
                  <c:v>89.607108514598409</c:v>
                </c:pt>
                <c:pt idx="26">
                  <c:v>89.706383196021392</c:v>
                </c:pt>
                <c:pt idx="27">
                  <c:v>89.802961448750452</c:v>
                </c:pt>
                <c:pt idx="28">
                  <c:v>89.897025441163123</c:v>
                </c:pt>
                <c:pt idx="29">
                  <c:v>89.988739535020898</c:v>
                </c:pt>
                <c:pt idx="30">
                  <c:v>90.078252564293749</c:v>
                </c:pt>
                <c:pt idx="31">
                  <c:v>90.165699759022772</c:v>
                </c:pt>
                <c:pt idx="32">
                  <c:v>90.25120437879491</c:v>
                </c:pt>
                <c:pt idx="33">
                  <c:v>90.334879107070876</c:v>
                </c:pt>
                <c:pt idx="34">
                  <c:v>90.416827247336059</c:v>
                </c:pt>
                <c:pt idx="35">
                  <c:v>90.497143754064595</c:v>
                </c:pt>
                <c:pt idx="36">
                  <c:v>90.575916125237384</c:v>
                </c:pt>
                <c:pt idx="37">
                  <c:v>90.653225178226222</c:v>
                </c:pt>
                <c:pt idx="38">
                  <c:v>90.729145726939507</c:v>
                </c:pt>
                <c:pt idx="39">
                  <c:v>90.803747174994811</c:v>
                </c:pt>
                <c:pt idx="40">
                  <c:v>90.877094037163701</c:v>
                </c:pt>
                <c:pt idx="41">
                  <c:v>90.94924639929576</c:v>
                </c:pt>
                <c:pt idx="42">
                  <c:v>91.020260325269632</c:v>
                </c:pt>
                <c:pt idx="43">
                  <c:v>91.090188218161387</c:v>
                </c:pt>
                <c:pt idx="44">
                  <c:v>91.159079141704481</c:v>
                </c:pt>
                <c:pt idx="45">
                  <c:v>91.226979107193756</c:v>
                </c:pt>
                <c:pt idx="46">
                  <c:v>91.293931330220531</c:v>
                </c:pt>
                <c:pt idx="47">
                  <c:v>91.359976460988293</c:v>
                </c:pt>
                <c:pt idx="48">
                  <c:v>91.425152791424921</c:v>
                </c:pt>
                <c:pt idx="49">
                  <c:v>91.489496441858037</c:v>
                </c:pt>
                <c:pt idx="50">
                  <c:v>91.553041529643536</c:v>
                </c:pt>
                <c:pt idx="51">
                  <c:v>91.615820321815221</c:v>
                </c:pt>
                <c:pt idx="52">
                  <c:v>91.67786337355291</c:v>
                </c:pt>
                <c:pt idx="53">
                  <c:v>91.739199654034422</c:v>
                </c:pt>
                <c:pt idx="54">
                  <c:v>91.799856661038092</c:v>
                </c:pt>
                <c:pt idx="55">
                  <c:v>91.859860525493218</c:v>
                </c:pt>
                <c:pt idx="56">
                  <c:v>91.919236107029505</c:v>
                </c:pt>
                <c:pt idx="57">
                  <c:v>91.978007081450443</c:v>
                </c:pt>
                <c:pt idx="58">
                  <c:v>92.036196020946832</c:v>
                </c:pt>
                <c:pt idx="59">
                  <c:v>92.093824467771597</c:v>
                </c:pt>
                <c:pt idx="60">
                  <c:v>92.150913002015599</c:v>
                </c:pt>
                <c:pt idx="61">
                  <c:v>92.207481304052124</c:v>
                </c:pt>
                <c:pt idx="62">
                  <c:v>92.263548212154873</c:v>
                </c:pt>
                <c:pt idx="63">
                  <c:v>92.319131775740544</c:v>
                </c:pt>
                <c:pt idx="64">
                  <c:v>92.374249304637758</c:v>
                </c:pt>
                <c:pt idx="65">
                  <c:v>92.428917414743012</c:v>
                </c:pt>
                <c:pt idx="66">
                  <c:v>92.483152070386311</c:v>
                </c:pt>
                <c:pt idx="67">
                  <c:v>92.536968623696595</c:v>
                </c:pt>
                <c:pt idx="68">
                  <c:v>92.590381851228344</c:v>
                </c:pt>
                <c:pt idx="69">
                  <c:v>92.643405988084268</c:v>
                </c:pt>
                <c:pt idx="70">
                  <c:v>92.696054759746715</c:v>
                </c:pt>
                <c:pt idx="71">
                  <c:v>92.748341411810159</c:v>
                </c:pt>
                <c:pt idx="72">
                  <c:v>92.800278737788474</c:v>
                </c:pt>
                <c:pt idx="73">
                  <c:v>92.851879105155362</c:v>
                </c:pt>
                <c:pt idx="74">
                  <c:v>92.903154479760857</c:v>
                </c:pt>
                <c:pt idx="75">
                  <c:v>92.954116448755471</c:v>
                </c:pt>
                <c:pt idx="76">
                  <c:v>93.004776242140039</c:v>
                </c:pt>
                <c:pt idx="77">
                  <c:v>93.055144753050783</c:v>
                </c:pt>
                <c:pt idx="78">
                  <c:v>93.105232556878846</c:v>
                </c:pt>
                <c:pt idx="79">
                  <c:v>93.155049929315055</c:v>
                </c:pt>
                <c:pt idx="80">
                  <c:v>93.204606863403981</c:v>
                </c:pt>
                <c:pt idx="81">
                  <c:v>93.25391308568382</c:v>
                </c:pt>
                <c:pt idx="82">
                  <c:v>93.302978071482855</c:v>
                </c:pt>
                <c:pt idx="83">
                  <c:v>93.351811059437708</c:v>
                </c:pt>
                <c:pt idx="84">
                  <c:v>93.400421065293614</c:v>
                </c:pt>
                <c:pt idx="85">
                  <c:v>93.448816895042498</c:v>
                </c:pt>
                <c:pt idx="86">
                  <c:v>93.497007157450469</c:v>
                </c:pt>
                <c:pt idx="87">
                  <c:v>93.545000276022932</c:v>
                </c:pt>
                <c:pt idx="88">
                  <c:v>93.592804500451919</c:v>
                </c:pt>
                <c:pt idx="89">
                  <c:v>93.640427917587658</c:v>
                </c:pt>
                <c:pt idx="90">
                  <c:v>93.687878461972929</c:v>
                </c:pt>
                <c:pt idx="91">
                  <c:v>93.735163925977901</c:v>
                </c:pt>
                <c:pt idx="92">
                  <c:v>93.782291969568774</c:v>
                </c:pt>
                <c:pt idx="93">
                  <c:v>93.829270129743989</c:v>
                </c:pt>
                <c:pt idx="94">
                  <c:v>93.87610582966775</c:v>
                </c:pt>
                <c:pt idx="95">
                  <c:v>93.922806387531338</c:v>
                </c:pt>
                <c:pt idx="96">
                  <c:v>93.969379025169175</c:v>
                </c:pt>
                <c:pt idx="97">
                  <c:v>94.015830876457287</c:v>
                </c:pt>
                <c:pt idx="98">
                  <c:v>94.062168995519272</c:v>
                </c:pt>
                <c:pt idx="99">
                  <c:v>94.108400364765032</c:v>
                </c:pt>
                <c:pt idx="100">
                  <c:v>94.15453190278663</c:v>
                </c:pt>
                <c:pt idx="101">
                  <c:v>94.200570472134316</c:v>
                </c:pt>
                <c:pt idx="102">
                  <c:v>94.246522886996345</c:v>
                </c:pt>
                <c:pt idx="103">
                  <c:v>94.292395920805234</c:v>
                </c:pt>
                <c:pt idx="104">
                  <c:v>94.338196313793134</c:v>
                </c:pt>
                <c:pt idx="105">
                  <c:v>94.383930780518625</c:v>
                </c:pt>
                <c:pt idx="106">
                  <c:v>94.42960601738821</c:v>
                </c:pt>
                <c:pt idx="107">
                  <c:v>94.475228710194529</c:v>
                </c:pt>
                <c:pt idx="108">
                  <c:v>94.520805541695239</c:v>
                </c:pt>
                <c:pt idx="109">
                  <c:v>94.56634319925567</c:v>
                </c:pt>
                <c:pt idx="110">
                  <c:v>94.611848382579979</c:v>
                </c:pt>
                <c:pt idx="111">
                  <c:v>94.657327811555589</c:v>
                </c:pt>
                <c:pt idx="112">
                  <c:v>94.702788234237204</c:v>
                </c:pt>
                <c:pt idx="113">
                  <c:v>94.748236434997324</c:v>
                </c:pt>
                <c:pt idx="114">
                  <c:v>94.793679242872201</c:v>
                </c:pt>
                <c:pt idx="115">
                  <c:v>94.839123540132647</c:v>
                </c:pt>
                <c:pt idx="116">
                  <c:v>94.88457627111211</c:v>
                </c:pt>
                <c:pt idx="117">
                  <c:v>94.93004445132533</c:v>
                </c:pt>
                <c:pt idx="118">
                  <c:v>94.975535176914107</c:v>
                </c:pt>
                <c:pt idx="119">
                  <c:v>95.021055634458136</c:v>
                </c:pt>
                <c:pt idx="120">
                  <c:v>95.066613111193362</c:v>
                </c:pt>
                <c:pt idx="121">
                  <c:v>95.112215005681875</c:v>
                </c:pt>
                <c:pt idx="122">
                  <c:v>95.157868838982239</c:v>
                </c:pt>
                <c:pt idx="123">
                  <c:v>95.203582266373033</c:v>
                </c:pt>
                <c:pt idx="124">
                  <c:v>95.249363089686611</c:v>
                </c:pt>
                <c:pt idx="125">
                  <c:v>95.295219270315982</c:v>
                </c:pt>
                <c:pt idx="126">
                  <c:v>95.341158942963276</c:v>
                </c:pt>
                <c:pt idx="127">
                  <c:v>95.387190430204967</c:v>
                </c:pt>
                <c:pt idx="128">
                  <c:v>95.433322257956902</c:v>
                </c:pt>
                <c:pt idx="129">
                  <c:v>95.479563171929996</c:v>
                </c:pt>
                <c:pt idx="130">
                  <c:v>95.525922155177994</c:v>
                </c:pt>
                <c:pt idx="131">
                  <c:v>95.572408446848868</c:v>
                </c:pt>
                <c:pt idx="132">
                  <c:v>95.619031562264269</c:v>
                </c:pt>
                <c:pt idx="133">
                  <c:v>95.665801314465213</c:v>
                </c:pt>
                <c:pt idx="134">
                  <c:v>95.712727837378424</c:v>
                </c:pt>
                <c:pt idx="135">
                  <c:v>95.759821610775901</c:v>
                </c:pt>
                <c:pt idx="136">
                  <c:v>95.807093487221238</c:v>
                </c:pt>
                <c:pt idx="137">
                  <c:v>95.854554721219912</c:v>
                </c:pt>
                <c:pt idx="138">
                  <c:v>95.902217000818879</c:v>
                </c:pt>
                <c:pt idx="139">
                  <c:v>95.950092481931421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E2-40C8-998B-506E71694245}"/>
            </c:ext>
          </c:extLst>
        </c:ser>
        <c:ser>
          <c:idx val="3"/>
          <c:order val="3"/>
          <c:tx>
            <c:strRef>
              <c:f>'原性价比算法(废弃)'!$AG$1</c:f>
              <c:strCache>
                <c:ptCount val="1"/>
                <c:pt idx="0">
                  <c:v>R=101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'原性价比算法(废弃)'!$W$2:$W$66</c:f>
              <c:numCache>
                <c:formatCode>General</c:formatCode>
                <c:ptCount val="6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</c:numCache>
            </c:numRef>
          </c:xVal>
          <c:yVal>
            <c:numRef>
              <c:f>'原性价比算法(废弃)'!$AH$2:$AH$43</c:f>
              <c:numCache>
                <c:formatCode>General</c:formatCode>
                <c:ptCount val="42"/>
                <c:pt idx="0">
                  <c:v>85.266039771088998</c:v>
                </c:pt>
                <c:pt idx="1">
                  <c:v>86.69625288127574</c:v>
                </c:pt>
                <c:pt idx="2">
                  <c:v>87.609166630581626</c:v>
                </c:pt>
                <c:pt idx="3">
                  <c:v>88.300008941422348</c:v>
                </c:pt>
                <c:pt idx="4">
                  <c:v>88.865346550336142</c:v>
                </c:pt>
                <c:pt idx="5">
                  <c:v>89.349513862713835</c:v>
                </c:pt>
                <c:pt idx="6">
                  <c:v>89.776745046021517</c:v>
                </c:pt>
                <c:pt idx="7">
                  <c:v>90.161814489316114</c:v>
                </c:pt>
                <c:pt idx="8">
                  <c:v>90.514436276622646</c:v>
                </c:pt>
                <c:pt idx="9">
                  <c:v>90.8413641400073</c:v>
                </c:pt>
                <c:pt idx="10">
                  <c:v>91.147501272094786</c:v>
                </c:pt>
                <c:pt idx="11">
                  <c:v>91.436533509591001</c:v>
                </c:pt>
                <c:pt idx="12">
                  <c:v>91.711312899444806</c:v>
                </c:pt>
                <c:pt idx="13">
                  <c:v>91.974101593847678</c:v>
                </c:pt>
                <c:pt idx="14">
                  <c:v>92.226733311813376</c:v>
                </c:pt>
                <c:pt idx="15">
                  <c:v>92.470723971425699</c:v>
                </c:pt>
                <c:pt idx="16">
                  <c:v>92.707349821805593</c:v>
                </c:pt>
                <c:pt idx="17">
                  <c:v>92.937704160679374</c:v>
                </c:pt>
                <c:pt idx="18">
                  <c:v>93.162739594391837</c:v>
                </c:pt>
                <c:pt idx="19">
                  <c:v>93.383300355329894</c:v>
                </c:pt>
                <c:pt idx="20">
                  <c:v>93.600147703610176</c:v>
                </c:pt>
                <c:pt idx="21">
                  <c:v>93.813980512526953</c:v>
                </c:pt>
                <c:pt idx="22">
                  <c:v>94.025452552859235</c:v>
                </c:pt>
                <c:pt idx="23">
                  <c:v>94.235187626280364</c:v>
                </c:pt>
                <c:pt idx="24">
                  <c:v>94.443793482861565</c:v>
                </c:pt>
                <c:pt idx="25">
                  <c:v>94.651875354599213</c:v>
                </c:pt>
                <c:pt idx="26">
                  <c:v>94.860049930999992</c:v>
                </c:pt>
                <c:pt idx="27">
                  <c:v>95.068960698015914</c:v>
                </c:pt>
                <c:pt idx="28">
                  <c:v>95.279295783369193</c:v>
                </c:pt>
                <c:pt idx="29">
                  <c:v>95.491809855662126</c:v>
                </c:pt>
                <c:pt idx="30">
                  <c:v>95.707352319957849</c:v>
                </c:pt>
                <c:pt idx="31">
                  <c:v>95.92690524462094</c:v>
                </c:pt>
                <c:pt idx="32">
                  <c:v>96.151636544045758</c:v>
                </c:pt>
                <c:pt idx="33">
                  <c:v>96.382977744974198</c:v>
                </c:pt>
                <c:pt idx="34">
                  <c:v>96.622742936786423</c:v>
                </c:pt>
                <c:pt idx="35">
                  <c:v>96.873320308391257</c:v>
                </c:pt>
                <c:pt idx="36">
                  <c:v>97.138000248750203</c:v>
                </c:pt>
                <c:pt idx="37">
                  <c:v>97.421583193909456</c:v>
                </c:pt>
                <c:pt idx="38">
                  <c:v>97.731630230215799</c:v>
                </c:pt>
                <c:pt idx="39">
                  <c:v>98.08145431130491</c:v>
                </c:pt>
                <c:pt idx="40">
                  <c:v>98.499232708939346</c:v>
                </c:pt>
                <c:pt idx="41">
                  <c:v>99.073602252032501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2E2-40C8-998B-506E71694245}"/>
            </c:ext>
          </c:extLst>
        </c:ser>
        <c:ser>
          <c:idx val="4"/>
          <c:order val="4"/>
          <c:tx>
            <c:strRef>
              <c:f>'原性价比算法(废弃)'!$AK$1</c:f>
              <c:strCache>
                <c:ptCount val="1"/>
                <c:pt idx="0">
                  <c:v>R=105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'原性价比算法(废弃)'!$W$2:$W$18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'原性价比算法(废弃)'!$AL$2:$AL$14</c:f>
              <c:numCache>
                <c:formatCode>General</c:formatCode>
                <c:ptCount val="13"/>
                <c:pt idx="0">
                  <c:v>86.899825037252057</c:v>
                </c:pt>
                <c:pt idx="1">
                  <c:v>88.601466203563987</c:v>
                </c:pt>
                <c:pt idx="2">
                  <c:v>89.726702119505177</c:v>
                </c:pt>
                <c:pt idx="3">
                  <c:v>90.606461722951266</c:v>
                </c:pt>
                <c:pt idx="4">
                  <c:v>91.350259004450905</c:v>
                </c:pt>
                <c:pt idx="5">
                  <c:v>92.009215433058856</c:v>
                </c:pt>
                <c:pt idx="6">
                  <c:v>92.612067934035835</c:v>
                </c:pt>
                <c:pt idx="7">
                  <c:v>93.177203651268371</c:v>
                </c:pt>
                <c:pt idx="8">
                  <c:v>93.717746055104882</c:v>
                </c:pt>
                <c:pt idx="9">
                  <c:v>94.244132737461001</c:v>
                </c:pt>
                <c:pt idx="10">
                  <c:v>94.765713087176948</c:v>
                </c:pt>
                <c:pt idx="11">
                  <c:v>95.292067688554667</c:v>
                </c:pt>
                <c:pt idx="12">
                  <c:v>95.834593525341035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2E2-40C8-998B-506E71694245}"/>
            </c:ext>
          </c:extLst>
        </c:ser>
        <c:ser>
          <c:idx val="5"/>
          <c:order val="5"/>
          <c:tx>
            <c:strRef>
              <c:f>'原性价比算法(废弃)'!$AC$1</c:f>
              <c:strCache>
                <c:ptCount val="1"/>
                <c:pt idx="0">
                  <c:v>R=97.5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'原性价比算法(废弃)'!$W$2:$W$100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xVal>
          <c:yVal>
            <c:numRef>
              <c:f>'原性价比算法(废弃)'!$AD$2:$AD$100</c:f>
              <c:numCache>
                <c:formatCode>General</c:formatCode>
                <c:ptCount val="99"/>
                <c:pt idx="0">
                  <c:v>83.972517072132376</c:v>
                </c:pt>
                <c:pt idx="1">
                  <c:v>85.229424088644151</c:v>
                </c:pt>
                <c:pt idx="2">
                  <c:v>86.016944502180849</c:v>
                </c:pt>
                <c:pt idx="3">
                  <c:v>86.603746176517774</c:v>
                </c:pt>
                <c:pt idx="4">
                  <c:v>87.077241603322989</c:v>
                </c:pt>
                <c:pt idx="5">
                  <c:v>87.477398640652694</c:v>
                </c:pt>
                <c:pt idx="6">
                  <c:v>87.825983888155619</c:v>
                </c:pt>
                <c:pt idx="7">
                  <c:v>88.136218130241986</c:v>
                </c:pt>
                <c:pt idx="8">
                  <c:v>88.416758954977581</c:v>
                </c:pt>
                <c:pt idx="9">
                  <c:v>88.67359773233693</c:v>
                </c:pt>
                <c:pt idx="10">
                  <c:v>88.911060186422262</c:v>
                </c:pt>
                <c:pt idx="11">
                  <c:v>89.132376131133157</c:v>
                </c:pt>
                <c:pt idx="12">
                  <c:v>89.340023862188204</c:v>
                </c:pt>
                <c:pt idx="13">
                  <c:v>89.535948583771045</c:v>
                </c:pt>
                <c:pt idx="14">
                  <c:v>89.721706531194584</c:v>
                </c:pt>
                <c:pt idx="15">
                  <c:v>89.89856327034434</c:v>
                </c:pt>
                <c:pt idx="16">
                  <c:v>90.067562660274575</c:v>
                </c:pt>
                <c:pt idx="17">
                  <c:v>90.229576423863264</c:v>
                </c:pt>
                <c:pt idx="18">
                  <c:v>90.385340541167452</c:v>
                </c:pt>
                <c:pt idx="19">
                  <c:v>90.535482469826576</c:v>
                </c:pt>
                <c:pt idx="20">
                  <c:v>90.680541842818954</c:v>
                </c:pt>
                <c:pt idx="21">
                  <c:v>90.820986439753653</c:v>
                </c:pt>
                <c:pt idx="22">
                  <c:v>90.957224674965175</c:v>
                </c:pt>
                <c:pt idx="23">
                  <c:v>91.089615479385813</c:v>
                </c:pt>
                <c:pt idx="24">
                  <c:v>91.218476205425162</c:v>
                </c:pt>
                <c:pt idx="25">
                  <c:v>91.344089013353141</c:v>
                </c:pt>
                <c:pt idx="26">
                  <c:v>91.466706078008713</c:v>
                </c:pt>
                <c:pt idx="27">
                  <c:v>91.586553869458697</c:v>
                </c:pt>
                <c:pt idx="28">
                  <c:v>91.703836699714159</c:v>
                </c:pt>
                <c:pt idx="29">
                  <c:v>91.818739682608509</c:v>
                </c:pt>
                <c:pt idx="30">
                  <c:v>91.931431220622926</c:v>
                </c:pt>
                <c:pt idx="31">
                  <c:v>92.042065107499738</c:v>
                </c:pt>
                <c:pt idx="32">
                  <c:v>92.150782316615818</c:v>
                </c:pt>
                <c:pt idx="33">
                  <c:v>92.257712530678745</c:v>
                </c:pt>
                <c:pt idx="34">
                  <c:v>92.362975457205579</c:v>
                </c:pt>
                <c:pt idx="35">
                  <c:v>92.46668196561663</c:v>
                </c:pt>
                <c:pt idx="36">
                  <c:v>92.568935075022935</c:v>
                </c:pt>
                <c:pt idx="37">
                  <c:v>92.669830816457562</c:v>
                </c:pt>
                <c:pt idx="38">
                  <c:v>92.769458989071524</c:v>
                </c:pt>
                <c:pt idx="39">
                  <c:v>92.867903826433846</c:v>
                </c:pt>
                <c:pt idx="40">
                  <c:v>92.965244586359887</c:v>
                </c:pt>
                <c:pt idx="41">
                  <c:v>93.061556075496085</c:v>
                </c:pt>
                <c:pt idx="42">
                  <c:v>93.156909118107734</c:v>
                </c:pt>
                <c:pt idx="43">
                  <c:v>93.251370977063331</c:v>
                </c:pt>
                <c:pt idx="44">
                  <c:v>93.345005733819917</c:v>
                </c:pt>
                <c:pt idx="45">
                  <c:v>93.437874633238422</c:v>
                </c:pt>
                <c:pt idx="46">
                  <c:v>93.530036398255035</c:v>
                </c:pt>
                <c:pt idx="47">
                  <c:v>93.621547518775586</c:v>
                </c:pt>
                <c:pt idx="48">
                  <c:v>93.71246251861632</c:v>
                </c:pt>
                <c:pt idx="49">
                  <c:v>93.802834203870205</c:v>
                </c:pt>
                <c:pt idx="50">
                  <c:v>93.89271389571654</c:v>
                </c:pt>
                <c:pt idx="51">
                  <c:v>93.982151650399402</c:v>
                </c:pt>
                <c:pt idx="52">
                  <c:v>94.071196468871321</c:v>
                </c:pt>
                <c:pt idx="53">
                  <c:v>94.159896498423123</c:v>
                </c:pt>
                <c:pt idx="54">
                  <c:v>94.248299228493607</c:v>
                </c:pt>
                <c:pt idx="55">
                  <c:v>94.336451682773642</c:v>
                </c:pt>
                <c:pt idx="56">
                  <c:v>94.424400609681513</c:v>
                </c:pt>
                <c:pt idx="57">
                  <c:v>94.512192673294138</c:v>
                </c:pt>
                <c:pt idx="58">
                  <c:v>94.599874646871115</c:v>
                </c:pt>
                <c:pt idx="59">
                  <c:v>94.687493611207458</c:v>
                </c:pt>
                <c:pt idx="60">
                  <c:v>94.775097160203671</c:v>
                </c:pt>
                <c:pt idx="61">
                  <c:v>94.862733616253166</c:v>
                </c:pt>
                <c:pt idx="62">
                  <c:v>94.950452258325512</c:v>
                </c:pt>
                <c:pt idx="63">
                  <c:v>95.038303565985743</c:v>
                </c:pt>
                <c:pt idx="64">
                  <c:v>95.126339483046166</c:v>
                </c:pt>
                <c:pt idx="65">
                  <c:v>95.214613705123909</c:v>
                </c:pt>
                <c:pt idx="66">
                  <c:v>95.303181996098928</c:v>
                </c:pt>
                <c:pt idx="67">
                  <c:v>95.392102539373752</c:v>
                </c:pt>
                <c:pt idx="68">
                  <c:v>95.481436330971874</c:v>
                </c:pt>
                <c:pt idx="69">
                  <c:v>95.571247622943758</c:v>
                </c:pt>
                <c:pt idx="70">
                  <c:v>95.661604427359705</c:v>
                </c:pt>
                <c:pt idx="71">
                  <c:v>95.752579093472988</c:v>
                </c:pt>
                <c:pt idx="72">
                  <c:v>95.844248973585408</c:v>
                </c:pt>
                <c:pt idx="73">
                  <c:v>95.936697196951542</c:v>
                </c:pt>
                <c:pt idx="74">
                  <c:v>96.030013576007377</c:v>
                </c:pt>
                <c:pt idx="75">
                  <c:v>96.124295675700722</c:v>
                </c:pt>
                <c:pt idx="76">
                  <c:v>96.219650085308587</c:v>
                </c:pt>
                <c:pt idx="77">
                  <c:v>96.31619394365616</c:v>
                </c:pt>
                <c:pt idx="78">
                  <c:v>96.414056784284142</c:v>
                </c:pt>
                <c:pt idx="79">
                  <c:v>96.51338278857088</c:v>
                </c:pt>
                <c:pt idx="80">
                  <c:v>96.614333564703216</c:v>
                </c:pt>
                <c:pt idx="81">
                  <c:v>96.717091612643515</c:v>
                </c:pt>
                <c:pt idx="82">
                  <c:v>96.821864696012341</c:v>
                </c:pt>
                <c:pt idx="83">
                  <c:v>96.928891430847472</c:v>
                </c:pt>
                <c:pt idx="84">
                  <c:v>97.038448534404694</c:v>
                </c:pt>
                <c:pt idx="85">
                  <c:v>97.150860381119614</c:v>
                </c:pt>
                <c:pt idx="86">
                  <c:v>97.266511833387341</c:v>
                </c:pt>
                <c:pt idx="87">
                  <c:v>97.385865833729994</c:v>
                </c:pt>
                <c:pt idx="88">
                  <c:v>97.509488113943362</c:v>
                </c:pt>
                <c:pt idx="89">
                  <c:v>97.638082890335355</c:v>
                </c:pt>
                <c:pt idx="90">
                  <c:v>97.772546173974604</c:v>
                </c:pt>
                <c:pt idx="91">
                  <c:v>97.914048639317585</c:v>
                </c:pt>
                <c:pt idx="92">
                  <c:v>98.064170927085684</c:v>
                </c:pt>
                <c:pt idx="93">
                  <c:v>98.225138665151078</c:v>
                </c:pt>
                <c:pt idx="94">
                  <c:v>98.400264995345864</c:v>
                </c:pt>
                <c:pt idx="95">
                  <c:v>98.594880857267043</c:v>
                </c:pt>
                <c:pt idx="96">
                  <c:v>98.818633139922781</c:v>
                </c:pt>
                <c:pt idx="97">
                  <c:v>99.092899492976827</c:v>
                </c:pt>
                <c:pt idx="98">
                  <c:v>99.49418353807657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A9-48A7-9CFD-E73871706287}"/>
            </c:ext>
          </c:extLst>
        </c:ser>
        <c:ser>
          <c:idx val="6"/>
          <c:order val="6"/>
          <c:tx>
            <c:strRef>
              <c:f>'原性价比算法(废弃)'!$AI$1</c:f>
              <c:strCache>
                <c:ptCount val="1"/>
                <c:pt idx="0">
                  <c:v>R=102.5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'原性价比算法(废弃)'!$W$2:$W$31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'原性价比算法(废弃)'!$AJ$2:$AJ$28</c:f>
              <c:numCache>
                <c:formatCode>General</c:formatCode>
                <c:ptCount val="27"/>
                <c:pt idx="0">
                  <c:v>85.856575413379005</c:v>
                </c:pt>
                <c:pt idx="1">
                  <c:v>87.376964731490375</c:v>
                </c:pt>
                <c:pt idx="2">
                  <c:v>88.358019358977202</c:v>
                </c:pt>
                <c:pt idx="3">
                  <c:v>89.107544824850521</c:v>
                </c:pt>
                <c:pt idx="4">
                  <c:v>89.72651108988039</c:v>
                </c:pt>
                <c:pt idx="5">
                  <c:v>90.261402893714504</c:v>
                </c:pt>
                <c:pt idx="6">
                  <c:v>90.737715387766542</c:v>
                </c:pt>
                <c:pt idx="7">
                  <c:v>91.171062346168497</c:v>
                </c:pt>
                <c:pt idx="8">
                  <c:v>91.571775545557401</c:v>
                </c:pt>
                <c:pt idx="9">
                  <c:v>91.947103953300186</c:v>
                </c:pt>
                <c:pt idx="10">
                  <c:v>92.302379043699048</c:v>
                </c:pt>
                <c:pt idx="11">
                  <c:v>92.641682668493061</c:v>
                </c:pt>
                <c:pt idx="12">
                  <c:v>92.968254994740434</c:v>
                </c:pt>
                <c:pt idx="13">
                  <c:v>93.284757890394474</c:v>
                </c:pt>
                <c:pt idx="14">
                  <c:v>93.593454238447563</c:v>
                </c:pt>
                <c:pt idx="15">
                  <c:v>93.896337128588556</c:v>
                </c:pt>
                <c:pt idx="16">
                  <c:v>94.195229404157871</c:v>
                </c:pt>
                <c:pt idx="17">
                  <c:v>94.491867121513224</c:v>
                </c:pt>
                <c:pt idx="18">
                  <c:v>94.78797723646818</c:v>
                </c:pt>
                <c:pt idx="19">
                  <c:v>95.085359108586204</c:v>
                </c:pt>
                <c:pt idx="20">
                  <c:v>95.385981095993301</c:v>
                </c:pt>
                <c:pt idx="21">
                  <c:v>95.692108550637968</c:v>
                </c:pt>
                <c:pt idx="22">
                  <c:v>96.006490708229748</c:v>
                </c:pt>
                <c:pt idx="23">
                  <c:v>96.332658414633528</c:v>
                </c:pt>
                <c:pt idx="24">
                  <c:v>96.675441422494373</c:v>
                </c:pt>
                <c:pt idx="25">
                  <c:v>97.0419604175069</c:v>
                </c:pt>
                <c:pt idx="26">
                  <c:v>97.443787633435207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A9-48A7-9CFD-E7387170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52416"/>
        <c:axId val="636343680"/>
      </c:scatterChart>
      <c:scatterChart>
        <c:scatterStyle val="lineMarker"/>
        <c:varyColors val="0"/>
        <c:ser>
          <c:idx val="7"/>
          <c:order val="7"/>
          <c:tx>
            <c:v>第二季样本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'原性价比算法(废弃)'!$C$14:$C$52</c:f>
              <c:numCache>
                <c:formatCode>General</c:formatCode>
                <c:ptCount val="39"/>
                <c:pt idx="0">
                  <c:v>192</c:v>
                </c:pt>
                <c:pt idx="1">
                  <c:v>656</c:v>
                </c:pt>
                <c:pt idx="2">
                  <c:v>164</c:v>
                </c:pt>
                <c:pt idx="3">
                  <c:v>145</c:v>
                </c:pt>
                <c:pt idx="4">
                  <c:v>500</c:v>
                </c:pt>
                <c:pt idx="5">
                  <c:v>350</c:v>
                </c:pt>
                <c:pt idx="6">
                  <c:v>600</c:v>
                </c:pt>
                <c:pt idx="7">
                  <c:v>400</c:v>
                </c:pt>
                <c:pt idx="8">
                  <c:v>230</c:v>
                </c:pt>
                <c:pt idx="9">
                  <c:v>178</c:v>
                </c:pt>
                <c:pt idx="10">
                  <c:v>198</c:v>
                </c:pt>
                <c:pt idx="11">
                  <c:v>144</c:v>
                </c:pt>
                <c:pt idx="12">
                  <c:v>80</c:v>
                </c:pt>
                <c:pt idx="13">
                  <c:v>110</c:v>
                </c:pt>
                <c:pt idx="14">
                  <c:v>400</c:v>
                </c:pt>
                <c:pt idx="15">
                  <c:v>68</c:v>
                </c:pt>
                <c:pt idx="16">
                  <c:v>80</c:v>
                </c:pt>
                <c:pt idx="17">
                  <c:v>119</c:v>
                </c:pt>
                <c:pt idx="18">
                  <c:v>228</c:v>
                </c:pt>
                <c:pt idx="19">
                  <c:v>89</c:v>
                </c:pt>
                <c:pt idx="20">
                  <c:v>129</c:v>
                </c:pt>
                <c:pt idx="21">
                  <c:v>88</c:v>
                </c:pt>
                <c:pt idx="22">
                  <c:v>80</c:v>
                </c:pt>
                <c:pt idx="23">
                  <c:v>60</c:v>
                </c:pt>
                <c:pt idx="24">
                  <c:v>120</c:v>
                </c:pt>
                <c:pt idx="25">
                  <c:v>93</c:v>
                </c:pt>
                <c:pt idx="26">
                  <c:v>132</c:v>
                </c:pt>
                <c:pt idx="27">
                  <c:v>147</c:v>
                </c:pt>
                <c:pt idx="28">
                  <c:v>94</c:v>
                </c:pt>
                <c:pt idx="29">
                  <c:v>80</c:v>
                </c:pt>
                <c:pt idx="30">
                  <c:v>56</c:v>
                </c:pt>
                <c:pt idx="31">
                  <c:v>90</c:v>
                </c:pt>
                <c:pt idx="32">
                  <c:v>71</c:v>
                </c:pt>
                <c:pt idx="33">
                  <c:v>59</c:v>
                </c:pt>
                <c:pt idx="34">
                  <c:v>50</c:v>
                </c:pt>
                <c:pt idx="35">
                  <c:v>147</c:v>
                </c:pt>
                <c:pt idx="36">
                  <c:v>40</c:v>
                </c:pt>
                <c:pt idx="37">
                  <c:v>44</c:v>
                </c:pt>
                <c:pt idx="38">
                  <c:v>40</c:v>
                </c:pt>
              </c:numCache>
            </c:numRef>
          </c:xVal>
          <c:yVal>
            <c:numRef>
              <c:f>'原性价比算法(废弃)'!$B$14:$B$52</c:f>
              <c:numCache>
                <c:formatCode>General</c:formatCode>
                <c:ptCount val="39"/>
                <c:pt idx="0">
                  <c:v>94.9</c:v>
                </c:pt>
                <c:pt idx="1">
                  <c:v>93.8</c:v>
                </c:pt>
                <c:pt idx="2">
                  <c:v>93.1</c:v>
                </c:pt>
                <c:pt idx="3">
                  <c:v>92.9</c:v>
                </c:pt>
                <c:pt idx="4">
                  <c:v>92.6</c:v>
                </c:pt>
                <c:pt idx="5">
                  <c:v>92.3</c:v>
                </c:pt>
                <c:pt idx="6">
                  <c:v>91.9</c:v>
                </c:pt>
                <c:pt idx="7">
                  <c:v>91.3</c:v>
                </c:pt>
                <c:pt idx="8">
                  <c:v>91.3</c:v>
                </c:pt>
                <c:pt idx="9">
                  <c:v>90.8</c:v>
                </c:pt>
                <c:pt idx="10">
                  <c:v>90.5</c:v>
                </c:pt>
                <c:pt idx="11">
                  <c:v>90.5</c:v>
                </c:pt>
                <c:pt idx="12">
                  <c:v>90.5</c:v>
                </c:pt>
                <c:pt idx="13">
                  <c:v>90.4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89.9</c:v>
                </c:pt>
                <c:pt idx="18">
                  <c:v>89.9</c:v>
                </c:pt>
                <c:pt idx="19">
                  <c:v>89.5</c:v>
                </c:pt>
                <c:pt idx="20">
                  <c:v>89</c:v>
                </c:pt>
                <c:pt idx="21">
                  <c:v>88.9</c:v>
                </c:pt>
                <c:pt idx="22">
                  <c:v>88.8</c:v>
                </c:pt>
                <c:pt idx="23">
                  <c:v>88.5</c:v>
                </c:pt>
                <c:pt idx="24">
                  <c:v>88.4</c:v>
                </c:pt>
                <c:pt idx="25">
                  <c:v>88.4</c:v>
                </c:pt>
                <c:pt idx="26">
                  <c:v>88.3</c:v>
                </c:pt>
                <c:pt idx="27">
                  <c:v>88</c:v>
                </c:pt>
                <c:pt idx="28">
                  <c:v>88</c:v>
                </c:pt>
                <c:pt idx="29">
                  <c:v>87.8</c:v>
                </c:pt>
                <c:pt idx="30">
                  <c:v>87.5</c:v>
                </c:pt>
                <c:pt idx="31">
                  <c:v>87</c:v>
                </c:pt>
                <c:pt idx="32">
                  <c:v>86.8</c:v>
                </c:pt>
                <c:pt idx="33">
                  <c:v>86.8</c:v>
                </c:pt>
                <c:pt idx="34">
                  <c:v>86.5</c:v>
                </c:pt>
                <c:pt idx="35">
                  <c:v>86.5</c:v>
                </c:pt>
                <c:pt idx="36">
                  <c:v>85.5</c:v>
                </c:pt>
                <c:pt idx="37">
                  <c:v>84.5</c:v>
                </c:pt>
                <c:pt idx="38">
                  <c:v>82.1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A9-48A7-9CFD-E73871706287}"/>
            </c:ext>
          </c:extLst>
        </c:ser>
        <c:ser>
          <c:idx val="8"/>
          <c:order val="8"/>
          <c:tx>
            <c:v>第三季样本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'原性价比算法(废弃)'!$C$55:$C$137</c:f>
              <c:numCache>
                <c:formatCode>General</c:formatCode>
                <c:ptCount val="83"/>
                <c:pt idx="0">
                  <c:v>108</c:v>
                </c:pt>
                <c:pt idx="1">
                  <c:v>62.5</c:v>
                </c:pt>
                <c:pt idx="2">
                  <c:v>161.25</c:v>
                </c:pt>
                <c:pt idx="3">
                  <c:v>49</c:v>
                </c:pt>
                <c:pt idx="4">
                  <c:v>39.5</c:v>
                </c:pt>
                <c:pt idx="5">
                  <c:v>90</c:v>
                </c:pt>
                <c:pt idx="6">
                  <c:v>120</c:v>
                </c:pt>
                <c:pt idx="7">
                  <c:v>120</c:v>
                </c:pt>
                <c:pt idx="8">
                  <c:v>70</c:v>
                </c:pt>
                <c:pt idx="9">
                  <c:v>128</c:v>
                </c:pt>
                <c:pt idx="10">
                  <c:v>78</c:v>
                </c:pt>
                <c:pt idx="11">
                  <c:v>75</c:v>
                </c:pt>
                <c:pt idx="12">
                  <c:v>79</c:v>
                </c:pt>
                <c:pt idx="13">
                  <c:v>59</c:v>
                </c:pt>
                <c:pt idx="14">
                  <c:v>59</c:v>
                </c:pt>
                <c:pt idx="15">
                  <c:v>58</c:v>
                </c:pt>
                <c:pt idx="16">
                  <c:v>68</c:v>
                </c:pt>
                <c:pt idx="17">
                  <c:v>68</c:v>
                </c:pt>
                <c:pt idx="18">
                  <c:v>58</c:v>
                </c:pt>
                <c:pt idx="19">
                  <c:v>25</c:v>
                </c:pt>
                <c:pt idx="20">
                  <c:v>68</c:v>
                </c:pt>
                <c:pt idx="21">
                  <c:v>88</c:v>
                </c:pt>
                <c:pt idx="22">
                  <c:v>146</c:v>
                </c:pt>
                <c:pt idx="23">
                  <c:v>425</c:v>
                </c:pt>
                <c:pt idx="24">
                  <c:v>450</c:v>
                </c:pt>
                <c:pt idx="25">
                  <c:v>380</c:v>
                </c:pt>
                <c:pt idx="26">
                  <c:v>225</c:v>
                </c:pt>
                <c:pt idx="27">
                  <c:v>220</c:v>
                </c:pt>
                <c:pt idx="28">
                  <c:v>295</c:v>
                </c:pt>
                <c:pt idx="29">
                  <c:v>202.19</c:v>
                </c:pt>
                <c:pt idx="30">
                  <c:v>220</c:v>
                </c:pt>
                <c:pt idx="31">
                  <c:v>220</c:v>
                </c:pt>
                <c:pt idx="32">
                  <c:v>165</c:v>
                </c:pt>
                <c:pt idx="33">
                  <c:v>205.55</c:v>
                </c:pt>
                <c:pt idx="34">
                  <c:v>224</c:v>
                </c:pt>
                <c:pt idx="35">
                  <c:v>196.9</c:v>
                </c:pt>
                <c:pt idx="36">
                  <c:v>262.29000000000002</c:v>
                </c:pt>
                <c:pt idx="37">
                  <c:v>218.6</c:v>
                </c:pt>
                <c:pt idx="38">
                  <c:v>171</c:v>
                </c:pt>
                <c:pt idx="39">
                  <c:v>235.7</c:v>
                </c:pt>
                <c:pt idx="40">
                  <c:v>156.46</c:v>
                </c:pt>
                <c:pt idx="41">
                  <c:v>300</c:v>
                </c:pt>
                <c:pt idx="42">
                  <c:v>246</c:v>
                </c:pt>
                <c:pt idx="43">
                  <c:v>316</c:v>
                </c:pt>
                <c:pt idx="44">
                  <c:v>370</c:v>
                </c:pt>
                <c:pt idx="45">
                  <c:v>90</c:v>
                </c:pt>
                <c:pt idx="46">
                  <c:v>1250</c:v>
                </c:pt>
                <c:pt idx="47">
                  <c:v>299</c:v>
                </c:pt>
                <c:pt idx="48">
                  <c:v>280</c:v>
                </c:pt>
                <c:pt idx="49">
                  <c:v>128</c:v>
                </c:pt>
                <c:pt idx="50">
                  <c:v>185.9</c:v>
                </c:pt>
                <c:pt idx="51">
                  <c:v>178</c:v>
                </c:pt>
                <c:pt idx="52">
                  <c:v>1196</c:v>
                </c:pt>
                <c:pt idx="53">
                  <c:v>180</c:v>
                </c:pt>
                <c:pt idx="54">
                  <c:v>198</c:v>
                </c:pt>
                <c:pt idx="55">
                  <c:v>115</c:v>
                </c:pt>
                <c:pt idx="56">
                  <c:v>99</c:v>
                </c:pt>
                <c:pt idx="57">
                  <c:v>99</c:v>
                </c:pt>
                <c:pt idx="58">
                  <c:v>243</c:v>
                </c:pt>
                <c:pt idx="59">
                  <c:v>61.14</c:v>
                </c:pt>
                <c:pt idx="60">
                  <c:v>61.08</c:v>
                </c:pt>
                <c:pt idx="61">
                  <c:v>57</c:v>
                </c:pt>
                <c:pt idx="62">
                  <c:v>49</c:v>
                </c:pt>
                <c:pt idx="63">
                  <c:v>398</c:v>
                </c:pt>
                <c:pt idx="64">
                  <c:v>115.71</c:v>
                </c:pt>
                <c:pt idx="65">
                  <c:v>159</c:v>
                </c:pt>
                <c:pt idx="66">
                  <c:v>173.14</c:v>
                </c:pt>
                <c:pt idx="67">
                  <c:v>57.88</c:v>
                </c:pt>
                <c:pt idx="68">
                  <c:v>128.57</c:v>
                </c:pt>
                <c:pt idx="69">
                  <c:v>138</c:v>
                </c:pt>
                <c:pt idx="70">
                  <c:v>88</c:v>
                </c:pt>
                <c:pt idx="71">
                  <c:v>104.7</c:v>
                </c:pt>
                <c:pt idx="72">
                  <c:v>168</c:v>
                </c:pt>
                <c:pt idx="73">
                  <c:v>138</c:v>
                </c:pt>
                <c:pt idx="74">
                  <c:v>145</c:v>
                </c:pt>
                <c:pt idx="75">
                  <c:v>178</c:v>
                </c:pt>
                <c:pt idx="76">
                  <c:v>1126.7</c:v>
                </c:pt>
                <c:pt idx="77">
                  <c:v>136.69999999999999</c:v>
                </c:pt>
                <c:pt idx="78">
                  <c:v>264</c:v>
                </c:pt>
                <c:pt idx="79">
                  <c:v>246</c:v>
                </c:pt>
                <c:pt idx="80">
                  <c:v>98</c:v>
                </c:pt>
                <c:pt idx="81">
                  <c:v>330</c:v>
                </c:pt>
                <c:pt idx="82">
                  <c:v>330</c:v>
                </c:pt>
              </c:numCache>
            </c:numRef>
          </c:xVal>
          <c:yVal>
            <c:numRef>
              <c:f>'原性价比算法(废弃)'!$B$55:$B$137</c:f>
              <c:numCache>
                <c:formatCode>General</c:formatCode>
                <c:ptCount val="83"/>
                <c:pt idx="0">
                  <c:v>91.25</c:v>
                </c:pt>
                <c:pt idx="1">
                  <c:v>89.59375</c:v>
                </c:pt>
                <c:pt idx="2">
                  <c:v>92.5</c:v>
                </c:pt>
                <c:pt idx="3">
                  <c:v>87.708333333333329</c:v>
                </c:pt>
                <c:pt idx="4">
                  <c:v>89.125</c:v>
                </c:pt>
                <c:pt idx="5">
                  <c:v>92.75</c:v>
                </c:pt>
                <c:pt idx="6">
                  <c:v>92.861111111111114</c:v>
                </c:pt>
                <c:pt idx="7">
                  <c:v>91.714285714285708</c:v>
                </c:pt>
                <c:pt idx="8">
                  <c:v>92.9375</c:v>
                </c:pt>
                <c:pt idx="9">
                  <c:v>92.4375</c:v>
                </c:pt>
                <c:pt idx="10">
                  <c:v>91.325000000000003</c:v>
                </c:pt>
                <c:pt idx="11">
                  <c:v>92.583333333333329</c:v>
                </c:pt>
                <c:pt idx="12">
                  <c:v>92.545454545454547</c:v>
                </c:pt>
                <c:pt idx="13">
                  <c:v>92.138888888888886</c:v>
                </c:pt>
                <c:pt idx="14">
                  <c:v>92.9375</c:v>
                </c:pt>
                <c:pt idx="15">
                  <c:v>92</c:v>
                </c:pt>
                <c:pt idx="16">
                  <c:v>91.75</c:v>
                </c:pt>
                <c:pt idx="17">
                  <c:v>91.357142857142861</c:v>
                </c:pt>
                <c:pt idx="18">
                  <c:v>91.96875</c:v>
                </c:pt>
                <c:pt idx="19">
                  <c:v>91.674999999999997</c:v>
                </c:pt>
                <c:pt idx="20">
                  <c:v>92.375</c:v>
                </c:pt>
                <c:pt idx="21">
                  <c:v>91.909090909090907</c:v>
                </c:pt>
                <c:pt idx="22">
                  <c:v>90.28125</c:v>
                </c:pt>
                <c:pt idx="23">
                  <c:v>96.291666666666671</c:v>
                </c:pt>
                <c:pt idx="24">
                  <c:v>94.708333333333329</c:v>
                </c:pt>
                <c:pt idx="25">
                  <c:v>94.59375</c:v>
                </c:pt>
                <c:pt idx="26">
                  <c:v>93.472222222222229</c:v>
                </c:pt>
                <c:pt idx="27">
                  <c:v>93.5</c:v>
                </c:pt>
                <c:pt idx="28">
                  <c:v>95.0625</c:v>
                </c:pt>
                <c:pt idx="29">
                  <c:v>93.96875</c:v>
                </c:pt>
                <c:pt idx="30">
                  <c:v>92.974999999999994</c:v>
                </c:pt>
                <c:pt idx="31">
                  <c:v>91.071428571428569</c:v>
                </c:pt>
                <c:pt idx="32">
                  <c:v>91.321428571428569</c:v>
                </c:pt>
                <c:pt idx="33">
                  <c:v>93.458333333333329</c:v>
                </c:pt>
                <c:pt idx="34">
                  <c:v>93.428571428571431</c:v>
                </c:pt>
                <c:pt idx="35">
                  <c:v>93.1875</c:v>
                </c:pt>
                <c:pt idx="36">
                  <c:v>92.954545454545453</c:v>
                </c:pt>
                <c:pt idx="37">
                  <c:v>94.3125</c:v>
                </c:pt>
                <c:pt idx="38">
                  <c:v>93.8125</c:v>
                </c:pt>
                <c:pt idx="39">
                  <c:v>92.6875</c:v>
                </c:pt>
                <c:pt idx="40">
                  <c:v>92.45</c:v>
                </c:pt>
                <c:pt idx="41">
                  <c:v>93.5625</c:v>
                </c:pt>
                <c:pt idx="42">
                  <c:v>92.916666666666671</c:v>
                </c:pt>
                <c:pt idx="43">
                  <c:v>90.9375</c:v>
                </c:pt>
                <c:pt idx="44">
                  <c:v>94.6875</c:v>
                </c:pt>
                <c:pt idx="45">
                  <c:v>93.25</c:v>
                </c:pt>
                <c:pt idx="46">
                  <c:v>95.416666666666671</c:v>
                </c:pt>
                <c:pt idx="47">
                  <c:v>93.8125</c:v>
                </c:pt>
                <c:pt idx="48">
                  <c:v>92.59375</c:v>
                </c:pt>
                <c:pt idx="49" formatCode="0.0">
                  <c:v>88.833333333333329</c:v>
                </c:pt>
                <c:pt idx="50" formatCode="0.0">
                  <c:v>90.1875</c:v>
                </c:pt>
                <c:pt idx="51" formatCode="0.0">
                  <c:v>91.75</c:v>
                </c:pt>
                <c:pt idx="52" formatCode="0.0">
                  <c:v>93.714285714285708</c:v>
                </c:pt>
                <c:pt idx="53" formatCode="0.0">
                  <c:v>93.638888888888886</c:v>
                </c:pt>
                <c:pt idx="54" formatCode="0.0">
                  <c:v>94.083333333333329</c:v>
                </c:pt>
                <c:pt idx="55" formatCode="0.0">
                  <c:v>92.181818181818187</c:v>
                </c:pt>
                <c:pt idx="56" formatCode="0.0">
                  <c:v>91.527777777777771</c:v>
                </c:pt>
                <c:pt idx="57" formatCode="0.0">
                  <c:v>92.125</c:v>
                </c:pt>
                <c:pt idx="58" formatCode="0.0">
                  <c:v>93.590909090909093</c:v>
                </c:pt>
                <c:pt idx="59" formatCode="0.0">
                  <c:v>92.96875</c:v>
                </c:pt>
                <c:pt idx="60" formatCode="0.0">
                  <c:v>90</c:v>
                </c:pt>
                <c:pt idx="61" formatCode="0.0">
                  <c:v>91.8</c:v>
                </c:pt>
                <c:pt idx="62" formatCode="0.0">
                  <c:v>91.5625</c:v>
                </c:pt>
                <c:pt idx="63" formatCode="0.0">
                  <c:v>95.5625</c:v>
                </c:pt>
                <c:pt idx="64" formatCode="0.0">
                  <c:v>91.65625</c:v>
                </c:pt>
                <c:pt idx="65" formatCode="0.0">
                  <c:v>85.875</c:v>
                </c:pt>
                <c:pt idx="66" formatCode="0.0">
                  <c:v>93.2</c:v>
                </c:pt>
                <c:pt idx="67" formatCode="0.0">
                  <c:v>91.625</c:v>
                </c:pt>
                <c:pt idx="68" formatCode="0.0">
                  <c:v>92.666666666666671</c:v>
                </c:pt>
                <c:pt idx="69" formatCode="0.0">
                  <c:v>91.90625</c:v>
                </c:pt>
                <c:pt idx="70" formatCode="0.0">
                  <c:v>89.678571428571431</c:v>
                </c:pt>
                <c:pt idx="71" formatCode="0.0">
                  <c:v>92.071428571428569</c:v>
                </c:pt>
                <c:pt idx="72" formatCode="0.0">
                  <c:v>93.224999999999994</c:v>
                </c:pt>
                <c:pt idx="73" formatCode="0.0">
                  <c:v>92.357142857142861</c:v>
                </c:pt>
                <c:pt idx="74" formatCode="0.0">
                  <c:v>91.875</c:v>
                </c:pt>
                <c:pt idx="75" formatCode="0.0">
                  <c:v>91.166666666666671</c:v>
                </c:pt>
                <c:pt idx="76" formatCode="0.0">
                  <c:v>88.25</c:v>
                </c:pt>
                <c:pt idx="77" formatCode="0.0">
                  <c:v>90.333333333333329</c:v>
                </c:pt>
                <c:pt idx="78" formatCode="0.0">
                  <c:v>90.924999999999997</c:v>
                </c:pt>
                <c:pt idx="79" formatCode="0.0">
                  <c:v>90.545454545454547</c:v>
                </c:pt>
                <c:pt idx="80" formatCode="0.0">
                  <c:v>91.583333333333329</c:v>
                </c:pt>
                <c:pt idx="81" formatCode="0.0">
                  <c:v>92.875</c:v>
                </c:pt>
                <c:pt idx="82" formatCode="0.0">
                  <c:v>93.3125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3-48BC-942B-FCB9F7379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52416"/>
        <c:axId val="636343680"/>
      </c:scatterChart>
      <c:valAx>
        <c:axId val="636352416"/>
        <c:scaling>
          <c:orientation val="minMax"/>
          <c:max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每百克售价（</a:t>
                </a:r>
                <a:r>
                  <a:rPr lang="en-US" altLang="zh-CN" sz="1200"/>
                  <a:t>RMB</a:t>
                </a:r>
                <a:r>
                  <a:rPr lang="zh-CN" altLang="en-US" sz="1200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6343680"/>
        <c:crosses val="autoZero"/>
        <c:crossBetween val="midCat"/>
      </c:valAx>
      <c:valAx>
        <c:axId val="636343680"/>
        <c:scaling>
          <c:orientation val="minMax"/>
          <c:max val="100"/>
          <c:min val="8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评测分数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63524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1524533391659376"/>
          <c:y val="0.59145135032065721"/>
          <c:w val="0.41375000000000001"/>
          <c:h val="0.2394897078382702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'原性价比算法(废弃)'!$AN$2:$AN$22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xVal>
          <c:yVal>
            <c:numRef>
              <c:f>'原性价比算法(废弃)'!$AO$2:$AO$22</c:f>
              <c:numCache>
                <c:formatCode>0</c:formatCode>
                <c:ptCount val="21"/>
                <c:pt idx="0">
                  <c:v>7628.0910407372448</c:v>
                </c:pt>
                <c:pt idx="1">
                  <c:v>5701.8678182349522</c:v>
                </c:pt>
                <c:pt idx="2">
                  <c:v>4289.1004851917623</c:v>
                </c:pt>
                <c:pt idx="3">
                  <c:v>3246.1938939590495</c:v>
                </c:pt>
                <c:pt idx="4">
                  <c:v>2471.4793427276486</c:v>
                </c:pt>
                <c:pt idx="5">
                  <c:v>1892.4852906052993</c:v>
                </c:pt>
                <c:pt idx="6">
                  <c:v>1457.2133239825516</c:v>
                </c:pt>
                <c:pt idx="7">
                  <c:v>1128.1170265650442</c:v>
                </c:pt>
                <c:pt idx="8">
                  <c:v>877.91795095749399</c:v>
                </c:pt>
                <c:pt idx="9">
                  <c:v>686.67890975636647</c:v>
                </c:pt>
                <c:pt idx="10">
                  <c:v>539.7435896440827</c:v>
                </c:pt>
                <c:pt idx="11">
                  <c:v>426.27699473444028</c:v>
                </c:pt>
                <c:pt idx="12">
                  <c:v>338.2252412230273</c:v>
                </c:pt>
                <c:pt idx="13">
                  <c:v>269.56985013532329</c:v>
                </c:pt>
                <c:pt idx="14">
                  <c:v>215.7901004763898</c:v>
                </c:pt>
                <c:pt idx="15">
                  <c:v>173.47323416482087</c:v>
                </c:pt>
                <c:pt idx="16">
                  <c:v>140.03032432237032</c:v>
                </c:pt>
                <c:pt idx="17">
                  <c:v>113.48807402148242</c:v>
                </c:pt>
                <c:pt idx="18">
                  <c:v>92.335472659298517</c:v>
                </c:pt>
                <c:pt idx="19">
                  <c:v>75.410292882257153</c:v>
                </c:pt>
                <c:pt idx="20">
                  <c:v>61.814669304028079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95-4A86-BCBD-849872F6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324159"/>
        <c:axId val="801315007"/>
      </c:scatterChart>
      <c:valAx>
        <c:axId val="801324159"/>
        <c:scaling>
          <c:orientation val="minMax"/>
          <c:max val="11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性价比（</a:t>
                </a:r>
                <a:r>
                  <a:rPr lang="en-US" altLang="zh-CN"/>
                  <a:t>R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315007"/>
        <c:crosses val="autoZero"/>
        <c:crossBetween val="midCat"/>
      </c:valAx>
      <c:valAx>
        <c:axId val="801315007"/>
        <c:scaling>
          <c:logBase val="10"/>
          <c:orientation val="minMax"/>
          <c:max val="1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临界价格（</a:t>
                </a:r>
                <a:r>
                  <a:rPr lang="en-US" altLang="zh-CN"/>
                  <a:t>Pc</a:t>
                </a:r>
                <a:r>
                  <a:rPr lang="zh-CN" altLang="en-US"/>
                  <a:t>，单位：</a:t>
                </a:r>
                <a:r>
                  <a:rPr lang="en-US"/>
                  <a:t>RMB/100g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32415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36</xdr:row>
      <xdr:rowOff>38100</xdr:rowOff>
    </xdr:from>
    <xdr:to>
      <xdr:col>15</xdr:col>
      <xdr:colOff>144780</xdr:colOff>
      <xdr:row>51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AB5D06-DC78-44D7-B780-D7DB3FD87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</xdr:colOff>
      <xdr:row>36</xdr:row>
      <xdr:rowOff>38100</xdr:rowOff>
    </xdr:from>
    <xdr:to>
      <xdr:col>21</xdr:col>
      <xdr:colOff>15240</xdr:colOff>
      <xdr:row>51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90F9EBC-35AD-4923-870D-FE7F6A0A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16934</xdr:colOff>
      <xdr:row>57</xdr:row>
      <xdr:rowOff>114299</xdr:rowOff>
    </xdr:from>
    <xdr:to>
      <xdr:col>21</xdr:col>
      <xdr:colOff>220134</xdr:colOff>
      <xdr:row>82</xdr:row>
      <xdr:rowOff>16933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55A0041-C04D-4EA2-B520-6514B69B0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533399</xdr:colOff>
      <xdr:row>23</xdr:row>
      <xdr:rowOff>21166</xdr:rowOff>
    </xdr:from>
    <xdr:to>
      <xdr:col>46</xdr:col>
      <xdr:colOff>198120</xdr:colOff>
      <xdr:row>41</xdr:row>
      <xdr:rowOff>99060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3401556-A90C-40AE-81EA-98A39A10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A32B-EA08-4D31-8EE8-6C70D1AE576F}">
  <dimension ref="A1:V90"/>
  <sheetViews>
    <sheetView tabSelected="1" topLeftCell="G1" workbookViewId="0">
      <selection activeCell="L94" sqref="L94"/>
    </sheetView>
  </sheetViews>
  <sheetFormatPr defaultRowHeight="15" x14ac:dyDescent="0.3"/>
  <cols>
    <col min="1" max="1" width="28.9140625" style="17" bestFit="1" customWidth="1"/>
    <col min="2" max="2" width="14.5" style="17" bestFit="1" customWidth="1"/>
    <col min="3" max="3" width="18.6640625" style="17" bestFit="1" customWidth="1"/>
    <col min="4" max="4" width="24.75" style="17" bestFit="1" customWidth="1"/>
    <col min="5" max="5" width="12" style="17" bestFit="1" customWidth="1"/>
    <col min="6" max="6" width="16.4140625" style="17" bestFit="1" customWidth="1"/>
    <col min="7" max="7" width="8.6640625" style="17" customWidth="1"/>
    <col min="8" max="8" width="64.75" style="17" customWidth="1"/>
    <col min="9" max="9" width="19.9140625" style="17" bestFit="1" customWidth="1"/>
    <col min="10" max="16384" width="8.6640625" style="17"/>
  </cols>
  <sheetData>
    <row r="1" spans="1:22" x14ac:dyDescent="0.3">
      <c r="A1" s="17" t="s">
        <v>106</v>
      </c>
      <c r="B1" s="17" t="s">
        <v>107</v>
      </c>
      <c r="C1" s="17" t="s">
        <v>108</v>
      </c>
      <c r="D1" s="17" t="s">
        <v>552</v>
      </c>
      <c r="E1" s="17" t="s">
        <v>109</v>
      </c>
      <c r="F1" s="17" t="s">
        <v>110</v>
      </c>
      <c r="G1" s="17" t="s">
        <v>111</v>
      </c>
      <c r="H1" s="17" t="s">
        <v>112</v>
      </c>
      <c r="I1" s="17" t="s">
        <v>113</v>
      </c>
      <c r="J1" s="17" t="s">
        <v>558</v>
      </c>
      <c r="K1" s="17" t="s">
        <v>123</v>
      </c>
      <c r="L1" s="17" t="s">
        <v>120</v>
      </c>
      <c r="M1" s="17" t="s">
        <v>121</v>
      </c>
      <c r="N1" s="17" t="s">
        <v>124</v>
      </c>
      <c r="O1" s="17" t="s">
        <v>120</v>
      </c>
      <c r="P1" s="17" t="s">
        <v>121</v>
      </c>
      <c r="Q1" s="17" t="s">
        <v>125</v>
      </c>
      <c r="R1" s="17" t="s">
        <v>120</v>
      </c>
      <c r="S1" s="17" t="s">
        <v>121</v>
      </c>
    </row>
    <row r="2" spans="1:22" x14ac:dyDescent="0.3">
      <c r="A2" s="17" t="s">
        <v>114</v>
      </c>
      <c r="B2" s="17" t="s">
        <v>115</v>
      </c>
      <c r="C2" s="17" t="s">
        <v>451</v>
      </c>
      <c r="D2" s="17" t="s">
        <v>433</v>
      </c>
      <c r="E2" s="17">
        <v>74110</v>
      </c>
      <c r="F2" s="17" t="s">
        <v>116</v>
      </c>
      <c r="G2" s="17" t="s">
        <v>117</v>
      </c>
      <c r="H2" s="18" t="s">
        <v>118</v>
      </c>
      <c r="I2" s="17" t="s">
        <v>293</v>
      </c>
      <c r="J2" s="17">
        <v>108</v>
      </c>
      <c r="K2" s="19">
        <v>91.5625</v>
      </c>
      <c r="L2" s="19">
        <v>0.8904879280484379</v>
      </c>
      <c r="M2" s="19">
        <v>1.0478208645008154</v>
      </c>
      <c r="N2" s="19">
        <v>90</v>
      </c>
      <c r="O2" s="19">
        <v>0</v>
      </c>
      <c r="P2" s="19">
        <v>0</v>
      </c>
      <c r="Q2" s="19">
        <v>91.25</v>
      </c>
      <c r="R2" s="19">
        <v>1.0124228365658292</v>
      </c>
      <c r="S2" s="19">
        <v>0.9652346852844178</v>
      </c>
      <c r="U2" s="19"/>
      <c r="V2" s="19"/>
    </row>
    <row r="3" spans="1:22" x14ac:dyDescent="0.3">
      <c r="A3" s="17" t="s">
        <v>90</v>
      </c>
      <c r="B3" s="17" t="s">
        <v>126</v>
      </c>
      <c r="C3" s="17" t="s">
        <v>433</v>
      </c>
      <c r="D3" s="17" t="s">
        <v>433</v>
      </c>
      <c r="E3" s="17">
        <v>74110</v>
      </c>
      <c r="F3" s="17" t="s">
        <v>127</v>
      </c>
      <c r="G3" s="17" t="s">
        <v>128</v>
      </c>
      <c r="H3" s="18" t="s">
        <v>129</v>
      </c>
      <c r="I3" s="17" t="s">
        <v>130</v>
      </c>
      <c r="J3" s="17">
        <v>62.5</v>
      </c>
      <c r="K3" s="19">
        <v>88.625</v>
      </c>
      <c r="L3" s="19">
        <v>2.6130681200458592</v>
      </c>
      <c r="M3" s="19">
        <v>3.0747494831811331</v>
      </c>
      <c r="N3" s="19">
        <v>90.5625</v>
      </c>
      <c r="O3" s="19">
        <v>0.67023783092272549</v>
      </c>
      <c r="P3" s="19">
        <v>0.78865660195721443</v>
      </c>
      <c r="Q3" s="19">
        <v>89.59375</v>
      </c>
      <c r="R3" s="19">
        <v>2.1394271283453428</v>
      </c>
      <c r="S3" s="19">
        <v>1.4330625063836371</v>
      </c>
      <c r="U3" s="19"/>
      <c r="V3" s="19"/>
    </row>
    <row r="4" spans="1:22" x14ac:dyDescent="0.3">
      <c r="A4" s="17" t="s">
        <v>131</v>
      </c>
      <c r="B4" s="17" t="s">
        <v>115</v>
      </c>
      <c r="D4" s="17" t="s">
        <v>438</v>
      </c>
      <c r="E4" s="17" t="s">
        <v>132</v>
      </c>
      <c r="F4" s="17" t="s">
        <v>133</v>
      </c>
      <c r="G4" s="17" t="s">
        <v>134</v>
      </c>
      <c r="H4" s="18" t="s">
        <v>135</v>
      </c>
      <c r="I4" s="17" t="s">
        <v>561</v>
      </c>
      <c r="J4" s="17">
        <v>161.25</v>
      </c>
      <c r="K4" s="19">
        <v>92.666666666666671</v>
      </c>
      <c r="L4" s="19">
        <v>1.0474837574980447</v>
      </c>
      <c r="M4" s="19">
        <v>1.7659051652429081</v>
      </c>
      <c r="N4" s="19">
        <v>92.333333333333329</v>
      </c>
      <c r="O4" s="19">
        <v>0.62360956446232352</v>
      </c>
      <c r="P4" s="19">
        <v>1.051314966075694</v>
      </c>
      <c r="Q4" s="19">
        <v>92.5</v>
      </c>
      <c r="R4" s="19">
        <v>0.87797114607106164</v>
      </c>
      <c r="S4" s="19">
        <v>0.72225423067649219</v>
      </c>
      <c r="U4" s="19"/>
      <c r="V4" s="19"/>
    </row>
    <row r="5" spans="1:22" x14ac:dyDescent="0.3">
      <c r="A5" s="17" t="s">
        <v>136</v>
      </c>
      <c r="B5" s="17" t="s">
        <v>126</v>
      </c>
      <c r="C5" s="17" t="s">
        <v>137</v>
      </c>
      <c r="D5" s="17" t="s">
        <v>122</v>
      </c>
      <c r="E5" s="17" t="s">
        <v>138</v>
      </c>
      <c r="F5" s="17" t="s">
        <v>139</v>
      </c>
      <c r="G5" s="17" t="s">
        <v>128</v>
      </c>
      <c r="H5" s="18" t="s">
        <v>140</v>
      </c>
      <c r="I5" s="17" t="s">
        <v>141</v>
      </c>
      <c r="J5" s="17">
        <v>49</v>
      </c>
      <c r="K5" s="19">
        <v>85.75</v>
      </c>
      <c r="L5" s="19">
        <v>1.9685019685029528</v>
      </c>
      <c r="M5" s="19">
        <v>3.318607824786902</v>
      </c>
      <c r="N5" s="19">
        <v>89.666666666666671</v>
      </c>
      <c r="O5" s="19">
        <v>0.51370116691408141</v>
      </c>
      <c r="P5" s="19">
        <v>0.86602540378443904</v>
      </c>
      <c r="Q5" s="19">
        <v>87.708333333333329</v>
      </c>
      <c r="R5" s="19">
        <v>2.4299205519705556</v>
      </c>
      <c r="S5" s="19">
        <v>1.9989499731537217</v>
      </c>
      <c r="U5" s="19"/>
      <c r="V5" s="19"/>
    </row>
    <row r="6" spans="1:22" x14ac:dyDescent="0.3">
      <c r="A6" s="17" t="s">
        <v>142</v>
      </c>
      <c r="B6" s="17" t="s">
        <v>126</v>
      </c>
      <c r="C6" s="17" t="s">
        <v>122</v>
      </c>
      <c r="D6" s="17" t="s">
        <v>122</v>
      </c>
      <c r="E6" s="17" t="s">
        <v>138</v>
      </c>
      <c r="F6" s="17" t="s">
        <v>127</v>
      </c>
      <c r="G6" s="17" t="s">
        <v>128</v>
      </c>
      <c r="H6" s="18" t="s">
        <v>143</v>
      </c>
      <c r="I6" s="17" t="s">
        <v>141</v>
      </c>
      <c r="J6" s="17">
        <v>39.5</v>
      </c>
      <c r="K6" s="19">
        <v>88.75</v>
      </c>
      <c r="L6" s="19">
        <v>0.88975652100260927</v>
      </c>
      <c r="M6" s="19">
        <v>1.5000000000000007</v>
      </c>
      <c r="N6" s="19">
        <v>89.5</v>
      </c>
      <c r="O6" s="19">
        <v>0.20412414523193151</v>
      </c>
      <c r="P6" s="19">
        <v>0.34412360080584281</v>
      </c>
      <c r="Q6" s="19">
        <v>89.125</v>
      </c>
      <c r="R6" s="19">
        <v>0.74651970279870483</v>
      </c>
      <c r="S6" s="19">
        <v>0.61411700833512595</v>
      </c>
      <c r="U6" s="19"/>
      <c r="V6" s="19"/>
    </row>
    <row r="7" spans="1:22" x14ac:dyDescent="0.3">
      <c r="A7" s="17" t="s">
        <v>434</v>
      </c>
      <c r="B7" s="17" t="s">
        <v>126</v>
      </c>
      <c r="C7" s="17" t="s">
        <v>137</v>
      </c>
      <c r="D7" s="17" t="s">
        <v>154</v>
      </c>
      <c r="E7" s="17" t="s">
        <v>138</v>
      </c>
      <c r="F7" s="17" t="s">
        <v>127</v>
      </c>
      <c r="G7" s="17" t="s">
        <v>128</v>
      </c>
      <c r="H7" s="18" t="s">
        <v>146</v>
      </c>
      <c r="I7" s="17" t="s">
        <v>147</v>
      </c>
      <c r="J7" s="17">
        <v>90</v>
      </c>
      <c r="K7" s="19">
        <v>92.85</v>
      </c>
      <c r="L7" s="19">
        <v>1.0440306508910551</v>
      </c>
      <c r="M7" s="19">
        <v>0.99536928676794922</v>
      </c>
      <c r="N7" s="19">
        <v>92.583333333333329</v>
      </c>
      <c r="O7" s="19">
        <v>0.94280904158206336</v>
      </c>
      <c r="P7" s="19">
        <v>1.5894388284780532</v>
      </c>
      <c r="Q7" s="19">
        <v>92.75</v>
      </c>
      <c r="R7" s="19">
        <v>1.0155048005794951</v>
      </c>
      <c r="S7" s="19">
        <v>0.68022034285813615</v>
      </c>
      <c r="U7" s="19"/>
      <c r="V7" s="19"/>
    </row>
    <row r="8" spans="1:22" x14ac:dyDescent="0.3">
      <c r="A8" s="17" t="s">
        <v>439</v>
      </c>
      <c r="B8" s="17" t="s">
        <v>126</v>
      </c>
      <c r="C8" s="17" t="s">
        <v>444</v>
      </c>
      <c r="D8" s="17" t="s">
        <v>443</v>
      </c>
      <c r="E8" s="17" t="s">
        <v>145</v>
      </c>
      <c r="F8" s="17" t="s">
        <v>139</v>
      </c>
      <c r="G8" s="17" t="s">
        <v>128</v>
      </c>
      <c r="H8" s="18" t="s">
        <v>148</v>
      </c>
      <c r="I8" s="17" t="s">
        <v>147</v>
      </c>
      <c r="J8" s="17">
        <v>120</v>
      </c>
      <c r="K8" s="19">
        <v>92.65</v>
      </c>
      <c r="L8" s="19">
        <v>0.51478150704935</v>
      </c>
      <c r="M8" s="19">
        <v>0.49078798699609288</v>
      </c>
      <c r="N8" s="19">
        <v>93.125</v>
      </c>
      <c r="O8" s="19">
        <v>0.125</v>
      </c>
      <c r="P8" s="19">
        <v>0.14708521467511396</v>
      </c>
      <c r="Q8" s="19">
        <v>92.861111111111114</v>
      </c>
      <c r="R8" s="19">
        <v>0.45812284729085118</v>
      </c>
      <c r="S8" s="19">
        <v>0.28396714720925653</v>
      </c>
      <c r="U8" s="19"/>
      <c r="V8" s="19"/>
    </row>
    <row r="9" spans="1:22" ht="30" customHeight="1" x14ac:dyDescent="0.3">
      <c r="A9" s="17" t="s">
        <v>440</v>
      </c>
      <c r="B9" s="17" t="s">
        <v>126</v>
      </c>
      <c r="C9" s="17" t="s">
        <v>444</v>
      </c>
      <c r="D9" s="17" t="s">
        <v>443</v>
      </c>
      <c r="E9" s="17">
        <v>74158</v>
      </c>
      <c r="F9" s="17" t="s">
        <v>139</v>
      </c>
      <c r="G9" s="17" t="s">
        <v>151</v>
      </c>
      <c r="H9" s="18" t="s">
        <v>152</v>
      </c>
      <c r="I9" s="17" t="s">
        <v>153</v>
      </c>
      <c r="J9" s="17">
        <v>120</v>
      </c>
      <c r="K9" s="19">
        <v>91.4375</v>
      </c>
      <c r="L9" s="19">
        <v>0.59621200088559101</v>
      </c>
      <c r="M9" s="19">
        <v>0.70155176113709106</v>
      </c>
      <c r="N9" s="19">
        <v>92.083333333333329</v>
      </c>
      <c r="O9" s="19">
        <v>0.51370116691408141</v>
      </c>
      <c r="P9" s="19">
        <v>0.86602540378443904</v>
      </c>
      <c r="Q9" s="19">
        <v>91.714285714285708</v>
      </c>
      <c r="R9" s="19">
        <v>0.64681322415267262</v>
      </c>
      <c r="S9" s="19">
        <v>0.47505398451234632</v>
      </c>
      <c r="U9" s="19"/>
      <c r="V9" s="19"/>
    </row>
    <row r="10" spans="1:22" ht="30" customHeight="1" x14ac:dyDescent="0.3">
      <c r="A10" s="17" t="s">
        <v>441</v>
      </c>
      <c r="B10" s="17" t="s">
        <v>126</v>
      </c>
      <c r="C10" s="17" t="s">
        <v>137</v>
      </c>
      <c r="D10" s="17" t="s">
        <v>154</v>
      </c>
      <c r="E10" s="17" t="s">
        <v>138</v>
      </c>
      <c r="F10" s="17" t="s">
        <v>127</v>
      </c>
      <c r="G10" s="17" t="s">
        <v>155</v>
      </c>
      <c r="H10" s="18" t="s">
        <v>156</v>
      </c>
      <c r="I10" s="17" t="s">
        <v>153</v>
      </c>
      <c r="J10" s="17">
        <v>70</v>
      </c>
      <c r="K10" s="19">
        <v>93.25</v>
      </c>
      <c r="L10" s="19">
        <v>0.30618621784789724</v>
      </c>
      <c r="M10" s="19">
        <v>0.3602837246617534</v>
      </c>
      <c r="N10" s="19">
        <v>92.625</v>
      </c>
      <c r="O10" s="19">
        <v>0.649519052838329</v>
      </c>
      <c r="P10" s="19">
        <v>0.76427719457841847</v>
      </c>
      <c r="Q10" s="19">
        <v>92.9375</v>
      </c>
      <c r="R10" s="19">
        <v>0.59621200088559101</v>
      </c>
      <c r="S10" s="19">
        <v>0.39936348053411752</v>
      </c>
      <c r="U10" s="19"/>
      <c r="V10" s="19"/>
    </row>
    <row r="11" spans="1:22" x14ac:dyDescent="0.3">
      <c r="A11" s="17" t="s">
        <v>442</v>
      </c>
      <c r="B11" s="17" t="s">
        <v>126</v>
      </c>
      <c r="C11" s="17" t="s">
        <v>444</v>
      </c>
      <c r="D11" s="17" t="s">
        <v>443</v>
      </c>
      <c r="E11" s="17" t="s">
        <v>157</v>
      </c>
      <c r="F11" s="17" t="s">
        <v>139</v>
      </c>
      <c r="G11" s="17" t="s">
        <v>158</v>
      </c>
      <c r="H11" s="18" t="s">
        <v>159</v>
      </c>
      <c r="I11" s="17" t="s">
        <v>370</v>
      </c>
      <c r="J11" s="17">
        <v>128</v>
      </c>
      <c r="K11" s="19">
        <v>92.083333333333329</v>
      </c>
      <c r="L11" s="19">
        <v>0.67185481235821254</v>
      </c>
      <c r="M11" s="19">
        <v>0.55269467885998669</v>
      </c>
      <c r="N11" s="19">
        <v>92.791666666666671</v>
      </c>
      <c r="O11" s="19">
        <v>0.30333791205335492</v>
      </c>
      <c r="P11" s="19">
        <v>0.24953791623509317</v>
      </c>
      <c r="Q11" s="19">
        <v>92.4375</v>
      </c>
      <c r="R11" s="19">
        <v>0.63018681092725726</v>
      </c>
      <c r="S11" s="19">
        <v>0.32670604168947615</v>
      </c>
      <c r="U11" s="19"/>
      <c r="V11" s="19"/>
    </row>
    <row r="12" spans="1:22" x14ac:dyDescent="0.3">
      <c r="A12" s="17" t="s">
        <v>161</v>
      </c>
      <c r="B12" s="17" t="s">
        <v>126</v>
      </c>
      <c r="C12" s="17" t="s">
        <v>150</v>
      </c>
      <c r="D12" s="17" t="s">
        <v>445</v>
      </c>
      <c r="E12" s="17">
        <v>74110</v>
      </c>
      <c r="F12" s="17" t="s">
        <v>127</v>
      </c>
      <c r="G12" s="17" t="s">
        <v>128</v>
      </c>
      <c r="H12" s="18" t="s">
        <v>162</v>
      </c>
      <c r="I12" s="17" t="s">
        <v>370</v>
      </c>
      <c r="J12" s="17">
        <v>78</v>
      </c>
      <c r="K12" s="19">
        <v>91.25</v>
      </c>
      <c r="L12" s="19">
        <v>0.82158383625774922</v>
      </c>
      <c r="M12" s="19">
        <v>0.78329052544386157</v>
      </c>
      <c r="N12" s="19">
        <v>91.4</v>
      </c>
      <c r="O12" s="19">
        <v>0.56124860801609122</v>
      </c>
      <c r="P12" s="19">
        <v>0.53508929664439153</v>
      </c>
      <c r="Q12" s="19">
        <v>91.325000000000003</v>
      </c>
      <c r="R12" s="19">
        <v>0.70754858490424521</v>
      </c>
      <c r="S12" s="19">
        <v>0.41015261809790932</v>
      </c>
      <c r="U12" s="19"/>
      <c r="V12" s="19"/>
    </row>
    <row r="13" spans="1:22" x14ac:dyDescent="0.3">
      <c r="A13" s="17" t="s">
        <v>163</v>
      </c>
      <c r="B13" s="17" t="s">
        <v>126</v>
      </c>
      <c r="C13" s="17" t="s">
        <v>444</v>
      </c>
      <c r="D13" s="17" t="s">
        <v>164</v>
      </c>
      <c r="E13" s="17">
        <v>74158</v>
      </c>
      <c r="F13" s="17" t="s">
        <v>127</v>
      </c>
      <c r="G13" s="17" t="s">
        <v>128</v>
      </c>
      <c r="H13" s="18" t="s">
        <v>165</v>
      </c>
      <c r="I13" s="17" t="s">
        <v>561</v>
      </c>
      <c r="J13" s="17">
        <v>75</v>
      </c>
      <c r="K13" s="19">
        <v>92.583333333333329</v>
      </c>
      <c r="L13" s="19">
        <v>0.42491829279939874</v>
      </c>
      <c r="M13" s="19">
        <v>0.71635039941137924</v>
      </c>
      <c r="N13" s="19">
        <v>92.583333333333329</v>
      </c>
      <c r="O13" s="19">
        <v>0.11785113019775792</v>
      </c>
      <c r="P13" s="19">
        <v>0.19867985355975665</v>
      </c>
      <c r="Q13" s="19">
        <v>92.583333333333329</v>
      </c>
      <c r="R13" s="19">
        <v>0.31180478223116176</v>
      </c>
      <c r="S13" s="19">
        <v>0.25650310277211708</v>
      </c>
      <c r="U13" s="19"/>
      <c r="V13" s="19"/>
    </row>
    <row r="14" spans="1:22" x14ac:dyDescent="0.3">
      <c r="A14" s="17" t="s">
        <v>167</v>
      </c>
      <c r="B14" s="17" t="s">
        <v>126</v>
      </c>
      <c r="C14" s="17" t="s">
        <v>444</v>
      </c>
      <c r="D14" s="17" t="s">
        <v>164</v>
      </c>
      <c r="E14" s="17">
        <v>74158</v>
      </c>
      <c r="F14" s="17" t="s">
        <v>139</v>
      </c>
      <c r="G14" s="17" t="s">
        <v>128</v>
      </c>
      <c r="H14" s="18" t="s">
        <v>168</v>
      </c>
      <c r="I14" s="17" t="s">
        <v>561</v>
      </c>
      <c r="J14" s="17">
        <v>79</v>
      </c>
      <c r="K14" s="19">
        <v>92.3</v>
      </c>
      <c r="L14" s="19">
        <v>0.65954529791364591</v>
      </c>
      <c r="M14" s="19">
        <v>0.62880446298694481</v>
      </c>
      <c r="N14" s="19">
        <v>92.75</v>
      </c>
      <c r="O14" s="19">
        <v>0.70710678118654757</v>
      </c>
      <c r="P14" s="19">
        <v>0.58169436038696931</v>
      </c>
      <c r="Q14" s="19">
        <v>92.545454545454547</v>
      </c>
      <c r="R14" s="19">
        <v>0.72156853938125198</v>
      </c>
      <c r="S14" s="19">
        <v>0.39432103651748424</v>
      </c>
      <c r="U14" s="19"/>
      <c r="V14" s="19"/>
    </row>
    <row r="15" spans="1:22" x14ac:dyDescent="0.3">
      <c r="A15" s="17" t="s">
        <v>169</v>
      </c>
      <c r="B15" s="17" t="s">
        <v>126</v>
      </c>
      <c r="C15" s="17" t="s">
        <v>444</v>
      </c>
      <c r="D15" s="17" t="s">
        <v>446</v>
      </c>
      <c r="E15" s="17">
        <v>74158</v>
      </c>
      <c r="F15" s="17" t="s">
        <v>127</v>
      </c>
      <c r="G15" s="17" t="s">
        <v>128</v>
      </c>
      <c r="H15" s="18" t="s">
        <v>170</v>
      </c>
      <c r="I15" s="17" t="s">
        <v>561</v>
      </c>
      <c r="J15" s="17">
        <v>59</v>
      </c>
      <c r="K15" s="19">
        <v>92</v>
      </c>
      <c r="L15" s="19">
        <v>0.55901699437494745</v>
      </c>
      <c r="M15" s="19">
        <v>0.65778507699740896</v>
      </c>
      <c r="N15" s="19">
        <v>92.25</v>
      </c>
      <c r="O15" s="19">
        <v>0.41833001326703778</v>
      </c>
      <c r="P15" s="19">
        <v>0.39883201377646987</v>
      </c>
      <c r="Q15" s="19">
        <v>92.138888888888886</v>
      </c>
      <c r="R15" s="19">
        <v>0.50154083570188301</v>
      </c>
      <c r="S15" s="19">
        <v>0.31087975892368108</v>
      </c>
      <c r="U15" s="19"/>
      <c r="V15" s="19"/>
    </row>
    <row r="16" spans="1:22" x14ac:dyDescent="0.3">
      <c r="A16" s="17" t="s">
        <v>171</v>
      </c>
      <c r="B16" s="17" t="s">
        <v>126</v>
      </c>
      <c r="C16" s="17" t="s">
        <v>444</v>
      </c>
      <c r="D16" s="17" t="s">
        <v>446</v>
      </c>
      <c r="E16" s="17">
        <v>74158</v>
      </c>
      <c r="F16" s="17" t="s">
        <v>139</v>
      </c>
      <c r="G16" s="17" t="s">
        <v>128</v>
      </c>
      <c r="H16" s="18" t="s">
        <v>172</v>
      </c>
      <c r="I16" s="17" t="s">
        <v>561</v>
      </c>
      <c r="J16" s="17">
        <v>59</v>
      </c>
      <c r="K16" s="19">
        <v>92.8125</v>
      </c>
      <c r="L16" s="19">
        <v>0.27243118397129212</v>
      </c>
      <c r="M16" s="19">
        <v>0.3205647934289037</v>
      </c>
      <c r="N16" s="19">
        <v>93.0625</v>
      </c>
      <c r="O16" s="19">
        <v>0.64650502704928758</v>
      </c>
      <c r="P16" s="19">
        <v>0.76073064553667857</v>
      </c>
      <c r="Q16" s="19">
        <v>92.9375</v>
      </c>
      <c r="R16" s="19">
        <v>0.51158454824202815</v>
      </c>
      <c r="S16" s="19">
        <v>0.34267707706308964</v>
      </c>
      <c r="U16" s="19"/>
      <c r="V16" s="19"/>
    </row>
    <row r="17" spans="1:22" x14ac:dyDescent="0.3">
      <c r="A17" s="17" t="s">
        <v>447</v>
      </c>
      <c r="B17" s="17" t="s">
        <v>126</v>
      </c>
      <c r="C17" s="17" t="s">
        <v>451</v>
      </c>
      <c r="D17" s="17" t="s">
        <v>174</v>
      </c>
      <c r="E17" s="17">
        <v>74158</v>
      </c>
      <c r="F17" s="17" t="s">
        <v>139</v>
      </c>
      <c r="G17" s="17" t="s">
        <v>128</v>
      </c>
      <c r="H17" s="18" t="s">
        <v>175</v>
      </c>
      <c r="I17" s="17" t="s">
        <v>370</v>
      </c>
      <c r="J17" s="17">
        <v>58</v>
      </c>
      <c r="K17" s="19">
        <v>91.9375</v>
      </c>
      <c r="L17" s="19">
        <v>0.27243118397129212</v>
      </c>
      <c r="M17" s="19">
        <v>0.3205647934289037</v>
      </c>
      <c r="N17" s="19">
        <v>92.0625</v>
      </c>
      <c r="O17" s="19">
        <v>0.10825317547305482</v>
      </c>
      <c r="P17" s="19">
        <v>0.1273795324297364</v>
      </c>
      <c r="Q17" s="19">
        <v>92</v>
      </c>
      <c r="R17" s="19">
        <v>0.21650635094610965</v>
      </c>
      <c r="S17" s="19">
        <v>0.14502346437701355</v>
      </c>
      <c r="U17" s="19"/>
      <c r="V17" s="19"/>
    </row>
    <row r="18" spans="1:22" x14ac:dyDescent="0.3">
      <c r="A18" s="17" t="s">
        <v>448</v>
      </c>
      <c r="B18" s="17" t="s">
        <v>126</v>
      </c>
      <c r="C18" s="17" t="s">
        <v>444</v>
      </c>
      <c r="D18" s="17" t="s">
        <v>174</v>
      </c>
      <c r="E18" s="17">
        <v>74167</v>
      </c>
      <c r="F18" s="17" t="s">
        <v>139</v>
      </c>
      <c r="G18" s="17" t="s">
        <v>128</v>
      </c>
      <c r="H18" s="18" t="s">
        <v>177</v>
      </c>
      <c r="I18" s="17" t="s">
        <v>370</v>
      </c>
      <c r="J18" s="17">
        <v>68</v>
      </c>
      <c r="K18" s="19">
        <v>91.375</v>
      </c>
      <c r="L18" s="19">
        <v>0.73950997288745202</v>
      </c>
      <c r="M18" s="19">
        <v>0.87016786493230869</v>
      </c>
      <c r="N18" s="19">
        <v>92.125</v>
      </c>
      <c r="O18" s="19">
        <v>0.21650635094610965</v>
      </c>
      <c r="P18" s="19">
        <v>0.25475906485947281</v>
      </c>
      <c r="Q18" s="19">
        <v>91.75</v>
      </c>
      <c r="R18" s="19">
        <v>0.66143782776614768</v>
      </c>
      <c r="S18" s="19">
        <v>0.443054002034931</v>
      </c>
      <c r="U18" s="19"/>
      <c r="V18" s="19"/>
    </row>
    <row r="19" spans="1:22" x14ac:dyDescent="0.3">
      <c r="A19" s="17" t="s">
        <v>449</v>
      </c>
      <c r="B19" s="17" t="s">
        <v>126</v>
      </c>
      <c r="C19" s="17" t="s">
        <v>444</v>
      </c>
      <c r="D19" s="17" t="s">
        <v>174</v>
      </c>
      <c r="E19" s="17">
        <v>74158</v>
      </c>
      <c r="F19" s="17" t="s">
        <v>139</v>
      </c>
      <c r="G19" s="17" t="s">
        <v>128</v>
      </c>
      <c r="H19" s="18" t="s">
        <v>179</v>
      </c>
      <c r="I19" s="17" t="s">
        <v>370</v>
      </c>
      <c r="J19" s="17">
        <v>68</v>
      </c>
      <c r="K19" s="19">
        <v>91.1875</v>
      </c>
      <c r="L19" s="19">
        <v>0.8904879280484379</v>
      </c>
      <c r="M19" s="19">
        <v>1.0478208645008154</v>
      </c>
      <c r="N19" s="19">
        <v>91.583333333333329</v>
      </c>
      <c r="O19" s="19">
        <v>0.51370116691408141</v>
      </c>
      <c r="P19" s="19">
        <v>0.86602540378443904</v>
      </c>
      <c r="Q19" s="19">
        <v>91.357142857142861</v>
      </c>
      <c r="R19" s="19">
        <v>0.77755503775275869</v>
      </c>
      <c r="S19" s="19">
        <v>0.57107771620777492</v>
      </c>
    </row>
    <row r="20" spans="1:22" x14ac:dyDescent="0.3">
      <c r="A20" s="17" t="s">
        <v>450</v>
      </c>
      <c r="B20" s="17" t="s">
        <v>126</v>
      </c>
      <c r="C20" s="17" t="s">
        <v>452</v>
      </c>
      <c r="D20" s="17" t="s">
        <v>174</v>
      </c>
      <c r="E20" s="17">
        <v>74158</v>
      </c>
      <c r="F20" s="17" t="s">
        <v>139</v>
      </c>
      <c r="G20" s="17" t="s">
        <v>128</v>
      </c>
      <c r="H20" s="18" t="s">
        <v>181</v>
      </c>
      <c r="I20" s="17" t="s">
        <v>370</v>
      </c>
      <c r="J20" s="17">
        <v>58</v>
      </c>
      <c r="K20" s="19">
        <v>91.75</v>
      </c>
      <c r="L20" s="19">
        <v>0.84779124789065852</v>
      </c>
      <c r="M20" s="19">
        <v>0.99758046156544211</v>
      </c>
      <c r="N20" s="19">
        <v>92.1875</v>
      </c>
      <c r="O20" s="19">
        <v>0.20728904939721249</v>
      </c>
      <c r="P20" s="19">
        <v>0.2439132346431144</v>
      </c>
      <c r="Q20" s="19">
        <v>91.96875</v>
      </c>
      <c r="R20" s="19">
        <v>0.65476021374240512</v>
      </c>
      <c r="S20" s="19">
        <v>0.4385811045182354</v>
      </c>
    </row>
    <row r="21" spans="1:22" x14ac:dyDescent="0.3">
      <c r="A21" s="17" t="s">
        <v>182</v>
      </c>
      <c r="B21" s="17" t="s">
        <v>126</v>
      </c>
      <c r="C21" s="17" t="s">
        <v>150</v>
      </c>
      <c r="D21" s="17" t="s">
        <v>183</v>
      </c>
      <c r="E21" s="17" t="s">
        <v>184</v>
      </c>
      <c r="F21" s="17" t="s">
        <v>127</v>
      </c>
      <c r="G21" s="17" t="s">
        <v>128</v>
      </c>
      <c r="H21" s="18" t="s">
        <v>185</v>
      </c>
      <c r="I21" s="17" t="s">
        <v>186</v>
      </c>
      <c r="J21" s="17">
        <v>25</v>
      </c>
      <c r="K21" s="19">
        <v>91.55</v>
      </c>
      <c r="L21" s="19">
        <v>0.45825756949558405</v>
      </c>
      <c r="M21" s="19">
        <v>0.43689858120116748</v>
      </c>
      <c r="N21" s="19">
        <v>91.8</v>
      </c>
      <c r="O21" s="19">
        <v>0.29154759474226499</v>
      </c>
      <c r="P21" s="19">
        <v>0.27795881393888466</v>
      </c>
      <c r="Q21" s="19">
        <v>91.674999999999997</v>
      </c>
      <c r="R21" s="19">
        <v>0.40388736053508784</v>
      </c>
      <c r="S21" s="19">
        <v>0.2341259128693462</v>
      </c>
    </row>
    <row r="22" spans="1:22" x14ac:dyDescent="0.3">
      <c r="A22" s="17" t="s">
        <v>455</v>
      </c>
      <c r="B22" s="17" t="s">
        <v>126</v>
      </c>
      <c r="C22" s="17" t="s">
        <v>444</v>
      </c>
      <c r="D22" s="17" t="s">
        <v>550</v>
      </c>
      <c r="E22" s="17" t="s">
        <v>188</v>
      </c>
      <c r="F22" s="17" t="s">
        <v>139</v>
      </c>
      <c r="G22" s="17" t="s">
        <v>128</v>
      </c>
      <c r="H22" s="18" t="s">
        <v>189</v>
      </c>
      <c r="I22" s="17" t="s">
        <v>190</v>
      </c>
      <c r="J22" s="17">
        <v>68</v>
      </c>
      <c r="K22" s="19">
        <v>92.4375</v>
      </c>
      <c r="L22" s="19">
        <v>0.36975498644372601</v>
      </c>
      <c r="M22" s="19">
        <v>0.43508393246615434</v>
      </c>
      <c r="N22" s="19">
        <v>92.3125</v>
      </c>
      <c r="O22" s="19">
        <v>0.44633927678392815</v>
      </c>
      <c r="P22" s="19">
        <v>0.52519926674959339</v>
      </c>
      <c r="Q22" s="19">
        <v>92.375</v>
      </c>
      <c r="R22" s="19">
        <v>0.41457809879442498</v>
      </c>
      <c r="S22" s="19">
        <v>0.27769879211057685</v>
      </c>
    </row>
    <row r="23" spans="1:22" x14ac:dyDescent="0.3">
      <c r="A23" s="17" t="s">
        <v>549</v>
      </c>
      <c r="B23" s="17" t="s">
        <v>204</v>
      </c>
      <c r="C23" s="17" t="s">
        <v>236</v>
      </c>
      <c r="D23" s="17" t="s">
        <v>206</v>
      </c>
      <c r="E23" s="17" t="s">
        <v>200</v>
      </c>
      <c r="F23" s="17" t="s">
        <v>127</v>
      </c>
      <c r="G23" s="17" t="s">
        <v>279</v>
      </c>
      <c r="H23" s="18" t="s">
        <v>280</v>
      </c>
      <c r="I23" s="17" t="s">
        <v>211</v>
      </c>
      <c r="J23" s="17">
        <v>1250</v>
      </c>
      <c r="K23" s="19">
        <v>96.041666666666671</v>
      </c>
      <c r="L23" s="19">
        <v>0.4876958296133177</v>
      </c>
      <c r="M23" s="19">
        <v>0.40119812342100658</v>
      </c>
      <c r="N23" s="19">
        <v>94.791666666666671</v>
      </c>
      <c r="O23" s="19">
        <v>0.61941953113827108</v>
      </c>
      <c r="P23" s="19">
        <v>0.50955931630588625</v>
      </c>
      <c r="Q23" s="19">
        <v>95.416666666666671</v>
      </c>
      <c r="R23" s="19">
        <v>0.83748963509340757</v>
      </c>
      <c r="S23" s="19">
        <v>0.43417748339533913</v>
      </c>
    </row>
    <row r="24" spans="1:22" x14ac:dyDescent="0.3">
      <c r="A24" s="17" t="s">
        <v>527</v>
      </c>
      <c r="B24" s="17" t="s">
        <v>204</v>
      </c>
      <c r="C24" s="17" t="s">
        <v>205</v>
      </c>
      <c r="D24" s="17" t="s">
        <v>435</v>
      </c>
      <c r="E24" s="17" t="s">
        <v>200</v>
      </c>
      <c r="F24" s="17" t="s">
        <v>127</v>
      </c>
      <c r="G24" s="17" t="s">
        <v>128</v>
      </c>
      <c r="H24" s="18" t="s">
        <v>207</v>
      </c>
      <c r="I24" s="17" t="s">
        <v>130</v>
      </c>
      <c r="J24" s="17">
        <v>425</v>
      </c>
      <c r="K24" s="19">
        <v>96.5</v>
      </c>
      <c r="L24" s="19">
        <v>0.20412414523193151</v>
      </c>
      <c r="M24" s="19">
        <v>0.34412360080584281</v>
      </c>
      <c r="N24" s="19">
        <v>96.083333333333329</v>
      </c>
      <c r="O24" s="19">
        <v>0.31180478223116176</v>
      </c>
      <c r="P24" s="19">
        <v>0.52565748303784698</v>
      </c>
      <c r="Q24" s="19">
        <v>96.291666666666671</v>
      </c>
      <c r="R24" s="19">
        <v>0.33592740617910621</v>
      </c>
      <c r="S24" s="19">
        <v>0.27634733942999329</v>
      </c>
    </row>
    <row r="25" spans="1:22" x14ac:dyDescent="0.3">
      <c r="A25" s="17" t="s">
        <v>528</v>
      </c>
      <c r="B25" s="17" t="s">
        <v>204</v>
      </c>
      <c r="C25" s="17" t="s">
        <v>205</v>
      </c>
      <c r="D25" s="17" t="s">
        <v>436</v>
      </c>
      <c r="E25" s="17" t="s">
        <v>200</v>
      </c>
      <c r="F25" s="17" t="s">
        <v>127</v>
      </c>
      <c r="G25" s="17" t="s">
        <v>128</v>
      </c>
      <c r="H25" s="18" t="s">
        <v>433</v>
      </c>
      <c r="I25" s="17" t="s">
        <v>212</v>
      </c>
      <c r="J25" s="17">
        <v>450</v>
      </c>
      <c r="K25" s="19">
        <v>94.875</v>
      </c>
      <c r="L25" s="19">
        <v>0.51538820320220757</v>
      </c>
      <c r="M25" s="19">
        <v>0.60644787607214368</v>
      </c>
      <c r="N25" s="19">
        <v>94.375</v>
      </c>
      <c r="O25" s="19">
        <v>0.875</v>
      </c>
      <c r="P25" s="19">
        <v>3.9064344469093641</v>
      </c>
      <c r="Q25" s="19">
        <v>94.708333333333329</v>
      </c>
      <c r="R25" s="19">
        <v>0.6984606089266755</v>
      </c>
      <c r="S25" s="19">
        <v>0.57458167277554195</v>
      </c>
    </row>
    <row r="26" spans="1:22" x14ac:dyDescent="0.3">
      <c r="A26" s="17" t="s">
        <v>529</v>
      </c>
      <c r="B26" s="17" t="s">
        <v>204</v>
      </c>
      <c r="C26" s="17" t="s">
        <v>205</v>
      </c>
      <c r="D26" s="17" t="s">
        <v>437</v>
      </c>
      <c r="E26" s="17" t="s">
        <v>200</v>
      </c>
      <c r="F26" s="17" t="s">
        <v>127</v>
      </c>
      <c r="G26" s="17" t="s">
        <v>128</v>
      </c>
      <c r="H26" s="18" t="s">
        <v>213</v>
      </c>
      <c r="I26" s="17" t="s">
        <v>130</v>
      </c>
      <c r="J26" s="17">
        <v>380</v>
      </c>
      <c r="K26" s="19">
        <v>94.833333333333329</v>
      </c>
      <c r="L26" s="19">
        <v>0.31180478223116176</v>
      </c>
      <c r="M26" s="19">
        <v>0.52565748303784698</v>
      </c>
      <c r="N26" s="19">
        <v>94.45</v>
      </c>
      <c r="O26" s="19">
        <v>0.29154759474226505</v>
      </c>
      <c r="P26" s="19">
        <v>0.27795881393888472</v>
      </c>
      <c r="Q26" s="19">
        <v>94.59375</v>
      </c>
      <c r="R26" s="19">
        <v>0.35216961467452013</v>
      </c>
      <c r="S26" s="19">
        <v>0.23589542452327111</v>
      </c>
    </row>
    <row r="27" spans="1:22" x14ac:dyDescent="0.3">
      <c r="A27" s="17" t="s">
        <v>530</v>
      </c>
      <c r="B27" s="17" t="s">
        <v>204</v>
      </c>
      <c r="C27" s="17" t="s">
        <v>205</v>
      </c>
      <c r="D27" s="17" t="s">
        <v>457</v>
      </c>
      <c r="E27" s="17" t="s">
        <v>200</v>
      </c>
      <c r="F27" s="17" t="s">
        <v>127</v>
      </c>
      <c r="G27" s="17" t="s">
        <v>128</v>
      </c>
      <c r="H27" s="18" t="s">
        <v>214</v>
      </c>
      <c r="I27" s="17" t="s">
        <v>130</v>
      </c>
      <c r="J27" s="17">
        <v>225</v>
      </c>
      <c r="K27" s="19">
        <v>93.25</v>
      </c>
      <c r="L27" s="19">
        <v>0.84162541153017323</v>
      </c>
      <c r="M27" s="19">
        <v>0.69235477366509213</v>
      </c>
      <c r="N27" s="19">
        <v>93.916666666666671</v>
      </c>
      <c r="O27" s="19">
        <v>0.51370116691408141</v>
      </c>
      <c r="P27" s="19">
        <v>0.86602540378443904</v>
      </c>
      <c r="Q27" s="19">
        <v>93.472222222222229</v>
      </c>
      <c r="R27" s="19">
        <v>0.81175773312235877</v>
      </c>
      <c r="S27" s="19">
        <v>0.50316749985940434</v>
      </c>
    </row>
    <row r="28" spans="1:22" x14ac:dyDescent="0.3">
      <c r="A28" s="17" t="s">
        <v>531</v>
      </c>
      <c r="B28" s="17" t="s">
        <v>217</v>
      </c>
      <c r="C28" s="17" t="s">
        <v>218</v>
      </c>
      <c r="D28" s="17" t="s">
        <v>458</v>
      </c>
      <c r="E28" s="17" t="s">
        <v>219</v>
      </c>
      <c r="F28" s="17" t="s">
        <v>116</v>
      </c>
      <c r="G28" s="17" t="s">
        <v>117</v>
      </c>
      <c r="H28" s="18" t="s">
        <v>220</v>
      </c>
      <c r="I28" s="17" t="s">
        <v>221</v>
      </c>
      <c r="J28" s="17">
        <v>220</v>
      </c>
      <c r="K28" s="19">
        <v>93.5</v>
      </c>
      <c r="L28" s="19">
        <v>0.35355339059327379</v>
      </c>
      <c r="M28" s="19">
        <v>0.4160198108362087</v>
      </c>
      <c r="N28" s="19">
        <v>93.5</v>
      </c>
      <c r="O28" s="19">
        <v>0.35355339059327379</v>
      </c>
      <c r="P28" s="19">
        <v>0.59603956067927</v>
      </c>
      <c r="Q28" s="19">
        <v>93.5</v>
      </c>
      <c r="R28" s="19">
        <v>0.35355339059327379</v>
      </c>
      <c r="S28" s="19">
        <v>0.25966838751512655</v>
      </c>
    </row>
    <row r="29" spans="1:22" x14ac:dyDescent="0.3">
      <c r="A29" s="17" t="s">
        <v>526</v>
      </c>
      <c r="B29" s="17" t="s">
        <v>204</v>
      </c>
      <c r="C29" s="17" t="s">
        <v>205</v>
      </c>
      <c r="D29" s="17" t="s">
        <v>224</v>
      </c>
      <c r="E29" s="17" t="s">
        <v>200</v>
      </c>
      <c r="F29" s="17" t="s">
        <v>225</v>
      </c>
      <c r="G29" s="17" t="s">
        <v>128</v>
      </c>
      <c r="H29" s="18" t="s">
        <v>226</v>
      </c>
      <c r="I29" s="17" t="s">
        <v>130</v>
      </c>
      <c r="J29" s="17">
        <v>295</v>
      </c>
      <c r="K29" s="19">
        <v>95</v>
      </c>
      <c r="L29" s="19">
        <v>0.25</v>
      </c>
      <c r="M29" s="19">
        <v>1.1161241276883898</v>
      </c>
      <c r="N29" s="19">
        <v>95.125</v>
      </c>
      <c r="O29" s="19">
        <v>0.125</v>
      </c>
      <c r="P29" s="19">
        <v>0.55806206384419488</v>
      </c>
      <c r="Q29" s="19">
        <v>95.0625</v>
      </c>
      <c r="R29" s="19">
        <v>0.20728904939721249</v>
      </c>
      <c r="S29" s="19">
        <v>0.2439132346431144</v>
      </c>
    </row>
    <row r="30" spans="1:22" x14ac:dyDescent="0.3">
      <c r="A30" s="17" t="s">
        <v>525</v>
      </c>
      <c r="B30" s="17" t="s">
        <v>204</v>
      </c>
      <c r="C30" s="17" t="s">
        <v>205</v>
      </c>
      <c r="D30" s="17" t="s">
        <v>460</v>
      </c>
      <c r="E30" s="17" t="s">
        <v>200</v>
      </c>
      <c r="F30" s="17" t="s">
        <v>127</v>
      </c>
      <c r="G30" s="17" t="s">
        <v>128</v>
      </c>
      <c r="H30" s="18" t="s">
        <v>553</v>
      </c>
      <c r="I30" s="17" t="s">
        <v>230</v>
      </c>
      <c r="J30" s="17">
        <v>202.19</v>
      </c>
      <c r="K30" s="19">
        <v>94</v>
      </c>
      <c r="L30" s="19">
        <v>0.5</v>
      </c>
      <c r="M30" s="19">
        <v>0.58834085870045583</v>
      </c>
      <c r="N30" s="19">
        <v>93.9375</v>
      </c>
      <c r="O30" s="19">
        <v>0.36975498644372601</v>
      </c>
      <c r="P30" s="19">
        <v>0.43508393246615434</v>
      </c>
      <c r="Q30" s="19">
        <v>93.96875</v>
      </c>
      <c r="R30" s="19">
        <v>0.4408354993645589</v>
      </c>
      <c r="S30" s="19">
        <v>0.2952869098705202</v>
      </c>
    </row>
    <row r="31" spans="1:22" x14ac:dyDescent="0.3">
      <c r="A31" s="17" t="s">
        <v>524</v>
      </c>
      <c r="B31" s="17" t="s">
        <v>204</v>
      </c>
      <c r="C31" s="17" t="s">
        <v>205</v>
      </c>
      <c r="D31" s="17" t="s">
        <v>459</v>
      </c>
      <c r="E31" s="17" t="s">
        <v>200</v>
      </c>
      <c r="F31" s="17" t="s">
        <v>127</v>
      </c>
      <c r="G31" s="17" t="s">
        <v>128</v>
      </c>
      <c r="H31" s="18" t="s">
        <v>228</v>
      </c>
      <c r="I31" s="17" t="s">
        <v>203</v>
      </c>
      <c r="J31" s="17">
        <v>220</v>
      </c>
      <c r="K31" s="19">
        <v>93.05</v>
      </c>
      <c r="L31" s="19">
        <v>0.48476798574163293</v>
      </c>
      <c r="M31" s="19">
        <v>0.46217336991376889</v>
      </c>
      <c r="N31" s="19">
        <v>92.9</v>
      </c>
      <c r="O31" s="19">
        <v>0.51478150704935</v>
      </c>
      <c r="P31" s="19">
        <v>0.49078798699609288</v>
      </c>
      <c r="Q31" s="19">
        <v>92.974999999999994</v>
      </c>
      <c r="R31" s="19">
        <v>0.50559371040391721</v>
      </c>
      <c r="S31" s="19">
        <v>0.29308317257685834</v>
      </c>
    </row>
    <row r="32" spans="1:22" x14ac:dyDescent="0.3">
      <c r="A32" s="17" t="s">
        <v>520</v>
      </c>
      <c r="B32" s="17" t="s">
        <v>204</v>
      </c>
      <c r="C32" s="17" t="s">
        <v>454</v>
      </c>
      <c r="D32" s="17" t="s">
        <v>453</v>
      </c>
      <c r="E32" s="17" t="s">
        <v>200</v>
      </c>
      <c r="F32" s="17" t="s">
        <v>127</v>
      </c>
      <c r="G32" s="17" t="s">
        <v>128</v>
      </c>
      <c r="H32" s="18" t="s">
        <v>232</v>
      </c>
      <c r="I32" s="17" t="s">
        <v>130</v>
      </c>
      <c r="J32" s="17">
        <v>220</v>
      </c>
      <c r="K32" s="19">
        <v>91</v>
      </c>
      <c r="L32" s="19">
        <v>2.2079402165819619</v>
      </c>
      <c r="M32" s="19">
        <v>3.7222658634083019</v>
      </c>
      <c r="N32" s="19">
        <v>91.125</v>
      </c>
      <c r="O32" s="19">
        <v>1.58607219255619</v>
      </c>
      <c r="P32" s="19">
        <v>1.8663021514588471</v>
      </c>
      <c r="Q32" s="19">
        <v>91.071428571428569</v>
      </c>
      <c r="R32" s="19">
        <v>1.8789923482808435</v>
      </c>
      <c r="S32" s="19">
        <v>1.3800317751517275</v>
      </c>
    </row>
    <row r="33" spans="1:19" x14ac:dyDescent="0.3">
      <c r="A33" s="17" t="s">
        <v>521</v>
      </c>
      <c r="B33" s="17" t="s">
        <v>204</v>
      </c>
      <c r="C33" s="17" t="s">
        <v>205</v>
      </c>
      <c r="D33" s="17" t="s">
        <v>234</v>
      </c>
      <c r="E33" s="17" t="s">
        <v>200</v>
      </c>
      <c r="F33" s="17" t="s">
        <v>139</v>
      </c>
      <c r="G33" s="17" t="s">
        <v>128</v>
      </c>
      <c r="H33" s="18" t="s">
        <v>235</v>
      </c>
      <c r="I33" s="17" t="s">
        <v>130</v>
      </c>
      <c r="J33" s="17">
        <v>165</v>
      </c>
      <c r="K33" s="19">
        <v>91.25</v>
      </c>
      <c r="L33" s="19">
        <v>0.48007160924178799</v>
      </c>
      <c r="M33" s="19">
        <v>0.56489148563804648</v>
      </c>
      <c r="N33" s="19">
        <v>91.333333333333329</v>
      </c>
      <c r="O33" s="19">
        <v>0.31180478223116176</v>
      </c>
      <c r="P33" s="19">
        <v>0.52565748303784698</v>
      </c>
      <c r="Q33" s="19">
        <v>91.321428571428569</v>
      </c>
      <c r="R33" s="19">
        <v>0.41649656391752149</v>
      </c>
      <c r="S33" s="19">
        <v>0.30589719695962425</v>
      </c>
    </row>
    <row r="34" spans="1:19" ht="30" customHeight="1" x14ac:dyDescent="0.3">
      <c r="A34" s="17" t="s">
        <v>523</v>
      </c>
      <c r="B34" s="17" t="s">
        <v>204</v>
      </c>
      <c r="C34" s="17" t="s">
        <v>236</v>
      </c>
      <c r="D34" s="17" t="s">
        <v>554</v>
      </c>
      <c r="E34" s="17" t="s">
        <v>200</v>
      </c>
      <c r="F34" s="17" t="s">
        <v>127</v>
      </c>
      <c r="G34" s="17" t="s">
        <v>128</v>
      </c>
      <c r="H34" s="18" t="s">
        <v>237</v>
      </c>
      <c r="I34" s="17" t="s">
        <v>230</v>
      </c>
      <c r="J34" s="17">
        <v>205.55</v>
      </c>
      <c r="K34" s="19">
        <v>93.833333333333329</v>
      </c>
      <c r="L34" s="19">
        <v>0.65616732283431756</v>
      </c>
      <c r="M34" s="19">
        <v>1.1062026082623007</v>
      </c>
      <c r="N34" s="19">
        <v>93.083333333333329</v>
      </c>
      <c r="O34" s="19">
        <v>0.11785113019775792</v>
      </c>
      <c r="P34" s="19">
        <v>0.19867985355975665</v>
      </c>
      <c r="Q34" s="19">
        <v>93.458333333333329</v>
      </c>
      <c r="R34" s="19">
        <v>0.60236801228337344</v>
      </c>
      <c r="S34" s="19">
        <v>0.49553205392087268</v>
      </c>
    </row>
    <row r="35" spans="1:19" x14ac:dyDescent="0.3">
      <c r="A35" s="17" t="s">
        <v>522</v>
      </c>
      <c r="B35" s="17" t="s">
        <v>204</v>
      </c>
      <c r="C35" s="17" t="s">
        <v>205</v>
      </c>
      <c r="D35" s="17" t="s">
        <v>555</v>
      </c>
      <c r="E35" s="17" t="s">
        <v>200</v>
      </c>
      <c r="F35" s="17" t="s">
        <v>127</v>
      </c>
      <c r="G35" s="17" t="s">
        <v>128</v>
      </c>
      <c r="H35" s="18" t="s">
        <v>239</v>
      </c>
      <c r="I35" s="17" t="s">
        <v>370</v>
      </c>
      <c r="J35" s="17">
        <v>224</v>
      </c>
      <c r="K35" s="19">
        <v>93.5</v>
      </c>
      <c r="L35" s="19">
        <v>0.35355339059327379</v>
      </c>
      <c r="M35" s="19">
        <v>0.59603956067927</v>
      </c>
      <c r="N35" s="19">
        <v>93.375</v>
      </c>
      <c r="O35" s="19">
        <v>0.21650635094610965</v>
      </c>
      <c r="P35" s="19">
        <v>0.25475906485947281</v>
      </c>
      <c r="Q35" s="19">
        <v>93.428571428571431</v>
      </c>
      <c r="R35" s="19">
        <v>0.29014422873699858</v>
      </c>
      <c r="S35" s="19">
        <v>0.21309733134373682</v>
      </c>
    </row>
    <row r="36" spans="1:19" x14ac:dyDescent="0.3">
      <c r="A36" s="17" t="s">
        <v>511</v>
      </c>
      <c r="B36" s="17" t="s">
        <v>204</v>
      </c>
      <c r="C36" s="17" t="s">
        <v>205</v>
      </c>
      <c r="D36" s="17" t="s">
        <v>242</v>
      </c>
      <c r="E36" s="17" t="s">
        <v>200</v>
      </c>
      <c r="F36" s="17" t="s">
        <v>127</v>
      </c>
      <c r="G36" s="17" t="s">
        <v>243</v>
      </c>
      <c r="H36" s="18" t="s">
        <v>244</v>
      </c>
      <c r="I36" s="17" t="s">
        <v>245</v>
      </c>
      <c r="J36" s="17">
        <v>196.9</v>
      </c>
      <c r="K36" s="19">
        <v>93.75</v>
      </c>
      <c r="L36" s="19">
        <v>0.4330127018922193</v>
      </c>
      <c r="M36" s="19">
        <v>0.50951812971894561</v>
      </c>
      <c r="N36" s="19">
        <v>92.625</v>
      </c>
      <c r="O36" s="19">
        <v>0.57282196186947998</v>
      </c>
      <c r="P36" s="19">
        <v>0.67402912985753927</v>
      </c>
      <c r="Q36" s="19">
        <v>93.1875</v>
      </c>
      <c r="R36" s="19">
        <v>0.7577722283113838</v>
      </c>
      <c r="S36" s="19">
        <v>0.50758212531954738</v>
      </c>
    </row>
    <row r="37" spans="1:19" x14ac:dyDescent="0.3">
      <c r="A37" s="17" t="s">
        <v>512</v>
      </c>
      <c r="B37" s="17" t="s">
        <v>204</v>
      </c>
      <c r="C37" s="17" t="s">
        <v>236</v>
      </c>
      <c r="D37" s="17" t="s">
        <v>247</v>
      </c>
      <c r="E37" s="17" t="s">
        <v>200</v>
      </c>
      <c r="F37" s="17" t="s">
        <v>139</v>
      </c>
      <c r="G37" s="17" t="s">
        <v>128</v>
      </c>
      <c r="H37" s="18" t="s">
        <v>248</v>
      </c>
      <c r="I37" s="17" t="s">
        <v>249</v>
      </c>
      <c r="J37" s="17">
        <v>262.29000000000002</v>
      </c>
      <c r="K37" s="19">
        <v>92.958333333333329</v>
      </c>
      <c r="L37" s="19">
        <v>0.44292274219727706</v>
      </c>
      <c r="M37" s="19">
        <v>0.36436598838855716</v>
      </c>
      <c r="N37" s="19">
        <v>92.95</v>
      </c>
      <c r="O37" s="19">
        <v>0.33166247903554003</v>
      </c>
      <c r="P37" s="19">
        <v>0.31620397822950908</v>
      </c>
      <c r="Q37" s="19">
        <v>92.954545454545453</v>
      </c>
      <c r="R37" s="19">
        <v>0.39626354032187944</v>
      </c>
      <c r="S37" s="19">
        <v>0.21654914457301694</v>
      </c>
    </row>
    <row r="38" spans="1:19" x14ac:dyDescent="0.3">
      <c r="A38" s="17" t="s">
        <v>514</v>
      </c>
      <c r="B38" s="17" t="s">
        <v>204</v>
      </c>
      <c r="C38" s="17" t="s">
        <v>236</v>
      </c>
      <c r="D38" s="17" t="s">
        <v>513</v>
      </c>
      <c r="E38" s="17" t="s">
        <v>200</v>
      </c>
      <c r="F38" s="17" t="s">
        <v>127</v>
      </c>
      <c r="G38" s="17" t="s">
        <v>128</v>
      </c>
      <c r="H38" s="18" t="s">
        <v>251</v>
      </c>
      <c r="I38" s="17" t="s">
        <v>252</v>
      </c>
      <c r="J38" s="17">
        <v>218.6</v>
      </c>
      <c r="K38" s="19">
        <v>94.375</v>
      </c>
      <c r="L38" s="19">
        <v>0.625</v>
      </c>
      <c r="M38" s="19">
        <v>2.7903103192209744</v>
      </c>
      <c r="N38" s="19">
        <v>94.25</v>
      </c>
      <c r="O38" s="19">
        <v>0.25</v>
      </c>
      <c r="P38" s="19">
        <v>1.1161241276883898</v>
      </c>
      <c r="Q38" s="19">
        <v>94.3125</v>
      </c>
      <c r="R38" s="19">
        <v>0.48007160924178799</v>
      </c>
      <c r="S38" s="19">
        <v>0.56489148563804648</v>
      </c>
    </row>
    <row r="39" spans="1:19" x14ac:dyDescent="0.3">
      <c r="A39" s="17" t="s">
        <v>515</v>
      </c>
      <c r="B39" s="17" t="s">
        <v>204</v>
      </c>
      <c r="C39" s="17" t="s">
        <v>236</v>
      </c>
      <c r="D39" s="17" t="s">
        <v>517</v>
      </c>
      <c r="E39" s="17" t="s">
        <v>200</v>
      </c>
      <c r="F39" s="17" t="s">
        <v>254</v>
      </c>
      <c r="G39" s="17" t="s">
        <v>128</v>
      </c>
      <c r="H39" s="18" t="s">
        <v>255</v>
      </c>
      <c r="I39" s="17" t="s">
        <v>230</v>
      </c>
      <c r="J39" s="17">
        <v>171</v>
      </c>
      <c r="K39" s="19">
        <v>94</v>
      </c>
      <c r="L39" s="19">
        <v>0.75</v>
      </c>
      <c r="M39" s="19">
        <v>3.3483723830651693</v>
      </c>
      <c r="N39" s="19">
        <v>93.625</v>
      </c>
      <c r="O39" s="19">
        <v>0.625</v>
      </c>
      <c r="P39" s="19">
        <v>2.7903103192209744</v>
      </c>
      <c r="Q39" s="19">
        <v>93.8125</v>
      </c>
      <c r="R39" s="19">
        <v>0.71534519639122485</v>
      </c>
      <c r="S39" s="19">
        <v>0.84173361422411885</v>
      </c>
    </row>
    <row r="40" spans="1:19" x14ac:dyDescent="0.3">
      <c r="A40" s="17" t="s">
        <v>516</v>
      </c>
      <c r="B40" s="17" t="s">
        <v>204</v>
      </c>
      <c r="C40" s="17" t="s">
        <v>236</v>
      </c>
      <c r="D40" s="17" t="s">
        <v>517</v>
      </c>
      <c r="E40" s="17" t="s">
        <v>200</v>
      </c>
      <c r="F40" s="17" t="s">
        <v>127</v>
      </c>
      <c r="G40" s="17" t="s">
        <v>128</v>
      </c>
      <c r="H40" s="18" t="s">
        <v>257</v>
      </c>
      <c r="I40" s="17" t="s">
        <v>230</v>
      </c>
      <c r="J40" s="17">
        <v>235.7</v>
      </c>
      <c r="K40" s="19">
        <v>92.875</v>
      </c>
      <c r="L40" s="19">
        <v>0.625</v>
      </c>
      <c r="M40" s="19">
        <v>2.7903103192209744</v>
      </c>
      <c r="N40" s="19">
        <v>92.5</v>
      </c>
      <c r="O40" s="19">
        <v>0</v>
      </c>
      <c r="P40" s="19">
        <v>0</v>
      </c>
      <c r="Q40" s="19">
        <v>92.6875</v>
      </c>
      <c r="R40" s="19">
        <v>0.48007160924178799</v>
      </c>
      <c r="S40" s="19">
        <v>0.56489148563804648</v>
      </c>
    </row>
    <row r="41" spans="1:19" x14ac:dyDescent="0.3">
      <c r="A41" s="17" t="s">
        <v>518</v>
      </c>
      <c r="B41" s="17" t="s">
        <v>204</v>
      </c>
      <c r="C41" s="17" t="s">
        <v>236</v>
      </c>
      <c r="D41" s="17" t="s">
        <v>259</v>
      </c>
      <c r="E41" s="17" t="s">
        <v>200</v>
      </c>
      <c r="F41" s="17" t="s">
        <v>127</v>
      </c>
      <c r="G41" s="17" t="s">
        <v>201</v>
      </c>
      <c r="H41" s="18" t="s">
        <v>260</v>
      </c>
      <c r="I41" s="17" t="s">
        <v>186</v>
      </c>
      <c r="J41" s="17">
        <v>156.46</v>
      </c>
      <c r="K41" s="19">
        <v>91.75</v>
      </c>
      <c r="L41" s="19">
        <v>0.5</v>
      </c>
      <c r="M41" s="19">
        <v>2.2322482553767795</v>
      </c>
      <c r="N41" s="19">
        <v>92.916666666666671</v>
      </c>
      <c r="O41" s="19">
        <v>0.65616732283431756</v>
      </c>
      <c r="P41" s="19">
        <v>1.1062026082623007</v>
      </c>
      <c r="Q41" s="19">
        <v>92.45</v>
      </c>
      <c r="R41" s="19">
        <v>0.82764726786234244</v>
      </c>
      <c r="S41" s="19">
        <v>0.78907134575452886</v>
      </c>
    </row>
    <row r="42" spans="1:19" x14ac:dyDescent="0.3">
      <c r="A42" s="17" t="s">
        <v>519</v>
      </c>
      <c r="B42" s="17" t="s">
        <v>204</v>
      </c>
      <c r="C42" s="17" t="s">
        <v>236</v>
      </c>
      <c r="D42" s="17" t="s">
        <v>259</v>
      </c>
      <c r="E42" s="17" t="s">
        <v>200</v>
      </c>
      <c r="F42" s="17" t="s">
        <v>127</v>
      </c>
      <c r="G42" s="17" t="s">
        <v>201</v>
      </c>
      <c r="H42" s="18" t="s">
        <v>262</v>
      </c>
      <c r="I42" s="17" t="s">
        <v>263</v>
      </c>
      <c r="J42" s="17">
        <v>300</v>
      </c>
      <c r="K42" s="19">
        <v>93.75</v>
      </c>
      <c r="L42" s="19">
        <v>0.55901699437494745</v>
      </c>
      <c r="M42" s="19">
        <v>0.65778507699740896</v>
      </c>
      <c r="N42" s="19">
        <v>93.375</v>
      </c>
      <c r="O42" s="19">
        <v>0.27950849718747373</v>
      </c>
      <c r="P42" s="19">
        <v>0.32889253849870448</v>
      </c>
      <c r="Q42" s="19">
        <v>93.5625</v>
      </c>
      <c r="R42" s="19">
        <v>0.48007160924178799</v>
      </c>
      <c r="S42" s="19">
        <v>0.32156861735026632</v>
      </c>
    </row>
    <row r="43" spans="1:19" x14ac:dyDescent="0.3">
      <c r="A43" s="17" t="s">
        <v>505</v>
      </c>
      <c r="B43" s="17" t="s">
        <v>204</v>
      </c>
      <c r="C43" s="17" t="s">
        <v>503</v>
      </c>
      <c r="D43" s="17" t="s">
        <v>504</v>
      </c>
      <c r="E43" s="17" t="s">
        <v>200</v>
      </c>
      <c r="F43" s="17" t="s">
        <v>265</v>
      </c>
      <c r="G43" s="17" t="s">
        <v>128</v>
      </c>
      <c r="H43" s="18" t="s">
        <v>266</v>
      </c>
      <c r="I43" s="17" t="s">
        <v>267</v>
      </c>
      <c r="J43" s="17">
        <v>246</v>
      </c>
      <c r="K43" s="19">
        <v>93.5</v>
      </c>
      <c r="L43" s="19">
        <v>0.93541434669348533</v>
      </c>
      <c r="M43" s="19">
        <v>0.76950930831635123</v>
      </c>
      <c r="N43" s="19">
        <v>92.333333333333329</v>
      </c>
      <c r="O43" s="19">
        <v>1.1960583412006103</v>
      </c>
      <c r="P43" s="19">
        <v>0.9839254979321711</v>
      </c>
      <c r="Q43" s="19">
        <v>92.916666666666671</v>
      </c>
      <c r="R43" s="19">
        <v>1.2219065248845982</v>
      </c>
      <c r="S43" s="19">
        <v>0.63346969047511659</v>
      </c>
    </row>
    <row r="44" spans="1:19" x14ac:dyDescent="0.3">
      <c r="A44" s="17" t="s">
        <v>506</v>
      </c>
      <c r="B44" s="17" t="s">
        <v>204</v>
      </c>
      <c r="C44" s="17" t="s">
        <v>205</v>
      </c>
      <c r="D44" s="17" t="s">
        <v>269</v>
      </c>
      <c r="E44" s="17" t="s">
        <v>200</v>
      </c>
      <c r="F44" s="17" t="s">
        <v>270</v>
      </c>
      <c r="G44" s="17" t="s">
        <v>128</v>
      </c>
      <c r="H44" s="18" t="s">
        <v>271</v>
      </c>
      <c r="I44" s="17" t="s">
        <v>230</v>
      </c>
      <c r="J44" s="17">
        <v>316</v>
      </c>
      <c r="K44" s="19">
        <v>91.25</v>
      </c>
      <c r="L44" s="19">
        <v>0.25</v>
      </c>
      <c r="M44" s="19">
        <v>1.1161241276883898</v>
      </c>
      <c r="N44" s="19">
        <v>90.625</v>
      </c>
      <c r="O44" s="19">
        <v>0.375</v>
      </c>
      <c r="P44" s="19">
        <v>1.6741861915325846</v>
      </c>
      <c r="Q44" s="19">
        <v>90.9375</v>
      </c>
      <c r="R44" s="19">
        <v>0.44633927678392815</v>
      </c>
      <c r="S44" s="19">
        <v>0.52519926674959339</v>
      </c>
    </row>
    <row r="45" spans="1:19" x14ac:dyDescent="0.3">
      <c r="A45" s="17" t="s">
        <v>507</v>
      </c>
      <c r="B45" s="17" t="s">
        <v>204</v>
      </c>
      <c r="C45" s="17" t="s">
        <v>236</v>
      </c>
      <c r="D45" s="17" t="s">
        <v>273</v>
      </c>
      <c r="E45" s="17" t="s">
        <v>200</v>
      </c>
      <c r="F45" s="17" t="s">
        <v>127</v>
      </c>
      <c r="G45" s="17" t="s">
        <v>128</v>
      </c>
      <c r="H45" s="18" t="s">
        <v>274</v>
      </c>
      <c r="I45" s="17" t="s">
        <v>130</v>
      </c>
      <c r="J45" s="17">
        <v>370</v>
      </c>
      <c r="K45" s="19">
        <v>95.25</v>
      </c>
      <c r="L45" s="19">
        <v>0.25</v>
      </c>
      <c r="M45" s="19">
        <v>0.20566001340379872</v>
      </c>
      <c r="N45" s="19">
        <v>94.125</v>
      </c>
      <c r="O45" s="19">
        <v>0.40181878170803981</v>
      </c>
      <c r="P45" s="19">
        <v>0</v>
      </c>
      <c r="Q45" s="19">
        <v>94.6875</v>
      </c>
      <c r="R45" s="19">
        <v>0.65451158635020867</v>
      </c>
      <c r="S45" s="19">
        <v>0.33931666913457392</v>
      </c>
    </row>
    <row r="46" spans="1:19" x14ac:dyDescent="0.3">
      <c r="A46" s="17" t="s">
        <v>508</v>
      </c>
      <c r="B46" s="17" t="s">
        <v>204</v>
      </c>
      <c r="C46" s="17" t="s">
        <v>236</v>
      </c>
      <c r="D46" s="17" t="s">
        <v>275</v>
      </c>
      <c r="E46" s="17" t="s">
        <v>200</v>
      </c>
      <c r="F46" s="17" t="s">
        <v>276</v>
      </c>
      <c r="G46" s="17" t="s">
        <v>201</v>
      </c>
      <c r="H46" s="18" t="s">
        <v>277</v>
      </c>
      <c r="I46" s="17" t="s">
        <v>561</v>
      </c>
      <c r="J46" s="17">
        <v>90</v>
      </c>
      <c r="K46" s="19">
        <v>93.2</v>
      </c>
      <c r="L46" s="19">
        <v>0.50990195135927852</v>
      </c>
      <c r="M46" s="19">
        <v>0.4861358631692439</v>
      </c>
      <c r="N46" s="19">
        <v>93.3</v>
      </c>
      <c r="O46" s="19">
        <v>0.43011626335213132</v>
      </c>
      <c r="P46" s="19">
        <v>0.41006891695632913</v>
      </c>
      <c r="Q46" s="19">
        <v>93.25</v>
      </c>
      <c r="R46" s="19">
        <v>0.47434164902525688</v>
      </c>
      <c r="S46" s="19">
        <v>0.27496693989843563</v>
      </c>
    </row>
    <row r="47" spans="1:19" x14ac:dyDescent="0.3">
      <c r="A47" s="17" t="s">
        <v>509</v>
      </c>
      <c r="B47" s="17" t="s">
        <v>204</v>
      </c>
      <c r="C47" s="17" t="s">
        <v>236</v>
      </c>
      <c r="D47" s="17" t="s">
        <v>282</v>
      </c>
      <c r="E47" s="17" t="s">
        <v>200</v>
      </c>
      <c r="F47" s="17" t="s">
        <v>139</v>
      </c>
      <c r="G47" s="17" t="s">
        <v>128</v>
      </c>
      <c r="H47" s="18" t="s">
        <v>283</v>
      </c>
      <c r="I47" s="17" t="s">
        <v>284</v>
      </c>
      <c r="J47" s="17">
        <v>299</v>
      </c>
      <c r="K47" s="19">
        <v>93.9375</v>
      </c>
      <c r="L47" s="19">
        <v>0.44633927678392815</v>
      </c>
      <c r="M47" s="19">
        <v>0.52519926674959339</v>
      </c>
      <c r="N47" s="19">
        <v>93.6875</v>
      </c>
      <c r="O47" s="19">
        <v>0.36975498644372601</v>
      </c>
      <c r="P47" s="19">
        <v>0.43508393246615434</v>
      </c>
      <c r="Q47" s="19">
        <v>93.8125</v>
      </c>
      <c r="R47" s="19">
        <v>0.42847841252506524</v>
      </c>
      <c r="S47" s="19">
        <v>0.28700970444333601</v>
      </c>
    </row>
    <row r="48" spans="1:19" x14ac:dyDescent="0.3">
      <c r="A48" s="17" t="s">
        <v>510</v>
      </c>
      <c r="B48" s="17" t="s">
        <v>204</v>
      </c>
      <c r="C48" s="17" t="s">
        <v>205</v>
      </c>
      <c r="D48" s="17" t="s">
        <v>286</v>
      </c>
      <c r="E48" s="17" t="s">
        <v>200</v>
      </c>
      <c r="F48" s="17" t="s">
        <v>127</v>
      </c>
      <c r="G48" s="17" t="s">
        <v>128</v>
      </c>
      <c r="H48" s="18" t="s">
        <v>287</v>
      </c>
      <c r="I48" s="17" t="s">
        <v>284</v>
      </c>
      <c r="J48" s="17">
        <v>280</v>
      </c>
      <c r="K48" s="19">
        <v>92.4375</v>
      </c>
      <c r="L48" s="19">
        <v>0.44633927678392815</v>
      </c>
      <c r="M48" s="19">
        <v>0.52519926674959339</v>
      </c>
      <c r="N48" s="19">
        <v>92.75</v>
      </c>
      <c r="O48" s="19">
        <v>0.39528470752104744</v>
      </c>
      <c r="P48" s="19">
        <v>0.46512428850818316</v>
      </c>
      <c r="Q48" s="19">
        <v>92.59375</v>
      </c>
      <c r="R48" s="19">
        <v>0.44960920531056747</v>
      </c>
      <c r="S48" s="19">
        <v>0.30116384246928757</v>
      </c>
    </row>
    <row r="49" spans="1:19" ht="30" customHeight="1" x14ac:dyDescent="0.3">
      <c r="A49" s="17" t="s">
        <v>540</v>
      </c>
      <c r="B49" s="17" t="s">
        <v>289</v>
      </c>
      <c r="C49" s="17" t="s">
        <v>312</v>
      </c>
      <c r="D49" s="17" t="s">
        <v>532</v>
      </c>
      <c r="E49" s="17" t="s">
        <v>290</v>
      </c>
      <c r="F49" s="17" t="s">
        <v>291</v>
      </c>
      <c r="G49" s="17" t="s">
        <v>128</v>
      </c>
      <c r="H49" s="18" t="s">
        <v>292</v>
      </c>
      <c r="I49" s="17" t="s">
        <v>293</v>
      </c>
      <c r="J49" s="17">
        <v>128</v>
      </c>
      <c r="K49" s="19">
        <v>88.125</v>
      </c>
      <c r="L49" s="19">
        <v>2.0425168297960239</v>
      </c>
      <c r="M49" s="19">
        <v>2.4033922111046508</v>
      </c>
      <c r="N49" s="19">
        <v>90.25</v>
      </c>
      <c r="O49" s="19">
        <v>0.75</v>
      </c>
      <c r="P49" s="19">
        <v>3.3483723830651693</v>
      </c>
      <c r="Q49" s="19">
        <v>88.833333333333329</v>
      </c>
      <c r="R49" s="19">
        <v>1.9930434571835662</v>
      </c>
      <c r="S49" s="19">
        <v>1.6395573764749023</v>
      </c>
    </row>
    <row r="50" spans="1:19" x14ac:dyDescent="0.3">
      <c r="A50" s="17" t="s">
        <v>542</v>
      </c>
      <c r="B50" s="17" t="s">
        <v>289</v>
      </c>
      <c r="C50" s="17" t="s">
        <v>543</v>
      </c>
      <c r="D50" s="17" t="s">
        <v>493</v>
      </c>
      <c r="E50" s="17" t="s">
        <v>200</v>
      </c>
      <c r="F50" s="17" t="s">
        <v>127</v>
      </c>
      <c r="G50" s="17" t="s">
        <v>128</v>
      </c>
      <c r="H50" s="18" t="s">
        <v>295</v>
      </c>
      <c r="I50" s="17" t="s">
        <v>267</v>
      </c>
      <c r="J50" s="17">
        <v>185.9</v>
      </c>
      <c r="K50" s="19">
        <v>90</v>
      </c>
      <c r="L50" s="19">
        <v>0.75</v>
      </c>
      <c r="M50" s="19">
        <v>3.3483723830651693</v>
      </c>
      <c r="N50" s="19">
        <v>90.375</v>
      </c>
      <c r="O50" s="19">
        <v>1.125</v>
      </c>
      <c r="P50" s="19">
        <v>5.0225585745977543</v>
      </c>
      <c r="Q50" s="19">
        <v>90.1875</v>
      </c>
      <c r="R50" s="19">
        <v>0.9742785792574935</v>
      </c>
      <c r="S50" s="19">
        <v>1.1464157918676277</v>
      </c>
    </row>
    <row r="51" spans="1:19" x14ac:dyDescent="0.3">
      <c r="A51" s="17" t="s">
        <v>534</v>
      </c>
      <c r="B51" s="17" t="s">
        <v>289</v>
      </c>
      <c r="C51" s="17" t="s">
        <v>297</v>
      </c>
      <c r="D51" s="17" t="s">
        <v>533</v>
      </c>
      <c r="E51" s="17" t="s">
        <v>200</v>
      </c>
      <c r="F51" s="17" t="s">
        <v>139</v>
      </c>
      <c r="G51" s="17" t="s">
        <v>128</v>
      </c>
      <c r="H51" s="18" t="s">
        <v>298</v>
      </c>
      <c r="I51" s="17" t="s">
        <v>299</v>
      </c>
      <c r="J51" s="17">
        <v>178</v>
      </c>
      <c r="K51" s="19">
        <v>92.25</v>
      </c>
      <c r="L51" s="19">
        <v>0.25</v>
      </c>
      <c r="M51" s="19">
        <v>1.1161241276883898</v>
      </c>
      <c r="N51" s="19">
        <v>91.25</v>
      </c>
      <c r="O51" s="19">
        <v>0.5</v>
      </c>
      <c r="P51" s="19">
        <v>2.2322482553767795</v>
      </c>
      <c r="Q51" s="19">
        <v>91.75</v>
      </c>
      <c r="R51" s="19">
        <v>0.63737743919909806</v>
      </c>
      <c r="S51" s="19">
        <v>0.74999037978938987</v>
      </c>
    </row>
    <row r="52" spans="1:19" x14ac:dyDescent="0.3">
      <c r="A52" s="17" t="s">
        <v>471</v>
      </c>
      <c r="B52" s="17" t="s">
        <v>289</v>
      </c>
      <c r="C52" s="17" t="s">
        <v>431</v>
      </c>
      <c r="D52" s="17" t="s">
        <v>306</v>
      </c>
      <c r="E52" s="17" t="s">
        <v>200</v>
      </c>
      <c r="F52" s="17" t="s">
        <v>307</v>
      </c>
      <c r="G52" s="17" t="s">
        <v>308</v>
      </c>
      <c r="H52" s="18" t="s">
        <v>309</v>
      </c>
      <c r="I52" s="17" t="s">
        <v>310</v>
      </c>
      <c r="J52" s="17">
        <v>180</v>
      </c>
      <c r="K52" s="19">
        <v>94.25</v>
      </c>
      <c r="L52" s="19">
        <v>0.41833001326703778</v>
      </c>
      <c r="M52" s="19">
        <v>0.39883201377646987</v>
      </c>
      <c r="N52" s="19">
        <v>93.05</v>
      </c>
      <c r="O52" s="19">
        <v>0.43011626335213132</v>
      </c>
      <c r="P52" s="19">
        <v>0.41006891695632913</v>
      </c>
      <c r="Q52" s="19">
        <v>93.638888888888886</v>
      </c>
      <c r="R52" s="19">
        <v>0.73484692283495345</v>
      </c>
      <c r="S52" s="19">
        <v>0.42597695159370269</v>
      </c>
    </row>
    <row r="53" spans="1:19" x14ac:dyDescent="0.3">
      <c r="A53" s="17" t="s">
        <v>470</v>
      </c>
      <c r="B53" s="17" t="s">
        <v>289</v>
      </c>
      <c r="C53" s="17" t="s">
        <v>431</v>
      </c>
      <c r="D53" s="17" t="s">
        <v>306</v>
      </c>
      <c r="E53" s="17" t="s">
        <v>200</v>
      </c>
      <c r="F53" s="17" t="s">
        <v>307</v>
      </c>
      <c r="G53" s="17" t="s">
        <v>323</v>
      </c>
      <c r="H53" s="18" t="s">
        <v>324</v>
      </c>
      <c r="I53" s="17" t="s">
        <v>370</v>
      </c>
      <c r="J53" s="17">
        <v>243</v>
      </c>
      <c r="K53" s="19">
        <v>93.95</v>
      </c>
      <c r="L53" s="19">
        <v>0.55677643628300222</v>
      </c>
      <c r="M53" s="19">
        <v>0.53082556896123456</v>
      </c>
      <c r="N53" s="19">
        <v>93.291666666666671</v>
      </c>
      <c r="O53" s="19">
        <v>0.48769582961331776</v>
      </c>
      <c r="P53" s="19">
        <v>0.40119812342100664</v>
      </c>
      <c r="Q53" s="19">
        <v>93.590909090909093</v>
      </c>
      <c r="R53" s="19">
        <v>0.64420493633625631</v>
      </c>
      <c r="S53" s="19">
        <v>0.35204356116138152</v>
      </c>
    </row>
    <row r="54" spans="1:19" x14ac:dyDescent="0.3">
      <c r="A54" s="17" t="s">
        <v>536</v>
      </c>
      <c r="B54" s="17" t="s">
        <v>289</v>
      </c>
      <c r="C54" s="17" t="s">
        <v>312</v>
      </c>
      <c r="D54" s="17" t="s">
        <v>313</v>
      </c>
      <c r="E54" s="17" t="s">
        <v>200</v>
      </c>
      <c r="F54" s="17" t="s">
        <v>127</v>
      </c>
      <c r="G54" s="17" t="s">
        <v>128</v>
      </c>
      <c r="H54" s="18" t="s">
        <v>314</v>
      </c>
      <c r="I54" s="17" t="s">
        <v>315</v>
      </c>
      <c r="J54" s="17">
        <v>198</v>
      </c>
      <c r="K54" s="19">
        <v>94.75</v>
      </c>
      <c r="L54" s="19">
        <v>0.40824829046386302</v>
      </c>
      <c r="M54" s="19">
        <v>0.68824720161168562</v>
      </c>
      <c r="N54" s="19">
        <v>93.416666666666671</v>
      </c>
      <c r="O54" s="19">
        <v>0.31180478223116176</v>
      </c>
      <c r="P54" s="19">
        <v>0.52565748303784698</v>
      </c>
      <c r="Q54" s="19">
        <v>94.083333333333329</v>
      </c>
      <c r="R54" s="19">
        <v>0.75920279826202497</v>
      </c>
      <c r="S54" s="19">
        <v>0.62455063066707828</v>
      </c>
    </row>
    <row r="55" spans="1:19" x14ac:dyDescent="0.3">
      <c r="A55" s="17" t="s">
        <v>539</v>
      </c>
      <c r="B55" s="17" t="s">
        <v>289</v>
      </c>
      <c r="C55" s="17" t="s">
        <v>537</v>
      </c>
      <c r="D55" s="17" t="s">
        <v>538</v>
      </c>
      <c r="E55" s="17" t="s">
        <v>290</v>
      </c>
      <c r="F55" s="17" t="s">
        <v>317</v>
      </c>
      <c r="G55" s="17" t="s">
        <v>128</v>
      </c>
      <c r="H55" s="18" t="s">
        <v>318</v>
      </c>
      <c r="I55" s="17" t="s">
        <v>366</v>
      </c>
      <c r="J55" s="17">
        <v>115</v>
      </c>
      <c r="K55" s="19">
        <v>92.5</v>
      </c>
      <c r="L55" s="19">
        <v>0.63245553203367588</v>
      </c>
      <c r="M55" s="19">
        <v>0.60297732762492917</v>
      </c>
      <c r="N55" s="19">
        <v>91.5</v>
      </c>
      <c r="O55" s="19">
        <v>0.41833001326703778</v>
      </c>
      <c r="P55" s="19">
        <v>0.39883201377646987</v>
      </c>
      <c r="Q55" s="19">
        <v>92.181818181818187</v>
      </c>
      <c r="R55" s="19">
        <v>0.90510489780635783</v>
      </c>
      <c r="S55" s="19">
        <v>0.52467230012022181</v>
      </c>
    </row>
    <row r="56" spans="1:19" x14ac:dyDescent="0.3">
      <c r="A56" s="17" t="s">
        <v>469</v>
      </c>
      <c r="B56" s="17" t="s">
        <v>289</v>
      </c>
      <c r="C56" s="17" t="s">
        <v>301</v>
      </c>
      <c r="D56" s="17" t="s">
        <v>319</v>
      </c>
      <c r="E56" s="17" t="s">
        <v>200</v>
      </c>
      <c r="F56" s="17" t="s">
        <v>276</v>
      </c>
      <c r="G56" s="17" t="s">
        <v>320</v>
      </c>
      <c r="H56" s="18" t="s">
        <v>321</v>
      </c>
      <c r="I56" s="17" t="s">
        <v>561</v>
      </c>
      <c r="J56" s="17">
        <v>99</v>
      </c>
      <c r="K56" s="19">
        <v>91.375</v>
      </c>
      <c r="L56" s="19">
        <v>0.45069390943299864</v>
      </c>
      <c r="M56" s="19">
        <v>0.53032328337375179</v>
      </c>
      <c r="N56" s="19">
        <v>91.65</v>
      </c>
      <c r="O56" s="19">
        <v>0.99498743710661997</v>
      </c>
      <c r="P56" s="19">
        <v>0.94861193468852711</v>
      </c>
      <c r="Q56" s="19">
        <v>91.527777777777771</v>
      </c>
      <c r="R56" s="19">
        <v>0.81175773312235866</v>
      </c>
      <c r="S56" s="19">
        <v>0.50316749985940423</v>
      </c>
    </row>
    <row r="57" spans="1:19" x14ac:dyDescent="0.3">
      <c r="A57" s="17" t="s">
        <v>468</v>
      </c>
      <c r="B57" s="17" t="s">
        <v>289</v>
      </c>
      <c r="C57" s="17" t="s">
        <v>301</v>
      </c>
      <c r="D57" s="17" t="s">
        <v>319</v>
      </c>
      <c r="E57" s="17" t="s">
        <v>200</v>
      </c>
      <c r="F57" s="17" t="s">
        <v>127</v>
      </c>
      <c r="G57" s="17" t="s">
        <v>320</v>
      </c>
      <c r="H57" s="18" t="s">
        <v>322</v>
      </c>
      <c r="I57" s="17" t="s">
        <v>561</v>
      </c>
      <c r="J57" s="17">
        <v>99</v>
      </c>
      <c r="K57" s="19">
        <v>91.875</v>
      </c>
      <c r="L57" s="19">
        <v>1.625</v>
      </c>
      <c r="M57" s="19">
        <v>7.2548068299745339</v>
      </c>
      <c r="N57" s="19">
        <v>92.375</v>
      </c>
      <c r="O57" s="19">
        <v>0.625</v>
      </c>
      <c r="P57" s="19">
        <v>2.7903103192209744</v>
      </c>
      <c r="Q57" s="19">
        <v>92.125</v>
      </c>
      <c r="R57" s="19">
        <v>1.2562344526401112</v>
      </c>
      <c r="S57" s="19">
        <v>1.4781881131907604</v>
      </c>
    </row>
    <row r="58" spans="1:19" x14ac:dyDescent="0.3">
      <c r="A58" s="17" t="s">
        <v>535</v>
      </c>
      <c r="B58" s="17" t="s">
        <v>289</v>
      </c>
      <c r="C58" s="17" t="s">
        <v>301</v>
      </c>
      <c r="D58" s="17" t="s">
        <v>302</v>
      </c>
      <c r="E58" s="17" t="s">
        <v>300</v>
      </c>
      <c r="F58" s="17" t="s">
        <v>276</v>
      </c>
      <c r="G58" s="17" t="s">
        <v>128</v>
      </c>
      <c r="H58" s="18" t="s">
        <v>303</v>
      </c>
      <c r="I58" s="17" t="s">
        <v>304</v>
      </c>
      <c r="J58" s="17">
        <v>1196</v>
      </c>
      <c r="K58" s="19">
        <v>93.8125</v>
      </c>
      <c r="L58" s="19">
        <v>0.36975498644372601</v>
      </c>
      <c r="M58" s="19">
        <v>0.43508393246615434</v>
      </c>
      <c r="N58" s="19">
        <v>93.583333333333329</v>
      </c>
      <c r="O58" s="19">
        <v>0.71686043892021889</v>
      </c>
      <c r="P58" s="19">
        <v>1.2085223687584252</v>
      </c>
      <c r="Q58" s="19">
        <v>93.714285714285708</v>
      </c>
      <c r="R58" s="19">
        <v>0.55787497685047527</v>
      </c>
      <c r="S58" s="19">
        <v>0.40973301212220764</v>
      </c>
    </row>
    <row r="59" spans="1:19" x14ac:dyDescent="0.3">
      <c r="A59" s="17" t="s">
        <v>472</v>
      </c>
      <c r="B59" s="17" t="s">
        <v>289</v>
      </c>
      <c r="C59" s="17" t="s">
        <v>431</v>
      </c>
      <c r="D59" s="17" t="s">
        <v>302</v>
      </c>
      <c r="E59" s="17" t="s">
        <v>200</v>
      </c>
      <c r="F59" s="17" t="s">
        <v>139</v>
      </c>
      <c r="G59" s="17" t="s">
        <v>201</v>
      </c>
      <c r="H59" s="18" t="s">
        <v>326</v>
      </c>
      <c r="I59" s="17" t="s">
        <v>186</v>
      </c>
      <c r="J59" s="17">
        <v>61.14</v>
      </c>
      <c r="K59" s="19">
        <v>93</v>
      </c>
      <c r="L59" s="19">
        <v>0.72886898685566259</v>
      </c>
      <c r="M59" s="19">
        <v>0.85764681121358355</v>
      </c>
      <c r="N59" s="19">
        <v>92.9375</v>
      </c>
      <c r="O59" s="19">
        <v>0.3247595264191645</v>
      </c>
      <c r="P59" s="19">
        <v>0.38213859728920924</v>
      </c>
      <c r="Q59" s="19">
        <v>92.96875</v>
      </c>
      <c r="R59" s="19">
        <v>0.56509816625078513</v>
      </c>
      <c r="S59" s="19">
        <v>0.378522354770023</v>
      </c>
    </row>
    <row r="60" spans="1:19" x14ac:dyDescent="0.3">
      <c r="A60" s="17" t="s">
        <v>547</v>
      </c>
      <c r="B60" s="17" t="s">
        <v>328</v>
      </c>
      <c r="C60" s="17" t="s">
        <v>548</v>
      </c>
      <c r="D60" s="17" t="s">
        <v>551</v>
      </c>
      <c r="E60" s="17" t="s">
        <v>329</v>
      </c>
      <c r="F60" s="17" t="s">
        <v>127</v>
      </c>
      <c r="G60" s="17" t="s">
        <v>128</v>
      </c>
      <c r="H60" s="18" t="s">
        <v>330</v>
      </c>
      <c r="I60" s="17" t="s">
        <v>331</v>
      </c>
      <c r="J60" s="17">
        <v>61.08</v>
      </c>
      <c r="K60" s="19">
        <v>90</v>
      </c>
      <c r="L60" s="19">
        <v>0.55901699437494745</v>
      </c>
      <c r="M60" s="19">
        <v>0.65778507699740896</v>
      </c>
      <c r="N60" s="19">
        <v>90</v>
      </c>
      <c r="O60" s="19">
        <v>0.25</v>
      </c>
      <c r="P60" s="19">
        <v>1.1161241276883898</v>
      </c>
      <c r="Q60" s="19">
        <v>90</v>
      </c>
      <c r="R60" s="19">
        <v>0.47871355387816905</v>
      </c>
      <c r="S60" s="19">
        <v>0.39380894362865748</v>
      </c>
    </row>
    <row r="61" spans="1:19" x14ac:dyDescent="0.3">
      <c r="A61" s="17" t="s">
        <v>545</v>
      </c>
      <c r="B61" s="17" t="s">
        <v>328</v>
      </c>
      <c r="C61" s="17" t="s">
        <v>332</v>
      </c>
      <c r="D61" s="17" t="s">
        <v>333</v>
      </c>
      <c r="E61" s="17" t="s">
        <v>329</v>
      </c>
      <c r="F61" s="17" t="s">
        <v>127</v>
      </c>
      <c r="G61" s="17" t="s">
        <v>128</v>
      </c>
      <c r="H61" s="18" t="s">
        <v>334</v>
      </c>
      <c r="I61" s="17" t="s">
        <v>310</v>
      </c>
      <c r="J61" s="17">
        <v>57</v>
      </c>
      <c r="K61" s="19">
        <v>91.45</v>
      </c>
      <c r="L61" s="19">
        <v>0.71414284285428498</v>
      </c>
      <c r="M61" s="19">
        <v>0.68085726365947574</v>
      </c>
      <c r="N61" s="19">
        <v>92.15</v>
      </c>
      <c r="O61" s="19">
        <v>0.56124860801609122</v>
      </c>
      <c r="P61" s="19">
        <v>0.53508929664439153</v>
      </c>
      <c r="Q61" s="19">
        <v>91.8</v>
      </c>
      <c r="R61" s="19">
        <v>0.73143694191638964</v>
      </c>
      <c r="S61" s="19">
        <v>0.42400024973710565</v>
      </c>
    </row>
    <row r="62" spans="1:19" x14ac:dyDescent="0.3">
      <c r="A62" s="17" t="s">
        <v>544</v>
      </c>
      <c r="B62" s="17" t="s">
        <v>328</v>
      </c>
      <c r="C62" s="17" t="s">
        <v>456</v>
      </c>
      <c r="D62" s="17" t="s">
        <v>336</v>
      </c>
      <c r="E62" s="17" t="s">
        <v>337</v>
      </c>
      <c r="F62" s="17" t="s">
        <v>291</v>
      </c>
      <c r="G62" s="17" t="s">
        <v>128</v>
      </c>
      <c r="H62" s="18" t="s">
        <v>338</v>
      </c>
      <c r="I62" s="17" t="s">
        <v>370</v>
      </c>
      <c r="J62" s="17">
        <v>49</v>
      </c>
      <c r="K62" s="19">
        <v>91.3125</v>
      </c>
      <c r="L62" s="19">
        <v>0.92491553668429638</v>
      </c>
      <c r="M62" s="19">
        <v>1.0883312021564637</v>
      </c>
      <c r="N62" s="19">
        <v>91.8125</v>
      </c>
      <c r="O62" s="19">
        <v>0.67023783092272549</v>
      </c>
      <c r="P62" s="19">
        <v>0.78865660195721443</v>
      </c>
      <c r="Q62" s="19">
        <v>91.5625</v>
      </c>
      <c r="R62" s="19">
        <v>0.84548432865429268</v>
      </c>
      <c r="S62" s="19">
        <v>0.56633473282471514</v>
      </c>
    </row>
    <row r="63" spans="1:19" x14ac:dyDescent="0.3">
      <c r="A63" s="17" t="s">
        <v>546</v>
      </c>
      <c r="B63" s="17" t="s">
        <v>357</v>
      </c>
      <c r="C63" s="17" t="s">
        <v>358</v>
      </c>
      <c r="D63" s="17" t="s">
        <v>359</v>
      </c>
      <c r="E63" s="17" t="s">
        <v>360</v>
      </c>
      <c r="F63" s="17" t="s">
        <v>127</v>
      </c>
      <c r="G63" s="17" t="s">
        <v>128</v>
      </c>
      <c r="H63" s="18" t="s">
        <v>361</v>
      </c>
      <c r="I63" s="17" t="s">
        <v>331</v>
      </c>
      <c r="J63" s="17">
        <v>57.88</v>
      </c>
      <c r="K63" s="19">
        <v>91.5</v>
      </c>
      <c r="L63" s="19">
        <v>1.1401754250991381</v>
      </c>
      <c r="M63" s="19">
        <v>1.0870328363469657</v>
      </c>
      <c r="N63" s="19">
        <v>91.25</v>
      </c>
      <c r="O63" s="19">
        <v>1.0408329997330663</v>
      </c>
      <c r="P63" s="19">
        <v>1.7546929555968063</v>
      </c>
      <c r="Q63" s="19">
        <v>91.625</v>
      </c>
      <c r="R63" s="19">
        <v>1.1180339887498949</v>
      </c>
      <c r="S63" s="19">
        <v>0.74889794978863744</v>
      </c>
    </row>
    <row r="64" spans="1:19" x14ac:dyDescent="0.3">
      <c r="A64" s="17" t="s">
        <v>488</v>
      </c>
      <c r="B64" s="17" t="s">
        <v>350</v>
      </c>
      <c r="C64" s="17" t="s">
        <v>491</v>
      </c>
      <c r="D64" s="17" t="s">
        <v>351</v>
      </c>
      <c r="E64" s="17" t="s">
        <v>200</v>
      </c>
      <c r="F64" s="17" t="s">
        <v>352</v>
      </c>
      <c r="G64" s="17" t="s">
        <v>128</v>
      </c>
      <c r="H64" s="18" t="s">
        <v>353</v>
      </c>
      <c r="I64" s="17" t="s">
        <v>141</v>
      </c>
      <c r="J64" s="17">
        <v>159</v>
      </c>
      <c r="K64" s="19">
        <v>82.8125</v>
      </c>
      <c r="L64" s="19">
        <v>3.44317713020983</v>
      </c>
      <c r="M64" s="19">
        <v>4.051523578890845</v>
      </c>
      <c r="N64" s="19">
        <v>88.9375</v>
      </c>
      <c r="O64" s="19">
        <v>2.5640239370957518</v>
      </c>
      <c r="P64" s="19">
        <v>3.0170400897588765</v>
      </c>
      <c r="Q64" s="19">
        <v>85.875</v>
      </c>
      <c r="R64" s="19">
        <v>4.3120470776650848</v>
      </c>
      <c r="S64" s="19">
        <v>2.8883587157007811</v>
      </c>
    </row>
    <row r="65" spans="1:19" x14ac:dyDescent="0.3">
      <c r="A65" s="17" t="s">
        <v>489</v>
      </c>
      <c r="B65" s="17" t="s">
        <v>350</v>
      </c>
      <c r="C65" s="17" t="s">
        <v>492</v>
      </c>
      <c r="D65" s="17" t="s">
        <v>490</v>
      </c>
      <c r="E65" s="17" t="s">
        <v>200</v>
      </c>
      <c r="F65" s="17" t="s">
        <v>127</v>
      </c>
      <c r="G65" s="17" t="s">
        <v>128</v>
      </c>
      <c r="H65" s="18" t="s">
        <v>355</v>
      </c>
      <c r="I65" s="17" t="s">
        <v>249</v>
      </c>
      <c r="J65" s="17">
        <v>173.14</v>
      </c>
      <c r="K65" s="19">
        <v>93.7</v>
      </c>
      <c r="L65" s="19">
        <v>0.9797958971132712</v>
      </c>
      <c r="M65" s="19">
        <v>0.93412845921280163</v>
      </c>
      <c r="N65" s="19">
        <v>92.7</v>
      </c>
      <c r="O65" s="19">
        <v>0.67823299831252681</v>
      </c>
      <c r="P65" s="19">
        <v>0.64662114586066255</v>
      </c>
      <c r="Q65" s="19">
        <v>93.2</v>
      </c>
      <c r="R65" s="19">
        <v>0.97979589711327109</v>
      </c>
      <c r="S65" s="19">
        <v>0.56796926879160359</v>
      </c>
    </row>
    <row r="66" spans="1:19" ht="30" customHeight="1" x14ac:dyDescent="0.3">
      <c r="A66" s="17" t="s">
        <v>495</v>
      </c>
      <c r="B66" s="17" t="s">
        <v>194</v>
      </c>
      <c r="C66" s="17" t="s">
        <v>497</v>
      </c>
      <c r="D66" s="17" t="s">
        <v>496</v>
      </c>
      <c r="E66" s="17" t="s">
        <v>195</v>
      </c>
      <c r="F66" s="17" t="s">
        <v>127</v>
      </c>
      <c r="G66" s="17" t="s">
        <v>128</v>
      </c>
      <c r="H66" s="18" t="s">
        <v>196</v>
      </c>
      <c r="I66" s="17" t="s">
        <v>190</v>
      </c>
      <c r="J66" s="17">
        <v>88</v>
      </c>
      <c r="K66" s="19">
        <v>91.875</v>
      </c>
      <c r="L66" s="19">
        <v>0.4732423621500228</v>
      </c>
      <c r="M66" s="19">
        <v>0.38930812217207622</v>
      </c>
      <c r="N66" s="19">
        <v>91.95</v>
      </c>
      <c r="O66" s="19">
        <v>0.2449489742783178</v>
      </c>
      <c r="P66" s="19">
        <v>0.23353211480320041</v>
      </c>
      <c r="Q66" s="19">
        <v>91.909090909090907</v>
      </c>
      <c r="R66" s="19">
        <v>0.38836380660534231</v>
      </c>
      <c r="S66" s="19">
        <v>0.21223211712890444</v>
      </c>
    </row>
    <row r="67" spans="1:19" x14ac:dyDescent="0.3">
      <c r="A67" s="17" t="s">
        <v>498</v>
      </c>
      <c r="B67" s="17" t="s">
        <v>194</v>
      </c>
      <c r="C67" s="17" t="s">
        <v>198</v>
      </c>
      <c r="D67" s="17" t="s">
        <v>199</v>
      </c>
      <c r="E67" s="17" t="s">
        <v>200</v>
      </c>
      <c r="F67" s="17" t="s">
        <v>127</v>
      </c>
      <c r="G67" s="17" t="s">
        <v>201</v>
      </c>
      <c r="H67" s="18" t="s">
        <v>202</v>
      </c>
      <c r="I67" s="17" t="s">
        <v>203</v>
      </c>
      <c r="J67" s="17">
        <v>146</v>
      </c>
      <c r="K67" s="19">
        <v>90.125</v>
      </c>
      <c r="L67" s="19">
        <v>1.3287682265918312</v>
      </c>
      <c r="M67" s="19">
        <v>1.5635372788938398</v>
      </c>
      <c r="N67" s="19">
        <v>90.4375</v>
      </c>
      <c r="O67" s="19">
        <v>1.7798788582372678</v>
      </c>
      <c r="P67" s="19">
        <v>2.094350911676202</v>
      </c>
      <c r="Q67" s="19">
        <v>90.28125</v>
      </c>
      <c r="R67" s="19">
        <v>1.5783570373967988</v>
      </c>
      <c r="S67" s="19">
        <v>1.0572382961832756</v>
      </c>
    </row>
    <row r="68" spans="1:19" x14ac:dyDescent="0.3">
      <c r="A68" s="17" t="s">
        <v>541</v>
      </c>
      <c r="B68" s="17" t="s">
        <v>363</v>
      </c>
      <c r="C68" s="17" t="s">
        <v>364</v>
      </c>
      <c r="D68" s="17" t="s">
        <v>493</v>
      </c>
      <c r="E68" s="17" t="s">
        <v>219</v>
      </c>
      <c r="F68" s="17" t="s">
        <v>116</v>
      </c>
      <c r="G68" s="17" t="s">
        <v>117</v>
      </c>
      <c r="H68" s="18" t="s">
        <v>365</v>
      </c>
      <c r="I68" s="17" t="s">
        <v>366</v>
      </c>
      <c r="J68" s="17">
        <v>128.57</v>
      </c>
      <c r="K68" s="19">
        <v>93</v>
      </c>
      <c r="L68" s="19">
        <v>0.81649658092772603</v>
      </c>
      <c r="M68" s="19">
        <v>1.3764944032233712</v>
      </c>
      <c r="N68" s="19">
        <v>92.333333333333329</v>
      </c>
      <c r="O68" s="19">
        <v>1.3894443333777555</v>
      </c>
      <c r="P68" s="19">
        <v>2.3424009275235451</v>
      </c>
      <c r="Q68" s="19">
        <v>92.666666666666671</v>
      </c>
      <c r="R68" s="19">
        <v>1.1873172373979173</v>
      </c>
      <c r="S68" s="19">
        <v>0.97673471583126781</v>
      </c>
    </row>
    <row r="69" spans="1:19" x14ac:dyDescent="0.3">
      <c r="A69" s="17" t="s">
        <v>494</v>
      </c>
      <c r="B69" s="17" t="s">
        <v>363</v>
      </c>
      <c r="C69" s="17" t="s">
        <v>368</v>
      </c>
      <c r="D69" s="17" t="s">
        <v>367</v>
      </c>
      <c r="E69" s="17" t="s">
        <v>219</v>
      </c>
      <c r="F69" s="17" t="s">
        <v>116</v>
      </c>
      <c r="G69" s="17" t="s">
        <v>117</v>
      </c>
      <c r="H69" s="18" t="s">
        <v>369</v>
      </c>
      <c r="I69" s="17" t="s">
        <v>370</v>
      </c>
      <c r="J69" s="17">
        <v>138</v>
      </c>
      <c r="K69" s="19">
        <v>91.5</v>
      </c>
      <c r="L69" s="19">
        <v>1.159202311936963</v>
      </c>
      <c r="M69" s="19">
        <v>1.3640121672250929</v>
      </c>
      <c r="N69" s="19">
        <v>92.3125</v>
      </c>
      <c r="O69" s="19">
        <v>0.62186714819163746</v>
      </c>
      <c r="P69" s="19">
        <v>0.73173970392934318</v>
      </c>
      <c r="Q69" s="19">
        <v>91.90625</v>
      </c>
      <c r="R69" s="19">
        <v>1.0150238605569821</v>
      </c>
      <c r="S69" s="19">
        <v>0.67989819254745198</v>
      </c>
    </row>
    <row r="70" spans="1:19" x14ac:dyDescent="0.3">
      <c r="A70" s="17" t="s">
        <v>499</v>
      </c>
      <c r="B70" s="17" t="s">
        <v>372</v>
      </c>
      <c r="C70" s="17" t="s">
        <v>500</v>
      </c>
      <c r="D70" s="17" t="s">
        <v>373</v>
      </c>
      <c r="E70" s="17" t="s">
        <v>371</v>
      </c>
      <c r="F70" s="17" t="s">
        <v>139</v>
      </c>
      <c r="G70" s="17" t="s">
        <v>128</v>
      </c>
      <c r="H70" s="18" t="s">
        <v>374</v>
      </c>
      <c r="I70" s="17" t="s">
        <v>293</v>
      </c>
      <c r="J70" s="17">
        <v>88</v>
      </c>
      <c r="K70" s="19">
        <v>89.1</v>
      </c>
      <c r="L70" s="19">
        <v>1.7860571099491751</v>
      </c>
      <c r="M70" s="19">
        <v>1.702810535437477</v>
      </c>
      <c r="N70" s="19">
        <v>91.125</v>
      </c>
      <c r="O70" s="19">
        <v>2.625</v>
      </c>
      <c r="P70" s="19">
        <v>11.719303340728093</v>
      </c>
      <c r="Q70" s="19">
        <v>89.678571428571431</v>
      </c>
      <c r="R70" s="19">
        <v>2.2548134453806568</v>
      </c>
      <c r="S70" s="19">
        <v>1.6560547489784445</v>
      </c>
    </row>
    <row r="71" spans="1:19" x14ac:dyDescent="0.3">
      <c r="A71" s="17" t="s">
        <v>501</v>
      </c>
      <c r="B71" s="17" t="s">
        <v>410</v>
      </c>
      <c r="C71" s="17" t="s">
        <v>411</v>
      </c>
      <c r="D71" s="17" t="s">
        <v>502</v>
      </c>
      <c r="E71" s="17" t="s">
        <v>200</v>
      </c>
      <c r="F71" s="17" t="s">
        <v>225</v>
      </c>
      <c r="G71" s="17" t="s">
        <v>412</v>
      </c>
      <c r="H71" s="18" t="s">
        <v>413</v>
      </c>
      <c r="I71" s="17" t="s">
        <v>414</v>
      </c>
      <c r="J71" s="17">
        <v>246</v>
      </c>
      <c r="K71" s="19">
        <v>90.208333333333329</v>
      </c>
      <c r="L71" s="19">
        <v>1.5235421082318517</v>
      </c>
      <c r="M71" s="19">
        <v>1.2533267616008574</v>
      </c>
      <c r="N71" s="19">
        <v>90.95</v>
      </c>
      <c r="O71" s="19">
        <v>1.1979148550710939</v>
      </c>
      <c r="P71" s="19">
        <v>1.142081081511533</v>
      </c>
      <c r="Q71" s="19">
        <v>90.545454545454547</v>
      </c>
      <c r="R71" s="19">
        <v>1.4334406392019527</v>
      </c>
      <c r="S71" s="19">
        <v>0.7833431861110397</v>
      </c>
    </row>
    <row r="72" spans="1:19" ht="30" customHeight="1" x14ac:dyDescent="0.3">
      <c r="A72" s="17" t="s">
        <v>564</v>
      </c>
      <c r="B72" s="17" t="s">
        <v>340</v>
      </c>
      <c r="C72" s="17" t="s">
        <v>341</v>
      </c>
      <c r="D72" s="17" t="s">
        <v>342</v>
      </c>
      <c r="E72" s="17" t="s">
        <v>200</v>
      </c>
      <c r="F72" s="17" t="s">
        <v>343</v>
      </c>
      <c r="G72" s="17" t="s">
        <v>128</v>
      </c>
      <c r="H72" s="18" t="s">
        <v>344</v>
      </c>
      <c r="I72" s="17" t="s">
        <v>345</v>
      </c>
      <c r="J72" s="17">
        <v>398</v>
      </c>
      <c r="K72" s="19">
        <v>96.5</v>
      </c>
      <c r="L72" s="19">
        <v>0.5</v>
      </c>
      <c r="M72" s="19">
        <v>0.4766954331840858</v>
      </c>
      <c r="N72" s="19">
        <v>94</v>
      </c>
      <c r="O72" s="19">
        <v>0.5</v>
      </c>
      <c r="P72" s="19">
        <v>0.84292723042352502</v>
      </c>
      <c r="Q72" s="19">
        <v>95.5625</v>
      </c>
      <c r="R72" s="19">
        <v>1.2975337182516684</v>
      </c>
      <c r="S72" s="19">
        <v>0.86913309537826289</v>
      </c>
    </row>
    <row r="73" spans="1:19" x14ac:dyDescent="0.3">
      <c r="A73" s="17" t="s">
        <v>483</v>
      </c>
      <c r="B73" s="17" t="s">
        <v>340</v>
      </c>
      <c r="C73" s="17" t="s">
        <v>341</v>
      </c>
      <c r="D73" s="17" t="s">
        <v>430</v>
      </c>
      <c r="E73" s="17" t="s">
        <v>200</v>
      </c>
      <c r="F73" s="17" t="s">
        <v>127</v>
      </c>
      <c r="G73" s="17" t="s">
        <v>128</v>
      </c>
      <c r="H73" s="18" t="s">
        <v>347</v>
      </c>
      <c r="I73" s="17" t="s">
        <v>348</v>
      </c>
      <c r="J73" s="17">
        <v>115.71</v>
      </c>
      <c r="K73" s="19">
        <v>91.75</v>
      </c>
      <c r="L73" s="19">
        <v>1.1858541225631423</v>
      </c>
      <c r="M73" s="19">
        <v>1.3953728655245494</v>
      </c>
      <c r="N73" s="19">
        <v>91.5625</v>
      </c>
      <c r="O73" s="19">
        <v>0.5694020986965187</v>
      </c>
      <c r="P73" s="19">
        <v>0.67000503938590306</v>
      </c>
      <c r="Q73" s="19">
        <v>91.65625</v>
      </c>
      <c r="R73" s="19">
        <v>0.93489220635322445</v>
      </c>
      <c r="S73" s="19">
        <v>0.62622323082874287</v>
      </c>
    </row>
    <row r="74" spans="1:19" x14ac:dyDescent="0.3">
      <c r="A74" s="17" t="s">
        <v>484</v>
      </c>
      <c r="B74" s="17" t="s">
        <v>340</v>
      </c>
      <c r="C74" s="17" t="s">
        <v>341</v>
      </c>
      <c r="D74" s="17" t="s">
        <v>485</v>
      </c>
      <c r="E74" s="17" t="s">
        <v>426</v>
      </c>
      <c r="F74" s="17" t="s">
        <v>427</v>
      </c>
      <c r="G74" s="17" t="s">
        <v>428</v>
      </c>
      <c r="H74" s="18" t="s">
        <v>429</v>
      </c>
      <c r="I74" s="17" t="s">
        <v>414</v>
      </c>
      <c r="J74" s="17">
        <v>198</v>
      </c>
      <c r="K74" s="19">
        <v>91.583333333333329</v>
      </c>
      <c r="L74" s="19">
        <v>0.47140452079103173</v>
      </c>
      <c r="M74" s="19">
        <v>0.3877962402579796</v>
      </c>
      <c r="N74" s="19">
        <v>91.15</v>
      </c>
      <c r="O74" s="19">
        <v>0.60415229867972864</v>
      </c>
      <c r="P74" s="19">
        <v>0.57599328345658896</v>
      </c>
      <c r="Q74" s="19">
        <v>91.38636363636364</v>
      </c>
      <c r="R74" s="19">
        <v>0.57764841032449243</v>
      </c>
      <c r="S74" s="19">
        <v>0.31567191121879046</v>
      </c>
    </row>
    <row r="75" spans="1:19" x14ac:dyDescent="0.3">
      <c r="A75" s="17" t="s">
        <v>473</v>
      </c>
      <c r="B75" s="17" t="s">
        <v>376</v>
      </c>
      <c r="C75" s="17" t="s">
        <v>475</v>
      </c>
      <c r="D75" s="17" t="s">
        <v>476</v>
      </c>
      <c r="E75" s="17" t="s">
        <v>377</v>
      </c>
      <c r="F75" s="17" t="s">
        <v>127</v>
      </c>
      <c r="G75" s="17" t="s">
        <v>128</v>
      </c>
      <c r="H75" s="18" t="s">
        <v>378</v>
      </c>
      <c r="I75" s="17" t="s">
        <v>229</v>
      </c>
      <c r="J75" s="17">
        <v>104.7</v>
      </c>
      <c r="K75" s="19">
        <v>91.75</v>
      </c>
      <c r="L75" s="19">
        <v>0.75</v>
      </c>
      <c r="M75" s="19">
        <v>0.8825112880506838</v>
      </c>
      <c r="N75" s="19">
        <v>92.5</v>
      </c>
      <c r="O75" s="19">
        <v>0.7359800721939872</v>
      </c>
      <c r="P75" s="19">
        <v>1.2407552878027672</v>
      </c>
      <c r="Q75" s="19">
        <v>92.071428571428569</v>
      </c>
      <c r="R75" s="19">
        <v>0.831460480487344</v>
      </c>
      <c r="S75" s="19">
        <v>0.61066873630714502</v>
      </c>
    </row>
    <row r="76" spans="1:19" x14ac:dyDescent="0.3">
      <c r="A76" s="17" t="s">
        <v>474</v>
      </c>
      <c r="B76" s="17" t="s">
        <v>380</v>
      </c>
      <c r="C76" s="17" t="s">
        <v>477</v>
      </c>
      <c r="D76" s="17" t="s">
        <v>478</v>
      </c>
      <c r="E76" s="17" t="s">
        <v>381</v>
      </c>
      <c r="F76" s="17" t="s">
        <v>116</v>
      </c>
      <c r="G76" s="17" t="s">
        <v>117</v>
      </c>
      <c r="H76" s="18" t="s">
        <v>382</v>
      </c>
      <c r="I76" s="17" t="s">
        <v>299</v>
      </c>
      <c r="J76" s="17">
        <v>168</v>
      </c>
      <c r="K76" s="19">
        <v>93.458333333333329</v>
      </c>
      <c r="L76" s="19">
        <v>0.48769582961331776</v>
      </c>
      <c r="M76" s="19">
        <v>0.40119812342100664</v>
      </c>
      <c r="N76" s="19">
        <v>92.875</v>
      </c>
      <c r="O76" s="19">
        <v>0.27950849718747373</v>
      </c>
      <c r="P76" s="19">
        <v>0.32889253849870448</v>
      </c>
      <c r="Q76" s="19">
        <v>93.224999999999994</v>
      </c>
      <c r="R76" s="19">
        <v>0.50559371040391721</v>
      </c>
      <c r="S76" s="19">
        <v>0.29308317257685834</v>
      </c>
    </row>
    <row r="77" spans="1:19" x14ac:dyDescent="0.3">
      <c r="A77" s="17" t="s">
        <v>481</v>
      </c>
      <c r="B77" s="17" t="s">
        <v>384</v>
      </c>
      <c r="C77" s="17" t="s">
        <v>479</v>
      </c>
      <c r="D77" s="17" t="s">
        <v>480</v>
      </c>
      <c r="E77" s="17" t="s">
        <v>200</v>
      </c>
      <c r="F77" s="17" t="s">
        <v>127</v>
      </c>
      <c r="G77" s="17" t="s">
        <v>385</v>
      </c>
      <c r="H77" s="18" t="s">
        <v>386</v>
      </c>
      <c r="I77" s="17" t="s">
        <v>240</v>
      </c>
      <c r="J77" s="17">
        <v>138</v>
      </c>
      <c r="K77" s="19">
        <v>92.25</v>
      </c>
      <c r="L77" s="19">
        <v>1.1319231422671772</v>
      </c>
      <c r="M77" s="19">
        <v>1.3319132670087785</v>
      </c>
      <c r="N77" s="19">
        <v>92.5</v>
      </c>
      <c r="O77" s="19">
        <v>0.88975652100260927</v>
      </c>
      <c r="P77" s="19">
        <v>1.5000000000000007</v>
      </c>
      <c r="Q77" s="19">
        <v>92.357142857142861</v>
      </c>
      <c r="R77" s="19">
        <v>1.0424656799518874</v>
      </c>
      <c r="S77" s="19">
        <v>0.76564216142498642</v>
      </c>
    </row>
    <row r="78" spans="1:19" x14ac:dyDescent="0.3">
      <c r="A78" s="17" t="s">
        <v>482</v>
      </c>
      <c r="B78" s="17" t="s">
        <v>384</v>
      </c>
      <c r="C78" s="17" t="s">
        <v>433</v>
      </c>
      <c r="D78" s="17" t="s">
        <v>433</v>
      </c>
      <c r="E78" s="17" t="s">
        <v>200</v>
      </c>
      <c r="F78" s="17" t="s">
        <v>127</v>
      </c>
      <c r="G78" s="17" t="s">
        <v>128</v>
      </c>
      <c r="H78" s="18" t="s">
        <v>388</v>
      </c>
      <c r="I78" s="17" t="s">
        <v>389</v>
      </c>
      <c r="J78" s="17">
        <v>145</v>
      </c>
      <c r="K78" s="19">
        <v>91.833333333333329</v>
      </c>
      <c r="L78" s="19">
        <v>0.31180478223116176</v>
      </c>
      <c r="M78" s="19">
        <v>0.52565748303784698</v>
      </c>
      <c r="N78" s="19">
        <v>91.916666666666671</v>
      </c>
      <c r="O78" s="19">
        <v>0.11785113019775792</v>
      </c>
      <c r="P78" s="19">
        <v>0.19867985355975665</v>
      </c>
      <c r="Q78" s="19">
        <v>91.875</v>
      </c>
      <c r="R78" s="19">
        <v>0.23935677693908453</v>
      </c>
      <c r="S78" s="19">
        <v>0.19690447181432874</v>
      </c>
    </row>
    <row r="79" spans="1:19" x14ac:dyDescent="0.3">
      <c r="A79" s="17" t="s">
        <v>487</v>
      </c>
      <c r="B79" s="17" t="s">
        <v>391</v>
      </c>
      <c r="C79" s="17" t="s">
        <v>432</v>
      </c>
      <c r="D79" s="17" t="s">
        <v>392</v>
      </c>
      <c r="E79" s="17" t="s">
        <v>393</v>
      </c>
      <c r="F79" s="17" t="s">
        <v>486</v>
      </c>
      <c r="G79" s="17" t="s">
        <v>128</v>
      </c>
      <c r="H79" s="18" t="s">
        <v>394</v>
      </c>
      <c r="I79" s="17" t="s">
        <v>190</v>
      </c>
      <c r="J79" s="17">
        <v>178</v>
      </c>
      <c r="K79" s="19">
        <v>91</v>
      </c>
      <c r="L79" s="19">
        <v>1.4288690166235205</v>
      </c>
      <c r="M79" s="19">
        <v>2.4088652056408995</v>
      </c>
      <c r="N79" s="19">
        <v>91.333333333333329</v>
      </c>
      <c r="O79" s="19">
        <v>0.23570226039551584</v>
      </c>
      <c r="P79" s="19">
        <v>0.39735970711951329</v>
      </c>
      <c r="Q79" s="19">
        <v>91.166666666666671</v>
      </c>
      <c r="R79" s="19">
        <v>1.0374916331657278</v>
      </c>
      <c r="S79" s="19">
        <v>0.85348217273277038</v>
      </c>
    </row>
    <row r="80" spans="1:19" x14ac:dyDescent="0.3">
      <c r="A80" s="17" t="s">
        <v>395</v>
      </c>
      <c r="B80" s="17" t="s">
        <v>396</v>
      </c>
      <c r="C80" s="17" t="s">
        <v>433</v>
      </c>
      <c r="D80" s="17" t="s">
        <v>433</v>
      </c>
      <c r="E80" s="17" t="s">
        <v>395</v>
      </c>
      <c r="F80" s="17" t="s">
        <v>276</v>
      </c>
      <c r="G80" s="17" t="s">
        <v>128</v>
      </c>
      <c r="H80" s="18" t="s">
        <v>397</v>
      </c>
      <c r="I80" s="17" t="s">
        <v>398</v>
      </c>
      <c r="J80" s="17">
        <v>1126.7</v>
      </c>
      <c r="K80" s="19">
        <v>86.75</v>
      </c>
      <c r="L80" s="19">
        <v>0</v>
      </c>
      <c r="M80" s="19">
        <v>0</v>
      </c>
      <c r="N80" s="19">
        <v>89.75</v>
      </c>
      <c r="O80" s="19">
        <v>0</v>
      </c>
      <c r="P80" s="19">
        <v>0</v>
      </c>
      <c r="Q80" s="19">
        <v>88.25</v>
      </c>
      <c r="R80" s="19">
        <v>1.5</v>
      </c>
      <c r="S80" s="19">
        <v>6.6967447661303385</v>
      </c>
    </row>
    <row r="81" spans="1:19" x14ac:dyDescent="0.3">
      <c r="A81" s="17" t="s">
        <v>463</v>
      </c>
      <c r="B81" s="17" t="s">
        <v>556</v>
      </c>
      <c r="C81" s="17" t="s">
        <v>400</v>
      </c>
      <c r="D81" s="17" t="s">
        <v>401</v>
      </c>
      <c r="E81" s="17" t="s">
        <v>200</v>
      </c>
      <c r="F81" s="17" t="s">
        <v>402</v>
      </c>
      <c r="G81" s="17" t="s">
        <v>403</v>
      </c>
      <c r="H81" s="18" t="s">
        <v>404</v>
      </c>
      <c r="I81" s="17" t="s">
        <v>153</v>
      </c>
      <c r="J81" s="17">
        <v>136.69999999999999</v>
      </c>
      <c r="K81" s="19">
        <v>89.666666666666671</v>
      </c>
      <c r="L81" s="19">
        <v>0.62360956446232352</v>
      </c>
      <c r="M81" s="19">
        <v>1.051314966075694</v>
      </c>
      <c r="N81" s="19">
        <v>91</v>
      </c>
      <c r="O81" s="19">
        <v>0.35355339059327379</v>
      </c>
      <c r="P81" s="19">
        <v>0.59603956067927</v>
      </c>
      <c r="Q81" s="19">
        <v>90.333333333333329</v>
      </c>
      <c r="R81" s="19">
        <v>0.83748963509340757</v>
      </c>
      <c r="S81" s="19">
        <v>0.68895251831541082</v>
      </c>
    </row>
    <row r="82" spans="1:19" x14ac:dyDescent="0.3">
      <c r="A82" s="17" t="s">
        <v>464</v>
      </c>
      <c r="B82" s="17" t="s">
        <v>556</v>
      </c>
      <c r="C82" s="17" t="s">
        <v>405</v>
      </c>
      <c r="D82" s="17" t="s">
        <v>406</v>
      </c>
      <c r="E82" s="17" t="s">
        <v>219</v>
      </c>
      <c r="F82" s="17" t="s">
        <v>116</v>
      </c>
      <c r="G82" s="17" t="s">
        <v>134</v>
      </c>
      <c r="H82" s="18" t="s">
        <v>407</v>
      </c>
      <c r="I82" s="17" t="s">
        <v>408</v>
      </c>
      <c r="J82" s="17">
        <v>264</v>
      </c>
      <c r="K82" s="19">
        <v>91.15</v>
      </c>
      <c r="L82" s="19">
        <v>1.019803902718557</v>
      </c>
      <c r="M82" s="19">
        <v>0.9722717263384878</v>
      </c>
      <c r="N82" s="19">
        <v>90.7</v>
      </c>
      <c r="O82" s="19">
        <v>0.84261497731763568</v>
      </c>
      <c r="P82" s="19">
        <v>0.80334142323965796</v>
      </c>
      <c r="Q82" s="19">
        <v>90.924999999999997</v>
      </c>
      <c r="R82" s="19">
        <v>0.96209407024469273</v>
      </c>
      <c r="S82" s="19">
        <v>0.55770785241657694</v>
      </c>
    </row>
    <row r="83" spans="1:19" x14ac:dyDescent="0.3">
      <c r="A83" s="17" t="s">
        <v>465</v>
      </c>
      <c r="B83" s="17" t="s">
        <v>415</v>
      </c>
      <c r="C83" s="17" t="s">
        <v>462</v>
      </c>
      <c r="D83" s="17" t="s">
        <v>461</v>
      </c>
      <c r="E83" s="17" t="s">
        <v>200</v>
      </c>
      <c r="F83" s="17" t="s">
        <v>127</v>
      </c>
      <c r="G83" s="17" t="s">
        <v>128</v>
      </c>
      <c r="H83" s="18" t="s">
        <v>416</v>
      </c>
      <c r="I83" s="17" t="s">
        <v>370</v>
      </c>
      <c r="J83" s="17">
        <v>98</v>
      </c>
      <c r="K83" s="19">
        <v>91.375</v>
      </c>
      <c r="L83" s="19">
        <v>1.1063265039459795</v>
      </c>
      <c r="M83" s="19">
        <v>0.91010849452203169</v>
      </c>
      <c r="N83" s="19">
        <v>91.791666666666671</v>
      </c>
      <c r="O83" s="19">
        <v>0.61941953113827108</v>
      </c>
      <c r="P83" s="19">
        <v>0.50955931630588625</v>
      </c>
      <c r="Q83" s="19">
        <v>91.583333333333329</v>
      </c>
      <c r="R83" s="19">
        <v>0.92044675143227161</v>
      </c>
      <c r="S83" s="19">
        <v>0.47718471655079803</v>
      </c>
    </row>
    <row r="84" spans="1:19" x14ac:dyDescent="0.3">
      <c r="A84" s="17" t="s">
        <v>466</v>
      </c>
      <c r="B84" s="17" t="s">
        <v>557</v>
      </c>
      <c r="C84" s="17" t="s">
        <v>418</v>
      </c>
      <c r="D84" s="17" t="s">
        <v>419</v>
      </c>
      <c r="E84" s="17" t="s">
        <v>200</v>
      </c>
      <c r="F84" s="17" t="s">
        <v>127</v>
      </c>
      <c r="G84" s="17" t="s">
        <v>128</v>
      </c>
      <c r="H84" s="18" t="s">
        <v>420</v>
      </c>
      <c r="I84" s="17" t="s">
        <v>315</v>
      </c>
      <c r="J84" s="17">
        <v>330</v>
      </c>
      <c r="K84" s="19">
        <v>92.875</v>
      </c>
      <c r="L84" s="19">
        <v>0.125</v>
      </c>
      <c r="M84" s="19">
        <v>0.55806206384419488</v>
      </c>
      <c r="N84" s="19">
        <v>92.875</v>
      </c>
      <c r="O84" s="19">
        <v>0.375</v>
      </c>
      <c r="P84" s="19">
        <v>1.6741861915325846</v>
      </c>
      <c r="Q84" s="19">
        <v>92.875</v>
      </c>
      <c r="R84" s="19">
        <v>0.27950849718747373</v>
      </c>
      <c r="S84" s="19">
        <v>0.32889253849870448</v>
      </c>
    </row>
    <row r="85" spans="1:19" x14ac:dyDescent="0.3">
      <c r="A85" s="17" t="s">
        <v>467</v>
      </c>
      <c r="B85" s="17" t="s">
        <v>557</v>
      </c>
      <c r="C85" s="17" t="s">
        <v>422</v>
      </c>
      <c r="D85" s="17" t="s">
        <v>423</v>
      </c>
      <c r="E85" s="17" t="s">
        <v>219</v>
      </c>
      <c r="F85" s="17" t="s">
        <v>116</v>
      </c>
      <c r="G85" s="17" t="s">
        <v>117</v>
      </c>
      <c r="H85" s="18" t="s">
        <v>424</v>
      </c>
      <c r="I85" s="17" t="s">
        <v>425</v>
      </c>
      <c r="J85" s="17">
        <v>330</v>
      </c>
      <c r="K85" s="19">
        <v>93.5</v>
      </c>
      <c r="L85" s="19">
        <v>0.5</v>
      </c>
      <c r="M85" s="19">
        <v>2.2322482553767795</v>
      </c>
      <c r="N85" s="19">
        <v>93.125</v>
      </c>
      <c r="O85" s="19">
        <v>0.625</v>
      </c>
      <c r="P85" s="19">
        <v>2.7903103192209744</v>
      </c>
      <c r="Q85" s="19">
        <v>93.3125</v>
      </c>
      <c r="R85" s="19">
        <v>0.59621200088559101</v>
      </c>
      <c r="S85" s="19">
        <v>0.70155176113709106</v>
      </c>
    </row>
    <row r="87" spans="1:19" x14ac:dyDescent="0.3">
      <c r="J87" s="19"/>
      <c r="K87" s="19"/>
      <c r="L87" s="19"/>
      <c r="N87" s="19"/>
      <c r="O87" s="19"/>
      <c r="Q87" s="19"/>
      <c r="R87" s="19"/>
    </row>
    <row r="88" spans="1:19" x14ac:dyDescent="0.3">
      <c r="J88" s="19"/>
      <c r="K88" s="19"/>
      <c r="N88" s="19"/>
      <c r="Q88" s="19"/>
    </row>
    <row r="89" spans="1:19" x14ac:dyDescent="0.3">
      <c r="J89" s="19"/>
      <c r="K89" s="19"/>
      <c r="N89" s="19"/>
      <c r="Q89" s="19"/>
    </row>
    <row r="90" spans="1:19" x14ac:dyDescent="0.3">
      <c r="J90" s="19"/>
      <c r="K90" s="19"/>
      <c r="N90" s="19"/>
      <c r="Q90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2117-46E9-41AE-8157-F2429F6901B2}">
  <dimension ref="A1:L85"/>
  <sheetViews>
    <sheetView topLeftCell="A67" workbookViewId="0">
      <selection activeCell="B85" sqref="B85"/>
    </sheetView>
  </sheetViews>
  <sheetFormatPr defaultRowHeight="15" x14ac:dyDescent="0.3"/>
  <cols>
    <col min="1" max="1" width="5" style="57" bestFit="1" customWidth="1"/>
    <col min="2" max="2" width="29.58203125" bestFit="1" customWidth="1"/>
    <col min="3" max="3" width="14.5" bestFit="1" customWidth="1"/>
    <col min="4" max="4" width="18.6640625" bestFit="1" customWidth="1"/>
    <col min="5" max="5" width="24.75" bestFit="1" customWidth="1"/>
    <col min="6" max="6" width="27.08203125" bestFit="1" customWidth="1"/>
    <col min="7" max="7" width="16.4140625" bestFit="1" customWidth="1"/>
    <col min="8" max="8" width="10.33203125" bestFit="1" customWidth="1"/>
    <col min="9" max="9" width="19.9140625" bestFit="1" customWidth="1"/>
  </cols>
  <sheetData>
    <row r="1" spans="1:12" s="58" customFormat="1" x14ac:dyDescent="0.3">
      <c r="A1" s="56" t="s">
        <v>559</v>
      </c>
      <c r="B1" s="56" t="s">
        <v>106</v>
      </c>
      <c r="C1" s="56" t="s">
        <v>107</v>
      </c>
      <c r="D1" s="56" t="s">
        <v>108</v>
      </c>
      <c r="E1" s="56" t="s">
        <v>552</v>
      </c>
      <c r="F1" s="56" t="s">
        <v>109</v>
      </c>
      <c r="G1" s="56" t="s">
        <v>110</v>
      </c>
      <c r="H1" s="56" t="s">
        <v>111</v>
      </c>
      <c r="I1" s="56" t="s">
        <v>113</v>
      </c>
      <c r="J1" s="56" t="s">
        <v>558</v>
      </c>
      <c r="K1" s="56" t="s">
        <v>123</v>
      </c>
      <c r="L1" s="56" t="s">
        <v>120</v>
      </c>
    </row>
    <row r="2" spans="1:12" x14ac:dyDescent="0.3">
      <c r="A2" s="56">
        <v>1</v>
      </c>
      <c r="B2" s="20" t="s">
        <v>527</v>
      </c>
      <c r="C2" s="20" t="s">
        <v>204</v>
      </c>
      <c r="D2" s="20" t="s">
        <v>205</v>
      </c>
      <c r="E2" s="20" t="s">
        <v>435</v>
      </c>
      <c r="F2" s="20" t="s">
        <v>200</v>
      </c>
      <c r="G2" s="20" t="s">
        <v>127</v>
      </c>
      <c r="H2" s="20" t="s">
        <v>128</v>
      </c>
      <c r="I2" s="20" t="s">
        <v>130</v>
      </c>
      <c r="J2" s="20">
        <v>425</v>
      </c>
      <c r="K2" s="21">
        <v>96.5</v>
      </c>
      <c r="L2" s="21">
        <v>0.20412414523193151</v>
      </c>
    </row>
    <row r="3" spans="1:12" x14ac:dyDescent="0.3">
      <c r="A3" s="56">
        <v>2</v>
      </c>
      <c r="B3" s="22" t="s">
        <v>564</v>
      </c>
      <c r="C3" s="22" t="s">
        <v>340</v>
      </c>
      <c r="D3" s="22" t="s">
        <v>341</v>
      </c>
      <c r="E3" s="22" t="s">
        <v>562</v>
      </c>
      <c r="F3" s="22" t="s">
        <v>200</v>
      </c>
      <c r="G3" s="22" t="s">
        <v>563</v>
      </c>
      <c r="H3" s="22" t="s">
        <v>128</v>
      </c>
      <c r="I3" s="22" t="s">
        <v>345</v>
      </c>
      <c r="J3" s="22">
        <v>398</v>
      </c>
      <c r="K3" s="23">
        <v>96.5</v>
      </c>
      <c r="L3" s="23">
        <v>0.5</v>
      </c>
    </row>
    <row r="4" spans="1:12" x14ac:dyDescent="0.3">
      <c r="A4" s="56">
        <v>3</v>
      </c>
      <c r="B4" s="20" t="s">
        <v>549</v>
      </c>
      <c r="C4" s="20" t="s">
        <v>204</v>
      </c>
      <c r="D4" s="20" t="s">
        <v>236</v>
      </c>
      <c r="E4" s="20" t="s">
        <v>206</v>
      </c>
      <c r="F4" s="20" t="s">
        <v>200</v>
      </c>
      <c r="G4" s="20" t="s">
        <v>127</v>
      </c>
      <c r="H4" s="20" t="s">
        <v>279</v>
      </c>
      <c r="I4" s="20" t="s">
        <v>211</v>
      </c>
      <c r="J4" s="20">
        <v>1250</v>
      </c>
      <c r="K4" s="21">
        <v>96.041666666666671</v>
      </c>
      <c r="L4" s="21">
        <v>0.4876958296133177</v>
      </c>
    </row>
    <row r="5" spans="1:12" x14ac:dyDescent="0.3">
      <c r="A5" s="56">
        <v>4</v>
      </c>
      <c r="B5" s="20" t="s">
        <v>507</v>
      </c>
      <c r="C5" s="20" t="s">
        <v>204</v>
      </c>
      <c r="D5" s="20" t="s">
        <v>236</v>
      </c>
      <c r="E5" s="20" t="s">
        <v>273</v>
      </c>
      <c r="F5" s="20" t="s">
        <v>200</v>
      </c>
      <c r="G5" s="20" t="s">
        <v>127</v>
      </c>
      <c r="H5" s="20" t="s">
        <v>128</v>
      </c>
      <c r="I5" s="20" t="s">
        <v>130</v>
      </c>
      <c r="J5" s="20">
        <v>370</v>
      </c>
      <c r="K5" s="21">
        <v>95.25</v>
      </c>
      <c r="L5" s="21">
        <v>0.25</v>
      </c>
    </row>
    <row r="6" spans="1:12" x14ac:dyDescent="0.3">
      <c r="A6" s="56">
        <v>5</v>
      </c>
      <c r="B6" s="20" t="s">
        <v>526</v>
      </c>
      <c r="C6" s="20" t="s">
        <v>204</v>
      </c>
      <c r="D6" s="20" t="s">
        <v>205</v>
      </c>
      <c r="E6" s="20" t="s">
        <v>224</v>
      </c>
      <c r="F6" s="20" t="s">
        <v>200</v>
      </c>
      <c r="G6" s="20" t="s">
        <v>225</v>
      </c>
      <c r="H6" s="20" t="s">
        <v>128</v>
      </c>
      <c r="I6" s="20" t="s">
        <v>130</v>
      </c>
      <c r="J6" s="20">
        <v>295</v>
      </c>
      <c r="K6" s="21">
        <v>95</v>
      </c>
      <c r="L6" s="21">
        <v>0.25</v>
      </c>
    </row>
    <row r="7" spans="1:12" x14ac:dyDescent="0.3">
      <c r="A7" s="56">
        <v>6</v>
      </c>
      <c r="B7" s="20" t="s">
        <v>528</v>
      </c>
      <c r="C7" s="20" t="s">
        <v>204</v>
      </c>
      <c r="D7" s="20" t="s">
        <v>205</v>
      </c>
      <c r="E7" s="20" t="s">
        <v>436</v>
      </c>
      <c r="F7" s="20" t="s">
        <v>200</v>
      </c>
      <c r="G7" s="20" t="s">
        <v>127</v>
      </c>
      <c r="H7" s="20" t="s">
        <v>128</v>
      </c>
      <c r="I7" s="20" t="s">
        <v>212</v>
      </c>
      <c r="J7" s="20">
        <v>450</v>
      </c>
      <c r="K7" s="21">
        <v>94.875</v>
      </c>
      <c r="L7" s="21">
        <v>0.51538820320220757</v>
      </c>
    </row>
    <row r="8" spans="1:12" x14ac:dyDescent="0.3">
      <c r="A8" s="56">
        <v>7</v>
      </c>
      <c r="B8" s="20" t="s">
        <v>529</v>
      </c>
      <c r="C8" s="20" t="s">
        <v>204</v>
      </c>
      <c r="D8" s="20" t="s">
        <v>205</v>
      </c>
      <c r="E8" s="20" t="s">
        <v>437</v>
      </c>
      <c r="F8" s="20" t="s">
        <v>200</v>
      </c>
      <c r="G8" s="20" t="s">
        <v>127</v>
      </c>
      <c r="H8" s="20" t="s">
        <v>128</v>
      </c>
      <c r="I8" s="20" t="s">
        <v>130</v>
      </c>
      <c r="J8" s="20">
        <v>380</v>
      </c>
      <c r="K8" s="21">
        <v>94.833333333333329</v>
      </c>
      <c r="L8" s="21">
        <v>0.31180478223116176</v>
      </c>
    </row>
    <row r="9" spans="1:12" x14ac:dyDescent="0.3">
      <c r="A9" s="56">
        <v>8</v>
      </c>
      <c r="B9" s="24" t="s">
        <v>536</v>
      </c>
      <c r="C9" s="24" t="s">
        <v>289</v>
      </c>
      <c r="D9" s="24" t="s">
        <v>312</v>
      </c>
      <c r="E9" s="24" t="s">
        <v>313</v>
      </c>
      <c r="F9" s="24" t="s">
        <v>200</v>
      </c>
      <c r="G9" s="24" t="s">
        <v>127</v>
      </c>
      <c r="H9" s="24" t="s">
        <v>128</v>
      </c>
      <c r="I9" s="24" t="s">
        <v>315</v>
      </c>
      <c r="J9" s="24">
        <v>198</v>
      </c>
      <c r="K9" s="25">
        <v>94.75</v>
      </c>
      <c r="L9" s="25">
        <v>0.40824829046386302</v>
      </c>
    </row>
    <row r="10" spans="1:12" x14ac:dyDescent="0.3">
      <c r="A10" s="56">
        <v>9</v>
      </c>
      <c r="B10" s="20" t="s">
        <v>514</v>
      </c>
      <c r="C10" s="20" t="s">
        <v>204</v>
      </c>
      <c r="D10" s="20" t="s">
        <v>236</v>
      </c>
      <c r="E10" s="20" t="s">
        <v>513</v>
      </c>
      <c r="F10" s="20" t="s">
        <v>200</v>
      </c>
      <c r="G10" s="20" t="s">
        <v>127</v>
      </c>
      <c r="H10" s="20" t="s">
        <v>128</v>
      </c>
      <c r="I10" s="20" t="s">
        <v>252</v>
      </c>
      <c r="J10" s="20">
        <v>218.6</v>
      </c>
      <c r="K10" s="21">
        <v>94.375</v>
      </c>
      <c r="L10" s="21">
        <v>0.625</v>
      </c>
    </row>
    <row r="11" spans="1:12" x14ac:dyDescent="0.3">
      <c r="A11" s="56">
        <v>10</v>
      </c>
      <c r="B11" s="24" t="s">
        <v>471</v>
      </c>
      <c r="C11" s="24" t="s">
        <v>289</v>
      </c>
      <c r="D11" s="24" t="s">
        <v>431</v>
      </c>
      <c r="E11" s="24" t="s">
        <v>306</v>
      </c>
      <c r="F11" s="24" t="s">
        <v>200</v>
      </c>
      <c r="G11" s="24" t="s">
        <v>307</v>
      </c>
      <c r="H11" s="24" t="s">
        <v>308</v>
      </c>
      <c r="I11" s="24" t="s">
        <v>310</v>
      </c>
      <c r="J11" s="24">
        <v>180</v>
      </c>
      <c r="K11" s="25">
        <v>94.25</v>
      </c>
      <c r="L11" s="25">
        <v>0.41833001326703778</v>
      </c>
    </row>
    <row r="12" spans="1:12" x14ac:dyDescent="0.3">
      <c r="A12" s="56">
        <v>11</v>
      </c>
      <c r="B12" s="20" t="s">
        <v>525</v>
      </c>
      <c r="C12" s="20" t="s">
        <v>204</v>
      </c>
      <c r="D12" s="20" t="s">
        <v>205</v>
      </c>
      <c r="E12" s="20" t="s">
        <v>460</v>
      </c>
      <c r="F12" s="20" t="s">
        <v>200</v>
      </c>
      <c r="G12" s="20" t="s">
        <v>127</v>
      </c>
      <c r="H12" s="20" t="s">
        <v>128</v>
      </c>
      <c r="I12" s="20" t="s">
        <v>230</v>
      </c>
      <c r="J12" s="20">
        <v>202.19</v>
      </c>
      <c r="K12" s="21">
        <v>94</v>
      </c>
      <c r="L12" s="21">
        <v>0.5</v>
      </c>
    </row>
    <row r="13" spans="1:12" x14ac:dyDescent="0.3">
      <c r="A13" s="56">
        <v>12</v>
      </c>
      <c r="B13" s="20" t="s">
        <v>515</v>
      </c>
      <c r="C13" s="20" t="s">
        <v>204</v>
      </c>
      <c r="D13" s="20" t="s">
        <v>236</v>
      </c>
      <c r="E13" s="20" t="s">
        <v>517</v>
      </c>
      <c r="F13" s="20" t="s">
        <v>200</v>
      </c>
      <c r="G13" s="20" t="s">
        <v>254</v>
      </c>
      <c r="H13" s="20" t="s">
        <v>128</v>
      </c>
      <c r="I13" s="20" t="s">
        <v>230</v>
      </c>
      <c r="J13" s="20">
        <v>171</v>
      </c>
      <c r="K13" s="21">
        <v>94</v>
      </c>
      <c r="L13" s="21">
        <v>0.75</v>
      </c>
    </row>
    <row r="14" spans="1:12" x14ac:dyDescent="0.3">
      <c r="A14" s="56">
        <v>13</v>
      </c>
      <c r="B14" s="24" t="s">
        <v>470</v>
      </c>
      <c r="C14" s="24" t="s">
        <v>289</v>
      </c>
      <c r="D14" s="24" t="s">
        <v>431</v>
      </c>
      <c r="E14" s="24" t="s">
        <v>306</v>
      </c>
      <c r="F14" s="24" t="s">
        <v>200</v>
      </c>
      <c r="G14" s="24" t="s">
        <v>307</v>
      </c>
      <c r="H14" s="24" t="s">
        <v>323</v>
      </c>
      <c r="I14" s="24" t="s">
        <v>370</v>
      </c>
      <c r="J14" s="24">
        <v>243</v>
      </c>
      <c r="K14" s="25">
        <v>93.95</v>
      </c>
      <c r="L14" s="25">
        <v>0.55677643628300222</v>
      </c>
    </row>
    <row r="15" spans="1:12" x14ac:dyDescent="0.3">
      <c r="A15" s="56">
        <v>14</v>
      </c>
      <c r="B15" s="20" t="s">
        <v>509</v>
      </c>
      <c r="C15" s="20" t="s">
        <v>204</v>
      </c>
      <c r="D15" s="20" t="s">
        <v>236</v>
      </c>
      <c r="E15" s="20" t="s">
        <v>282</v>
      </c>
      <c r="F15" s="20" t="s">
        <v>200</v>
      </c>
      <c r="G15" s="20" t="s">
        <v>139</v>
      </c>
      <c r="H15" s="20" t="s">
        <v>128</v>
      </c>
      <c r="I15" s="20" t="s">
        <v>284</v>
      </c>
      <c r="J15" s="20">
        <v>299</v>
      </c>
      <c r="K15" s="21">
        <v>93.9375</v>
      </c>
      <c r="L15" s="21">
        <v>0.44633927678392815</v>
      </c>
    </row>
    <row r="16" spans="1:12" x14ac:dyDescent="0.3">
      <c r="A16" s="56">
        <v>15</v>
      </c>
      <c r="B16" s="20" t="s">
        <v>523</v>
      </c>
      <c r="C16" s="20" t="s">
        <v>204</v>
      </c>
      <c r="D16" s="20" t="s">
        <v>236</v>
      </c>
      <c r="E16" s="20" t="s">
        <v>554</v>
      </c>
      <c r="F16" s="20" t="s">
        <v>200</v>
      </c>
      <c r="G16" s="20" t="s">
        <v>127</v>
      </c>
      <c r="H16" s="20" t="s">
        <v>128</v>
      </c>
      <c r="I16" s="20" t="s">
        <v>230</v>
      </c>
      <c r="J16" s="20">
        <v>205.55</v>
      </c>
      <c r="K16" s="21">
        <v>93.833333333333329</v>
      </c>
      <c r="L16" s="21">
        <v>0.65616732283431756</v>
      </c>
    </row>
    <row r="17" spans="1:12" x14ac:dyDescent="0.3">
      <c r="A17" s="56">
        <v>16</v>
      </c>
      <c r="B17" s="24" t="s">
        <v>535</v>
      </c>
      <c r="C17" s="24" t="s">
        <v>289</v>
      </c>
      <c r="D17" s="24" t="s">
        <v>301</v>
      </c>
      <c r="E17" s="24" t="s">
        <v>302</v>
      </c>
      <c r="F17" s="24" t="s">
        <v>300</v>
      </c>
      <c r="G17" s="24" t="s">
        <v>276</v>
      </c>
      <c r="H17" s="24" t="s">
        <v>128</v>
      </c>
      <c r="I17" s="24" t="s">
        <v>304</v>
      </c>
      <c r="J17" s="24">
        <v>1196</v>
      </c>
      <c r="K17" s="25">
        <v>93.8125</v>
      </c>
      <c r="L17" s="25">
        <v>0.36975498644372601</v>
      </c>
    </row>
    <row r="18" spans="1:12" x14ac:dyDescent="0.3">
      <c r="A18" s="56">
        <v>17</v>
      </c>
      <c r="B18" s="20" t="s">
        <v>511</v>
      </c>
      <c r="C18" s="20" t="s">
        <v>204</v>
      </c>
      <c r="D18" s="20" t="s">
        <v>205</v>
      </c>
      <c r="E18" s="20" t="s">
        <v>242</v>
      </c>
      <c r="F18" s="20" t="s">
        <v>200</v>
      </c>
      <c r="G18" s="20" t="s">
        <v>127</v>
      </c>
      <c r="H18" s="20" t="s">
        <v>243</v>
      </c>
      <c r="I18" s="20" t="s">
        <v>245</v>
      </c>
      <c r="J18" s="20">
        <v>196.9</v>
      </c>
      <c r="K18" s="21">
        <v>93.75</v>
      </c>
      <c r="L18" s="21">
        <v>0.4330127018922193</v>
      </c>
    </row>
    <row r="19" spans="1:12" x14ac:dyDescent="0.3">
      <c r="A19" s="56">
        <v>18</v>
      </c>
      <c r="B19" s="20" t="s">
        <v>519</v>
      </c>
      <c r="C19" s="20" t="s">
        <v>204</v>
      </c>
      <c r="D19" s="20" t="s">
        <v>236</v>
      </c>
      <c r="E19" s="20" t="s">
        <v>259</v>
      </c>
      <c r="F19" s="20" t="s">
        <v>200</v>
      </c>
      <c r="G19" s="20" t="s">
        <v>127</v>
      </c>
      <c r="H19" s="20" t="s">
        <v>201</v>
      </c>
      <c r="I19" s="20" t="s">
        <v>263</v>
      </c>
      <c r="J19" s="20">
        <v>300</v>
      </c>
      <c r="K19" s="21">
        <v>93.75</v>
      </c>
      <c r="L19" s="21">
        <v>0.55901699437494745</v>
      </c>
    </row>
    <row r="20" spans="1:12" x14ac:dyDescent="0.3">
      <c r="A20" s="56">
        <v>19</v>
      </c>
      <c r="B20" s="26" t="s">
        <v>489</v>
      </c>
      <c r="C20" s="26" t="s">
        <v>350</v>
      </c>
      <c r="D20" s="26" t="s">
        <v>492</v>
      </c>
      <c r="E20" s="26" t="s">
        <v>490</v>
      </c>
      <c r="F20" s="26" t="s">
        <v>200</v>
      </c>
      <c r="G20" s="26" t="s">
        <v>127</v>
      </c>
      <c r="H20" s="26" t="s">
        <v>128</v>
      </c>
      <c r="I20" s="26" t="s">
        <v>249</v>
      </c>
      <c r="J20" s="26">
        <v>173.14</v>
      </c>
      <c r="K20" s="27">
        <v>93.7</v>
      </c>
      <c r="L20" s="27">
        <v>0.9797958971132712</v>
      </c>
    </row>
    <row r="21" spans="1:12" x14ac:dyDescent="0.3">
      <c r="A21" s="56">
        <v>20</v>
      </c>
      <c r="B21" s="20" t="s">
        <v>531</v>
      </c>
      <c r="C21" s="20" t="s">
        <v>217</v>
      </c>
      <c r="D21" s="20" t="s">
        <v>218</v>
      </c>
      <c r="E21" s="20" t="s">
        <v>458</v>
      </c>
      <c r="F21" s="20" t="s">
        <v>219</v>
      </c>
      <c r="G21" s="20" t="s">
        <v>116</v>
      </c>
      <c r="H21" s="20" t="s">
        <v>117</v>
      </c>
      <c r="I21" s="20" t="s">
        <v>221</v>
      </c>
      <c r="J21" s="20">
        <v>220</v>
      </c>
      <c r="K21" s="21">
        <v>93.5</v>
      </c>
      <c r="L21" s="21">
        <v>0.35355339059327379</v>
      </c>
    </row>
    <row r="22" spans="1:12" x14ac:dyDescent="0.3">
      <c r="A22" s="56">
        <v>21</v>
      </c>
      <c r="B22" s="20" t="s">
        <v>522</v>
      </c>
      <c r="C22" s="20" t="s">
        <v>204</v>
      </c>
      <c r="D22" s="20" t="s">
        <v>205</v>
      </c>
      <c r="E22" s="20" t="s">
        <v>555</v>
      </c>
      <c r="F22" s="20" t="s">
        <v>200</v>
      </c>
      <c r="G22" s="20" t="s">
        <v>127</v>
      </c>
      <c r="H22" s="20" t="s">
        <v>128</v>
      </c>
      <c r="I22" s="20" t="s">
        <v>370</v>
      </c>
      <c r="J22" s="20">
        <v>224</v>
      </c>
      <c r="K22" s="21">
        <v>93.5</v>
      </c>
      <c r="L22" s="21">
        <v>0.35355339059327379</v>
      </c>
    </row>
    <row r="23" spans="1:12" x14ac:dyDescent="0.3">
      <c r="A23" s="56">
        <v>22</v>
      </c>
      <c r="B23" s="20" t="s">
        <v>505</v>
      </c>
      <c r="C23" s="20" t="s">
        <v>204</v>
      </c>
      <c r="D23" s="20" t="s">
        <v>503</v>
      </c>
      <c r="E23" s="20" t="s">
        <v>504</v>
      </c>
      <c r="F23" s="20" t="s">
        <v>200</v>
      </c>
      <c r="G23" s="20" t="s">
        <v>265</v>
      </c>
      <c r="H23" s="20" t="s">
        <v>128</v>
      </c>
      <c r="I23" s="20" t="s">
        <v>267</v>
      </c>
      <c r="J23" s="20">
        <v>246</v>
      </c>
      <c r="K23" s="21">
        <v>93.5</v>
      </c>
      <c r="L23" s="21">
        <v>0.93541434669348533</v>
      </c>
    </row>
    <row r="24" spans="1:12" x14ac:dyDescent="0.3">
      <c r="A24" s="56">
        <v>23</v>
      </c>
      <c r="B24" s="28" t="s">
        <v>467</v>
      </c>
      <c r="C24" s="28" t="s">
        <v>557</v>
      </c>
      <c r="D24" s="28" t="s">
        <v>422</v>
      </c>
      <c r="E24" s="28" t="s">
        <v>423</v>
      </c>
      <c r="F24" s="28" t="s">
        <v>219</v>
      </c>
      <c r="G24" s="28" t="s">
        <v>116</v>
      </c>
      <c r="H24" s="28" t="s">
        <v>117</v>
      </c>
      <c r="I24" s="28" t="s">
        <v>425</v>
      </c>
      <c r="J24" s="28">
        <v>330</v>
      </c>
      <c r="K24" s="29">
        <v>93.5</v>
      </c>
      <c r="L24" s="29">
        <v>0.5</v>
      </c>
    </row>
    <row r="25" spans="1:12" x14ac:dyDescent="0.3">
      <c r="A25" s="56">
        <v>24</v>
      </c>
      <c r="B25" s="30" t="s">
        <v>474</v>
      </c>
      <c r="C25" s="30" t="s">
        <v>380</v>
      </c>
      <c r="D25" s="30" t="s">
        <v>477</v>
      </c>
      <c r="E25" s="30" t="s">
        <v>478</v>
      </c>
      <c r="F25" s="30" t="s">
        <v>381</v>
      </c>
      <c r="G25" s="30" t="s">
        <v>116</v>
      </c>
      <c r="H25" s="30" t="s">
        <v>117</v>
      </c>
      <c r="I25" s="30" t="s">
        <v>299</v>
      </c>
      <c r="J25" s="30">
        <v>168</v>
      </c>
      <c r="K25" s="31">
        <v>93.458333333333329</v>
      </c>
      <c r="L25" s="31">
        <v>0.48769582961331776</v>
      </c>
    </row>
    <row r="26" spans="1:12" x14ac:dyDescent="0.3">
      <c r="A26" s="56">
        <v>25</v>
      </c>
      <c r="B26" s="32" t="s">
        <v>441</v>
      </c>
      <c r="C26" s="32" t="s">
        <v>126</v>
      </c>
      <c r="D26" s="32" t="s">
        <v>137</v>
      </c>
      <c r="E26" s="32" t="s">
        <v>154</v>
      </c>
      <c r="F26" s="32" t="s">
        <v>138</v>
      </c>
      <c r="G26" s="32" t="s">
        <v>127</v>
      </c>
      <c r="H26" s="32" t="s">
        <v>155</v>
      </c>
      <c r="I26" s="32" t="s">
        <v>153</v>
      </c>
      <c r="J26" s="32">
        <v>70</v>
      </c>
      <c r="K26" s="33">
        <v>93.25</v>
      </c>
      <c r="L26" s="33">
        <v>0.30618621784789724</v>
      </c>
    </row>
    <row r="27" spans="1:12" x14ac:dyDescent="0.3">
      <c r="A27" s="56">
        <v>26</v>
      </c>
      <c r="B27" s="20" t="s">
        <v>530</v>
      </c>
      <c r="C27" s="20" t="s">
        <v>204</v>
      </c>
      <c r="D27" s="20" t="s">
        <v>205</v>
      </c>
      <c r="E27" s="20" t="s">
        <v>457</v>
      </c>
      <c r="F27" s="20" t="s">
        <v>200</v>
      </c>
      <c r="G27" s="20" t="s">
        <v>127</v>
      </c>
      <c r="H27" s="20" t="s">
        <v>128</v>
      </c>
      <c r="I27" s="20" t="s">
        <v>130</v>
      </c>
      <c r="J27" s="20">
        <v>225</v>
      </c>
      <c r="K27" s="21">
        <v>93.25</v>
      </c>
      <c r="L27" s="21">
        <v>0.84162541153017323</v>
      </c>
    </row>
    <row r="28" spans="1:12" x14ac:dyDescent="0.3">
      <c r="A28" s="56">
        <v>27</v>
      </c>
      <c r="B28" s="20" t="s">
        <v>508</v>
      </c>
      <c r="C28" s="20" t="s">
        <v>204</v>
      </c>
      <c r="D28" s="20" t="s">
        <v>236</v>
      </c>
      <c r="E28" s="20" t="s">
        <v>275</v>
      </c>
      <c r="F28" s="20" t="s">
        <v>200</v>
      </c>
      <c r="G28" s="20" t="s">
        <v>276</v>
      </c>
      <c r="H28" s="20" t="s">
        <v>201</v>
      </c>
      <c r="I28" s="20" t="s">
        <v>166</v>
      </c>
      <c r="J28" s="20">
        <v>90</v>
      </c>
      <c r="K28" s="21">
        <v>93.2</v>
      </c>
      <c r="L28" s="21">
        <v>0.50990195135927852</v>
      </c>
    </row>
    <row r="29" spans="1:12" x14ac:dyDescent="0.3">
      <c r="A29" s="56">
        <v>28</v>
      </c>
      <c r="B29" s="20" t="s">
        <v>524</v>
      </c>
      <c r="C29" s="20" t="s">
        <v>204</v>
      </c>
      <c r="D29" s="20" t="s">
        <v>205</v>
      </c>
      <c r="E29" s="20" t="s">
        <v>459</v>
      </c>
      <c r="F29" s="20" t="s">
        <v>200</v>
      </c>
      <c r="G29" s="20" t="s">
        <v>127</v>
      </c>
      <c r="H29" s="20" t="s">
        <v>128</v>
      </c>
      <c r="I29" s="20" t="s">
        <v>203</v>
      </c>
      <c r="J29" s="20">
        <v>220</v>
      </c>
      <c r="K29" s="21">
        <v>93.05</v>
      </c>
      <c r="L29" s="21">
        <v>0.48476798574163293</v>
      </c>
    </row>
    <row r="30" spans="1:12" x14ac:dyDescent="0.3">
      <c r="A30" s="56">
        <v>29</v>
      </c>
      <c r="B30" s="24" t="s">
        <v>472</v>
      </c>
      <c r="C30" s="24" t="s">
        <v>289</v>
      </c>
      <c r="D30" s="24" t="s">
        <v>431</v>
      </c>
      <c r="E30" s="24" t="s">
        <v>302</v>
      </c>
      <c r="F30" s="24" t="s">
        <v>200</v>
      </c>
      <c r="G30" s="24" t="s">
        <v>139</v>
      </c>
      <c r="H30" s="24" t="s">
        <v>201</v>
      </c>
      <c r="I30" s="24" t="s">
        <v>186</v>
      </c>
      <c r="J30" s="24">
        <v>61.14</v>
      </c>
      <c r="K30" s="25">
        <v>93</v>
      </c>
      <c r="L30" s="25">
        <v>0.72886898685566259</v>
      </c>
    </row>
    <row r="31" spans="1:12" x14ac:dyDescent="0.3">
      <c r="A31" s="56">
        <v>30</v>
      </c>
      <c r="B31" s="34" t="s">
        <v>541</v>
      </c>
      <c r="C31" s="34" t="s">
        <v>363</v>
      </c>
      <c r="D31" s="34" t="s">
        <v>364</v>
      </c>
      <c r="E31" s="34" t="s">
        <v>493</v>
      </c>
      <c r="F31" s="34" t="s">
        <v>219</v>
      </c>
      <c r="G31" s="34" t="s">
        <v>116</v>
      </c>
      <c r="H31" s="34" t="s">
        <v>117</v>
      </c>
      <c r="I31" s="34" t="s">
        <v>366</v>
      </c>
      <c r="J31" s="34">
        <v>128.57</v>
      </c>
      <c r="K31" s="35">
        <v>93</v>
      </c>
      <c r="L31" s="35">
        <v>0.81649658092772603</v>
      </c>
    </row>
    <row r="32" spans="1:12" x14ac:dyDescent="0.3">
      <c r="A32" s="56">
        <v>31</v>
      </c>
      <c r="B32" s="20" t="s">
        <v>512</v>
      </c>
      <c r="C32" s="20" t="s">
        <v>204</v>
      </c>
      <c r="D32" s="20" t="s">
        <v>236</v>
      </c>
      <c r="E32" s="20" t="s">
        <v>247</v>
      </c>
      <c r="F32" s="20" t="s">
        <v>200</v>
      </c>
      <c r="G32" s="20" t="s">
        <v>139</v>
      </c>
      <c r="H32" s="20" t="s">
        <v>128</v>
      </c>
      <c r="I32" s="20" t="s">
        <v>249</v>
      </c>
      <c r="J32" s="20">
        <v>262.29000000000002</v>
      </c>
      <c r="K32" s="21">
        <v>92.958333333333329</v>
      </c>
      <c r="L32" s="21">
        <v>0.44292274219727706</v>
      </c>
    </row>
    <row r="33" spans="1:12" x14ac:dyDescent="0.3">
      <c r="A33" s="56">
        <v>32</v>
      </c>
      <c r="B33" s="20" t="s">
        <v>516</v>
      </c>
      <c r="C33" s="20" t="s">
        <v>204</v>
      </c>
      <c r="D33" s="20" t="s">
        <v>236</v>
      </c>
      <c r="E33" s="20" t="s">
        <v>517</v>
      </c>
      <c r="F33" s="20" t="s">
        <v>200</v>
      </c>
      <c r="G33" s="20" t="s">
        <v>127</v>
      </c>
      <c r="H33" s="20" t="s">
        <v>128</v>
      </c>
      <c r="I33" s="20" t="s">
        <v>230</v>
      </c>
      <c r="J33" s="20">
        <v>235.7</v>
      </c>
      <c r="K33" s="21">
        <v>92.875</v>
      </c>
      <c r="L33" s="21">
        <v>0.625</v>
      </c>
    </row>
    <row r="34" spans="1:12" x14ac:dyDescent="0.3">
      <c r="A34" s="56">
        <v>33</v>
      </c>
      <c r="B34" s="28" t="s">
        <v>466</v>
      </c>
      <c r="C34" s="28" t="s">
        <v>557</v>
      </c>
      <c r="D34" s="28" t="s">
        <v>418</v>
      </c>
      <c r="E34" s="28" t="s">
        <v>419</v>
      </c>
      <c r="F34" s="28" t="s">
        <v>200</v>
      </c>
      <c r="G34" s="28" t="s">
        <v>127</v>
      </c>
      <c r="H34" s="28" t="s">
        <v>128</v>
      </c>
      <c r="I34" s="28" t="s">
        <v>315</v>
      </c>
      <c r="J34" s="28">
        <v>330</v>
      </c>
      <c r="K34" s="29">
        <v>92.875</v>
      </c>
      <c r="L34" s="29">
        <v>0.125</v>
      </c>
    </row>
    <row r="35" spans="1:12" x14ac:dyDescent="0.3">
      <c r="A35" s="56">
        <v>34</v>
      </c>
      <c r="B35" s="32" t="s">
        <v>434</v>
      </c>
      <c r="C35" s="32" t="s">
        <v>126</v>
      </c>
      <c r="D35" s="32" t="s">
        <v>137</v>
      </c>
      <c r="E35" s="32" t="s">
        <v>154</v>
      </c>
      <c r="F35" s="32" t="s">
        <v>138</v>
      </c>
      <c r="G35" s="32" t="s">
        <v>127</v>
      </c>
      <c r="H35" s="32" t="s">
        <v>128</v>
      </c>
      <c r="I35" s="32" t="s">
        <v>147</v>
      </c>
      <c r="J35" s="32">
        <v>90</v>
      </c>
      <c r="K35" s="33">
        <v>92.85</v>
      </c>
      <c r="L35" s="33">
        <v>1.0440306508910551</v>
      </c>
    </row>
    <row r="36" spans="1:12" x14ac:dyDescent="0.3">
      <c r="A36" s="56">
        <v>35</v>
      </c>
      <c r="B36" s="32" t="s">
        <v>171</v>
      </c>
      <c r="C36" s="32" t="s">
        <v>126</v>
      </c>
      <c r="D36" s="32" t="s">
        <v>444</v>
      </c>
      <c r="E36" s="32" t="s">
        <v>446</v>
      </c>
      <c r="F36" s="32">
        <v>74158</v>
      </c>
      <c r="G36" s="32" t="s">
        <v>139</v>
      </c>
      <c r="H36" s="32" t="s">
        <v>128</v>
      </c>
      <c r="I36" s="32" t="s">
        <v>263</v>
      </c>
      <c r="J36" s="32">
        <v>59</v>
      </c>
      <c r="K36" s="33">
        <v>92.8125</v>
      </c>
      <c r="L36" s="33">
        <v>0.27243118397129212</v>
      </c>
    </row>
    <row r="37" spans="1:12" x14ac:dyDescent="0.3">
      <c r="A37" s="56">
        <v>36</v>
      </c>
      <c r="B37" s="32" t="s">
        <v>131</v>
      </c>
      <c r="C37" s="32" t="s">
        <v>115</v>
      </c>
      <c r="D37" s="32"/>
      <c r="E37" s="32" t="s">
        <v>438</v>
      </c>
      <c r="F37" s="32" t="s">
        <v>132</v>
      </c>
      <c r="G37" s="32" t="s">
        <v>133</v>
      </c>
      <c r="H37" s="32" t="s">
        <v>134</v>
      </c>
      <c r="I37" s="32" t="s">
        <v>263</v>
      </c>
      <c r="J37" s="32">
        <v>161.25</v>
      </c>
      <c r="K37" s="33">
        <v>92.666666666666671</v>
      </c>
      <c r="L37" s="33">
        <v>1.0474837574980447</v>
      </c>
    </row>
    <row r="38" spans="1:12" x14ac:dyDescent="0.3">
      <c r="A38" s="56">
        <v>37</v>
      </c>
      <c r="B38" s="32" t="s">
        <v>439</v>
      </c>
      <c r="C38" s="32" t="s">
        <v>126</v>
      </c>
      <c r="D38" s="32" t="s">
        <v>444</v>
      </c>
      <c r="E38" s="32" t="s">
        <v>443</v>
      </c>
      <c r="F38" s="32" t="s">
        <v>145</v>
      </c>
      <c r="G38" s="32" t="s">
        <v>139</v>
      </c>
      <c r="H38" s="32" t="s">
        <v>128</v>
      </c>
      <c r="I38" s="32" t="s">
        <v>147</v>
      </c>
      <c r="J38" s="32">
        <v>120</v>
      </c>
      <c r="K38" s="33">
        <v>92.65</v>
      </c>
      <c r="L38" s="33">
        <v>0.51478150704935</v>
      </c>
    </row>
    <row r="39" spans="1:12" x14ac:dyDescent="0.3">
      <c r="A39" s="56">
        <v>38</v>
      </c>
      <c r="B39" s="32" t="s">
        <v>163</v>
      </c>
      <c r="C39" s="32" t="s">
        <v>126</v>
      </c>
      <c r="D39" s="32" t="s">
        <v>444</v>
      </c>
      <c r="E39" s="32" t="s">
        <v>164</v>
      </c>
      <c r="F39" s="32">
        <v>74158</v>
      </c>
      <c r="G39" s="32" t="s">
        <v>127</v>
      </c>
      <c r="H39" s="32" t="s">
        <v>128</v>
      </c>
      <c r="I39" s="32" t="s">
        <v>263</v>
      </c>
      <c r="J39" s="32">
        <v>75</v>
      </c>
      <c r="K39" s="33">
        <v>92.583333333333329</v>
      </c>
      <c r="L39" s="33">
        <v>0.42491829279939874</v>
      </c>
    </row>
    <row r="40" spans="1:12" x14ac:dyDescent="0.3">
      <c r="A40" s="56">
        <v>39</v>
      </c>
      <c r="B40" s="24" t="s">
        <v>539</v>
      </c>
      <c r="C40" s="24" t="s">
        <v>289</v>
      </c>
      <c r="D40" s="24" t="s">
        <v>537</v>
      </c>
      <c r="E40" s="24" t="s">
        <v>538</v>
      </c>
      <c r="F40" s="24" t="s">
        <v>290</v>
      </c>
      <c r="G40" s="24" t="s">
        <v>317</v>
      </c>
      <c r="H40" s="24" t="s">
        <v>128</v>
      </c>
      <c r="I40" s="24" t="s">
        <v>267</v>
      </c>
      <c r="J40" s="24">
        <v>115</v>
      </c>
      <c r="K40" s="25">
        <v>92.5</v>
      </c>
      <c r="L40" s="25">
        <v>0.63245553203367588</v>
      </c>
    </row>
    <row r="41" spans="1:12" x14ac:dyDescent="0.3">
      <c r="A41" s="56">
        <v>40</v>
      </c>
      <c r="B41" s="32" t="s">
        <v>455</v>
      </c>
      <c r="C41" s="32" t="s">
        <v>126</v>
      </c>
      <c r="D41" s="32" t="s">
        <v>444</v>
      </c>
      <c r="E41" s="32" t="s">
        <v>550</v>
      </c>
      <c r="F41" s="32" t="s">
        <v>188</v>
      </c>
      <c r="G41" s="32" t="s">
        <v>139</v>
      </c>
      <c r="H41" s="32" t="s">
        <v>128</v>
      </c>
      <c r="I41" s="32" t="s">
        <v>190</v>
      </c>
      <c r="J41" s="32">
        <v>68</v>
      </c>
      <c r="K41" s="33">
        <v>92.4375</v>
      </c>
      <c r="L41" s="33">
        <v>0.36975498644372601</v>
      </c>
    </row>
    <row r="42" spans="1:12" x14ac:dyDescent="0.3">
      <c r="A42" s="56">
        <v>41</v>
      </c>
      <c r="B42" s="20" t="s">
        <v>510</v>
      </c>
      <c r="C42" s="20" t="s">
        <v>204</v>
      </c>
      <c r="D42" s="20" t="s">
        <v>205</v>
      </c>
      <c r="E42" s="20" t="s">
        <v>286</v>
      </c>
      <c r="F42" s="20" t="s">
        <v>200</v>
      </c>
      <c r="G42" s="20" t="s">
        <v>127</v>
      </c>
      <c r="H42" s="20" t="s">
        <v>128</v>
      </c>
      <c r="I42" s="20" t="s">
        <v>284</v>
      </c>
      <c r="J42" s="20">
        <v>280</v>
      </c>
      <c r="K42" s="21">
        <v>92.4375</v>
      </c>
      <c r="L42" s="21">
        <v>0.44633927678392815</v>
      </c>
    </row>
    <row r="43" spans="1:12" x14ac:dyDescent="0.3">
      <c r="A43" s="56">
        <v>42</v>
      </c>
      <c r="B43" s="32" t="s">
        <v>167</v>
      </c>
      <c r="C43" s="32" t="s">
        <v>126</v>
      </c>
      <c r="D43" s="32" t="s">
        <v>444</v>
      </c>
      <c r="E43" s="32" t="s">
        <v>164</v>
      </c>
      <c r="F43" s="32">
        <v>74158</v>
      </c>
      <c r="G43" s="32" t="s">
        <v>139</v>
      </c>
      <c r="H43" s="32" t="s">
        <v>128</v>
      </c>
      <c r="I43" s="32" t="s">
        <v>263</v>
      </c>
      <c r="J43" s="32">
        <v>79</v>
      </c>
      <c r="K43" s="33">
        <v>92.3</v>
      </c>
      <c r="L43" s="33">
        <v>0.65954529791364591</v>
      </c>
    </row>
    <row r="44" spans="1:12" x14ac:dyDescent="0.3">
      <c r="A44" s="56">
        <v>43</v>
      </c>
      <c r="B44" s="24" t="s">
        <v>534</v>
      </c>
      <c r="C44" s="24" t="s">
        <v>289</v>
      </c>
      <c r="D44" s="24" t="s">
        <v>297</v>
      </c>
      <c r="E44" s="24" t="s">
        <v>533</v>
      </c>
      <c r="F44" s="24" t="s">
        <v>200</v>
      </c>
      <c r="G44" s="24" t="s">
        <v>139</v>
      </c>
      <c r="H44" s="24" t="s">
        <v>128</v>
      </c>
      <c r="I44" s="24" t="s">
        <v>299</v>
      </c>
      <c r="J44" s="24">
        <v>178</v>
      </c>
      <c r="K44" s="25">
        <v>92.25</v>
      </c>
      <c r="L44" s="25">
        <v>0.25</v>
      </c>
    </row>
    <row r="45" spans="1:12" x14ac:dyDescent="0.3">
      <c r="A45" s="56">
        <v>44</v>
      </c>
      <c r="B45" s="36" t="s">
        <v>481</v>
      </c>
      <c r="C45" s="36" t="s">
        <v>384</v>
      </c>
      <c r="D45" s="36" t="s">
        <v>479</v>
      </c>
      <c r="E45" s="36" t="s">
        <v>480</v>
      </c>
      <c r="F45" s="36" t="s">
        <v>200</v>
      </c>
      <c r="G45" s="36" t="s">
        <v>127</v>
      </c>
      <c r="H45" s="36" t="s">
        <v>385</v>
      </c>
      <c r="I45" s="36" t="s">
        <v>240</v>
      </c>
      <c r="J45" s="36">
        <v>138</v>
      </c>
      <c r="K45" s="37">
        <v>92.25</v>
      </c>
      <c r="L45" s="37">
        <v>1.1319231422671772</v>
      </c>
    </row>
    <row r="46" spans="1:12" x14ac:dyDescent="0.3">
      <c r="A46" s="56">
        <v>45</v>
      </c>
      <c r="B46" s="32" t="s">
        <v>442</v>
      </c>
      <c r="C46" s="32" t="s">
        <v>126</v>
      </c>
      <c r="D46" s="32" t="s">
        <v>444</v>
      </c>
      <c r="E46" s="32" t="s">
        <v>443</v>
      </c>
      <c r="F46" s="32" t="s">
        <v>157</v>
      </c>
      <c r="G46" s="32" t="s">
        <v>139</v>
      </c>
      <c r="H46" s="32" t="s">
        <v>158</v>
      </c>
      <c r="I46" s="32" t="s">
        <v>370</v>
      </c>
      <c r="J46" s="32">
        <v>128</v>
      </c>
      <c r="K46" s="33">
        <v>92.083333333333329</v>
      </c>
      <c r="L46" s="33">
        <v>0.67185481235821254</v>
      </c>
    </row>
    <row r="47" spans="1:12" x14ac:dyDescent="0.3">
      <c r="A47" s="56">
        <v>46</v>
      </c>
      <c r="B47" s="32" t="s">
        <v>169</v>
      </c>
      <c r="C47" s="32" t="s">
        <v>126</v>
      </c>
      <c r="D47" s="32" t="s">
        <v>444</v>
      </c>
      <c r="E47" s="32" t="s">
        <v>446</v>
      </c>
      <c r="F47" s="32">
        <v>74158</v>
      </c>
      <c r="G47" s="32" t="s">
        <v>127</v>
      </c>
      <c r="H47" s="32" t="s">
        <v>128</v>
      </c>
      <c r="I47" s="32" t="s">
        <v>263</v>
      </c>
      <c r="J47" s="32">
        <v>59</v>
      </c>
      <c r="K47" s="33">
        <v>92</v>
      </c>
      <c r="L47" s="33">
        <v>0.55901699437494745</v>
      </c>
    </row>
    <row r="48" spans="1:12" x14ac:dyDescent="0.3">
      <c r="A48" s="56">
        <v>47</v>
      </c>
      <c r="B48" s="32" t="s">
        <v>447</v>
      </c>
      <c r="C48" s="32" t="s">
        <v>126</v>
      </c>
      <c r="D48" s="32" t="s">
        <v>451</v>
      </c>
      <c r="E48" s="32" t="s">
        <v>174</v>
      </c>
      <c r="F48" s="32">
        <v>74158</v>
      </c>
      <c r="G48" s="32" t="s">
        <v>139</v>
      </c>
      <c r="H48" s="32" t="s">
        <v>128</v>
      </c>
      <c r="I48" s="32" t="s">
        <v>370</v>
      </c>
      <c r="J48" s="32">
        <v>58</v>
      </c>
      <c r="K48" s="33">
        <v>91.9375</v>
      </c>
      <c r="L48" s="33">
        <v>0.27243118397129212</v>
      </c>
    </row>
    <row r="49" spans="1:12" x14ac:dyDescent="0.3">
      <c r="A49" s="56">
        <v>48</v>
      </c>
      <c r="B49" s="24" t="s">
        <v>468</v>
      </c>
      <c r="C49" s="24" t="s">
        <v>289</v>
      </c>
      <c r="D49" s="24" t="s">
        <v>301</v>
      </c>
      <c r="E49" s="24" t="s">
        <v>319</v>
      </c>
      <c r="F49" s="24" t="s">
        <v>200</v>
      </c>
      <c r="G49" s="24" t="s">
        <v>127</v>
      </c>
      <c r="H49" s="24" t="s">
        <v>320</v>
      </c>
      <c r="I49" s="24" t="s">
        <v>263</v>
      </c>
      <c r="J49" s="24">
        <v>99</v>
      </c>
      <c r="K49" s="25">
        <v>91.875</v>
      </c>
      <c r="L49" s="25">
        <v>1.625</v>
      </c>
    </row>
    <row r="50" spans="1:12" x14ac:dyDescent="0.3">
      <c r="A50" s="56">
        <v>49</v>
      </c>
      <c r="B50" s="38" t="s">
        <v>495</v>
      </c>
      <c r="C50" s="38" t="s">
        <v>194</v>
      </c>
      <c r="D50" s="38" t="s">
        <v>497</v>
      </c>
      <c r="E50" s="38" t="s">
        <v>496</v>
      </c>
      <c r="F50" s="38" t="s">
        <v>195</v>
      </c>
      <c r="G50" s="38" t="s">
        <v>127</v>
      </c>
      <c r="H50" s="38" t="s">
        <v>128</v>
      </c>
      <c r="I50" s="38" t="s">
        <v>190</v>
      </c>
      <c r="J50" s="38">
        <v>88</v>
      </c>
      <c r="K50" s="39">
        <v>91.875</v>
      </c>
      <c r="L50" s="39">
        <v>0.4732423621500228</v>
      </c>
    </row>
    <row r="51" spans="1:12" x14ac:dyDescent="0.3">
      <c r="A51" s="56">
        <v>50</v>
      </c>
      <c r="B51" s="36" t="s">
        <v>482</v>
      </c>
      <c r="C51" s="36" t="s">
        <v>384</v>
      </c>
      <c r="D51" s="36" t="s">
        <v>433</v>
      </c>
      <c r="E51" s="36" t="s">
        <v>433</v>
      </c>
      <c r="F51" s="36" t="s">
        <v>200</v>
      </c>
      <c r="G51" s="36" t="s">
        <v>127</v>
      </c>
      <c r="H51" s="36" t="s">
        <v>128</v>
      </c>
      <c r="I51" s="36" t="s">
        <v>389</v>
      </c>
      <c r="J51" s="36">
        <v>145</v>
      </c>
      <c r="K51" s="37">
        <v>91.833333333333329</v>
      </c>
      <c r="L51" s="37">
        <v>0.31180478223116176</v>
      </c>
    </row>
    <row r="52" spans="1:12" x14ac:dyDescent="0.3">
      <c r="A52" s="56">
        <v>51</v>
      </c>
      <c r="B52" s="32" t="s">
        <v>450</v>
      </c>
      <c r="C52" s="32" t="s">
        <v>126</v>
      </c>
      <c r="D52" s="32" t="s">
        <v>452</v>
      </c>
      <c r="E52" s="32" t="s">
        <v>174</v>
      </c>
      <c r="F52" s="32">
        <v>74158</v>
      </c>
      <c r="G52" s="32" t="s">
        <v>139</v>
      </c>
      <c r="H52" s="32" t="s">
        <v>128</v>
      </c>
      <c r="I52" s="32" t="s">
        <v>370</v>
      </c>
      <c r="J52" s="32">
        <v>58</v>
      </c>
      <c r="K52" s="33">
        <v>91.75</v>
      </c>
      <c r="L52" s="33">
        <v>0.84779124789065852</v>
      </c>
    </row>
    <row r="53" spans="1:12" x14ac:dyDescent="0.3">
      <c r="A53" s="56">
        <v>52</v>
      </c>
      <c r="B53" s="20" t="s">
        <v>518</v>
      </c>
      <c r="C53" s="20" t="s">
        <v>204</v>
      </c>
      <c r="D53" s="20" t="s">
        <v>236</v>
      </c>
      <c r="E53" s="20" t="s">
        <v>259</v>
      </c>
      <c r="F53" s="20" t="s">
        <v>200</v>
      </c>
      <c r="G53" s="20" t="s">
        <v>127</v>
      </c>
      <c r="H53" s="20" t="s">
        <v>201</v>
      </c>
      <c r="I53" s="20" t="s">
        <v>186</v>
      </c>
      <c r="J53" s="20">
        <v>156.46</v>
      </c>
      <c r="K53" s="21">
        <v>91.75</v>
      </c>
      <c r="L53" s="21">
        <v>0.5</v>
      </c>
    </row>
    <row r="54" spans="1:12" x14ac:dyDescent="0.3">
      <c r="A54" s="56">
        <v>53</v>
      </c>
      <c r="B54" s="22" t="s">
        <v>483</v>
      </c>
      <c r="C54" s="22" t="s">
        <v>340</v>
      </c>
      <c r="D54" s="22" t="s">
        <v>341</v>
      </c>
      <c r="E54" s="22" t="s">
        <v>430</v>
      </c>
      <c r="F54" s="22" t="s">
        <v>200</v>
      </c>
      <c r="G54" s="22" t="s">
        <v>127</v>
      </c>
      <c r="H54" s="22" t="s">
        <v>128</v>
      </c>
      <c r="I54" s="22" t="s">
        <v>348</v>
      </c>
      <c r="J54" s="22">
        <v>115.71</v>
      </c>
      <c r="K54" s="23">
        <v>91.75</v>
      </c>
      <c r="L54" s="23">
        <v>1.1858541225631423</v>
      </c>
    </row>
    <row r="55" spans="1:12" x14ac:dyDescent="0.3">
      <c r="A55" s="56">
        <v>54</v>
      </c>
      <c r="B55" s="30" t="s">
        <v>473</v>
      </c>
      <c r="C55" s="30" t="s">
        <v>376</v>
      </c>
      <c r="D55" s="30" t="s">
        <v>475</v>
      </c>
      <c r="E55" s="30" t="s">
        <v>476</v>
      </c>
      <c r="F55" s="30" t="s">
        <v>377</v>
      </c>
      <c r="G55" s="30" t="s">
        <v>127</v>
      </c>
      <c r="H55" s="30" t="s">
        <v>128</v>
      </c>
      <c r="I55" s="30" t="s">
        <v>229</v>
      </c>
      <c r="J55" s="30">
        <v>104.7</v>
      </c>
      <c r="K55" s="31">
        <v>91.75</v>
      </c>
      <c r="L55" s="31">
        <v>0.75</v>
      </c>
    </row>
    <row r="56" spans="1:12" x14ac:dyDescent="0.3">
      <c r="A56" s="56">
        <v>55</v>
      </c>
      <c r="B56" s="22" t="s">
        <v>484</v>
      </c>
      <c r="C56" s="22" t="s">
        <v>340</v>
      </c>
      <c r="D56" s="22" t="s">
        <v>341</v>
      </c>
      <c r="E56" s="22" t="s">
        <v>485</v>
      </c>
      <c r="F56" s="22" t="s">
        <v>426</v>
      </c>
      <c r="G56" s="22" t="s">
        <v>427</v>
      </c>
      <c r="H56" s="22" t="s">
        <v>428</v>
      </c>
      <c r="I56" s="22" t="s">
        <v>414</v>
      </c>
      <c r="J56" s="22">
        <v>198</v>
      </c>
      <c r="K56" s="23">
        <v>91.583333333333329</v>
      </c>
      <c r="L56" s="23">
        <v>0.47140452079103173</v>
      </c>
    </row>
    <row r="57" spans="1:12" x14ac:dyDescent="0.3">
      <c r="A57" s="56">
        <v>56</v>
      </c>
      <c r="B57" s="32" t="s">
        <v>114</v>
      </c>
      <c r="C57" s="32" t="s">
        <v>115</v>
      </c>
      <c r="D57" s="32" t="s">
        <v>451</v>
      </c>
      <c r="E57" s="32" t="s">
        <v>433</v>
      </c>
      <c r="F57" s="32">
        <v>74110</v>
      </c>
      <c r="G57" s="32" t="s">
        <v>116</v>
      </c>
      <c r="H57" s="32" t="s">
        <v>117</v>
      </c>
      <c r="I57" s="32" t="s">
        <v>119</v>
      </c>
      <c r="J57" s="32">
        <v>108</v>
      </c>
      <c r="K57" s="33">
        <v>91.5625</v>
      </c>
      <c r="L57" s="33">
        <v>0.8904879280484379</v>
      </c>
    </row>
    <row r="58" spans="1:12" x14ac:dyDescent="0.3">
      <c r="A58" s="56">
        <v>57</v>
      </c>
      <c r="B58" s="32" t="s">
        <v>182</v>
      </c>
      <c r="C58" s="32" t="s">
        <v>126</v>
      </c>
      <c r="D58" s="32" t="s">
        <v>150</v>
      </c>
      <c r="E58" s="32" t="s">
        <v>183</v>
      </c>
      <c r="F58" s="32" t="s">
        <v>184</v>
      </c>
      <c r="G58" s="32" t="s">
        <v>127</v>
      </c>
      <c r="H58" s="32" t="s">
        <v>128</v>
      </c>
      <c r="I58" s="32" t="s">
        <v>186</v>
      </c>
      <c r="J58" s="32">
        <v>25</v>
      </c>
      <c r="K58" s="33">
        <v>91.55</v>
      </c>
      <c r="L58" s="33">
        <v>0.45825756949558405</v>
      </c>
    </row>
    <row r="59" spans="1:12" x14ac:dyDescent="0.3">
      <c r="A59" s="56">
        <v>58</v>
      </c>
      <c r="B59" s="40" t="s">
        <v>546</v>
      </c>
      <c r="C59" s="40" t="s">
        <v>357</v>
      </c>
      <c r="D59" s="40" t="s">
        <v>358</v>
      </c>
      <c r="E59" s="40" t="s">
        <v>359</v>
      </c>
      <c r="F59" s="40" t="s">
        <v>360</v>
      </c>
      <c r="G59" s="40" t="s">
        <v>127</v>
      </c>
      <c r="H59" s="40" t="s">
        <v>128</v>
      </c>
      <c r="I59" s="40" t="s">
        <v>331</v>
      </c>
      <c r="J59" s="40">
        <v>57.88</v>
      </c>
      <c r="K59" s="41">
        <v>91.5</v>
      </c>
      <c r="L59" s="41">
        <v>1.1401754250991381</v>
      </c>
    </row>
    <row r="60" spans="1:12" x14ac:dyDescent="0.3">
      <c r="A60" s="56">
        <v>59</v>
      </c>
      <c r="B60" s="34" t="s">
        <v>494</v>
      </c>
      <c r="C60" s="34" t="s">
        <v>363</v>
      </c>
      <c r="D60" s="34" t="s">
        <v>368</v>
      </c>
      <c r="E60" s="34" t="s">
        <v>367</v>
      </c>
      <c r="F60" s="34" t="s">
        <v>219</v>
      </c>
      <c r="G60" s="34" t="s">
        <v>116</v>
      </c>
      <c r="H60" s="34" t="s">
        <v>117</v>
      </c>
      <c r="I60" s="34" t="s">
        <v>370</v>
      </c>
      <c r="J60" s="34">
        <v>138</v>
      </c>
      <c r="K60" s="35">
        <v>91.5</v>
      </c>
      <c r="L60" s="35">
        <v>1.159202311936963</v>
      </c>
    </row>
    <row r="61" spans="1:12" x14ac:dyDescent="0.3">
      <c r="A61" s="56">
        <v>60</v>
      </c>
      <c r="B61" s="42" t="s">
        <v>545</v>
      </c>
      <c r="C61" s="42" t="s">
        <v>328</v>
      </c>
      <c r="D61" s="42" t="s">
        <v>332</v>
      </c>
      <c r="E61" s="42" t="s">
        <v>333</v>
      </c>
      <c r="F61" s="42" t="s">
        <v>329</v>
      </c>
      <c r="G61" s="42" t="s">
        <v>127</v>
      </c>
      <c r="H61" s="42" t="s">
        <v>128</v>
      </c>
      <c r="I61" s="42" t="s">
        <v>310</v>
      </c>
      <c r="J61" s="42">
        <v>57</v>
      </c>
      <c r="K61" s="43">
        <v>91.45</v>
      </c>
      <c r="L61" s="43">
        <v>0.71414284285428498</v>
      </c>
    </row>
    <row r="62" spans="1:12" x14ac:dyDescent="0.3">
      <c r="A62" s="56">
        <v>61</v>
      </c>
      <c r="B62" s="32" t="s">
        <v>440</v>
      </c>
      <c r="C62" s="32" t="s">
        <v>126</v>
      </c>
      <c r="D62" s="32" t="s">
        <v>444</v>
      </c>
      <c r="E62" s="32" t="s">
        <v>443</v>
      </c>
      <c r="F62" s="32">
        <v>74158</v>
      </c>
      <c r="G62" s="32" t="s">
        <v>139</v>
      </c>
      <c r="H62" s="32" t="s">
        <v>151</v>
      </c>
      <c r="I62" s="32" t="s">
        <v>153</v>
      </c>
      <c r="J62" s="32">
        <v>120</v>
      </c>
      <c r="K62" s="33">
        <v>91.4375</v>
      </c>
      <c r="L62" s="33">
        <v>0.59621200088559101</v>
      </c>
    </row>
    <row r="63" spans="1:12" x14ac:dyDescent="0.3">
      <c r="A63" s="56">
        <v>62</v>
      </c>
      <c r="B63" s="32" t="s">
        <v>448</v>
      </c>
      <c r="C63" s="32" t="s">
        <v>126</v>
      </c>
      <c r="D63" s="32" t="s">
        <v>444</v>
      </c>
      <c r="E63" s="32" t="s">
        <v>174</v>
      </c>
      <c r="F63" s="32">
        <v>74167</v>
      </c>
      <c r="G63" s="32" t="s">
        <v>139</v>
      </c>
      <c r="H63" s="32" t="s">
        <v>128</v>
      </c>
      <c r="I63" s="32" t="s">
        <v>370</v>
      </c>
      <c r="J63" s="32">
        <v>68</v>
      </c>
      <c r="K63" s="33">
        <v>91.375</v>
      </c>
      <c r="L63" s="33">
        <v>0.73950997288745202</v>
      </c>
    </row>
    <row r="64" spans="1:12" x14ac:dyDescent="0.3">
      <c r="A64" s="56">
        <v>63</v>
      </c>
      <c r="B64" s="24" t="s">
        <v>469</v>
      </c>
      <c r="C64" s="24" t="s">
        <v>289</v>
      </c>
      <c r="D64" s="24" t="s">
        <v>301</v>
      </c>
      <c r="E64" s="24" t="s">
        <v>319</v>
      </c>
      <c r="F64" s="24" t="s">
        <v>200</v>
      </c>
      <c r="G64" s="24" t="s">
        <v>276</v>
      </c>
      <c r="H64" s="24" t="s">
        <v>320</v>
      </c>
      <c r="I64" s="24" t="s">
        <v>263</v>
      </c>
      <c r="J64" s="24">
        <v>99</v>
      </c>
      <c r="K64" s="25">
        <v>91.375</v>
      </c>
      <c r="L64" s="25">
        <v>0.45069390943299864</v>
      </c>
    </row>
    <row r="65" spans="1:12" x14ac:dyDescent="0.3">
      <c r="A65" s="56">
        <v>64</v>
      </c>
      <c r="B65" s="44" t="s">
        <v>465</v>
      </c>
      <c r="C65" s="44" t="s">
        <v>415</v>
      </c>
      <c r="D65" s="44" t="s">
        <v>462</v>
      </c>
      <c r="E65" s="44" t="s">
        <v>461</v>
      </c>
      <c r="F65" s="44" t="s">
        <v>200</v>
      </c>
      <c r="G65" s="44" t="s">
        <v>127</v>
      </c>
      <c r="H65" s="44" t="s">
        <v>128</v>
      </c>
      <c r="I65" s="44" t="s">
        <v>160</v>
      </c>
      <c r="J65" s="44">
        <v>98</v>
      </c>
      <c r="K65" s="45">
        <v>91.375</v>
      </c>
      <c r="L65" s="45">
        <v>1.1063265039459795</v>
      </c>
    </row>
    <row r="66" spans="1:12" x14ac:dyDescent="0.3">
      <c r="A66" s="56">
        <v>65</v>
      </c>
      <c r="B66" s="42" t="s">
        <v>544</v>
      </c>
      <c r="C66" s="42" t="s">
        <v>328</v>
      </c>
      <c r="D66" s="42" t="s">
        <v>456</v>
      </c>
      <c r="E66" s="42" t="s">
        <v>336</v>
      </c>
      <c r="F66" s="42" t="s">
        <v>337</v>
      </c>
      <c r="G66" s="42" t="s">
        <v>291</v>
      </c>
      <c r="H66" s="42" t="s">
        <v>128</v>
      </c>
      <c r="I66" s="42" t="s">
        <v>370</v>
      </c>
      <c r="J66" s="42">
        <v>49</v>
      </c>
      <c r="K66" s="43">
        <v>91.3125</v>
      </c>
      <c r="L66" s="43">
        <v>0.92491553668429638</v>
      </c>
    </row>
    <row r="67" spans="1:12" x14ac:dyDescent="0.3">
      <c r="A67" s="56">
        <v>66</v>
      </c>
      <c r="B67" s="32" t="s">
        <v>161</v>
      </c>
      <c r="C67" s="32" t="s">
        <v>126</v>
      </c>
      <c r="D67" s="32" t="s">
        <v>150</v>
      </c>
      <c r="E67" s="32" t="s">
        <v>445</v>
      </c>
      <c r="F67" s="32">
        <v>74110</v>
      </c>
      <c r="G67" s="32" t="s">
        <v>127</v>
      </c>
      <c r="H67" s="32" t="s">
        <v>128</v>
      </c>
      <c r="I67" s="32" t="s">
        <v>370</v>
      </c>
      <c r="J67" s="32">
        <v>78</v>
      </c>
      <c r="K67" s="33">
        <v>91.25</v>
      </c>
      <c r="L67" s="33">
        <v>0.82158383625774922</v>
      </c>
    </row>
    <row r="68" spans="1:12" x14ac:dyDescent="0.3">
      <c r="A68" s="56">
        <v>67</v>
      </c>
      <c r="B68" s="20" t="s">
        <v>521</v>
      </c>
      <c r="C68" s="20" t="s">
        <v>204</v>
      </c>
      <c r="D68" s="20" t="s">
        <v>205</v>
      </c>
      <c r="E68" s="20" t="s">
        <v>234</v>
      </c>
      <c r="F68" s="20" t="s">
        <v>200</v>
      </c>
      <c r="G68" s="20" t="s">
        <v>139</v>
      </c>
      <c r="H68" s="20" t="s">
        <v>128</v>
      </c>
      <c r="I68" s="20" t="s">
        <v>130</v>
      </c>
      <c r="J68" s="20">
        <v>165</v>
      </c>
      <c r="K68" s="21">
        <v>91.25</v>
      </c>
      <c r="L68" s="21">
        <v>0.48007160924178799</v>
      </c>
    </row>
    <row r="69" spans="1:12" x14ac:dyDescent="0.3">
      <c r="A69" s="56">
        <v>68</v>
      </c>
      <c r="B69" s="20" t="s">
        <v>506</v>
      </c>
      <c r="C69" s="20" t="s">
        <v>204</v>
      </c>
      <c r="D69" s="20" t="s">
        <v>205</v>
      </c>
      <c r="E69" s="20" t="s">
        <v>269</v>
      </c>
      <c r="F69" s="20" t="s">
        <v>200</v>
      </c>
      <c r="G69" s="20" t="s">
        <v>270</v>
      </c>
      <c r="H69" s="20" t="s">
        <v>128</v>
      </c>
      <c r="I69" s="20" t="s">
        <v>230</v>
      </c>
      <c r="J69" s="20">
        <v>316</v>
      </c>
      <c r="K69" s="21">
        <v>91.25</v>
      </c>
      <c r="L69" s="21">
        <v>0.25</v>
      </c>
    </row>
    <row r="70" spans="1:12" x14ac:dyDescent="0.3">
      <c r="A70" s="56">
        <v>69</v>
      </c>
      <c r="B70" s="32" t="s">
        <v>449</v>
      </c>
      <c r="C70" s="32" t="s">
        <v>126</v>
      </c>
      <c r="D70" s="32" t="s">
        <v>444</v>
      </c>
      <c r="E70" s="32" t="s">
        <v>174</v>
      </c>
      <c r="F70" s="32">
        <v>74158</v>
      </c>
      <c r="G70" s="32" t="s">
        <v>139</v>
      </c>
      <c r="H70" s="32" t="s">
        <v>128</v>
      </c>
      <c r="I70" s="32" t="s">
        <v>370</v>
      </c>
      <c r="J70" s="32">
        <v>68</v>
      </c>
      <c r="K70" s="33">
        <v>91.1875</v>
      </c>
      <c r="L70" s="33">
        <v>0.8904879280484379</v>
      </c>
    </row>
    <row r="71" spans="1:12" x14ac:dyDescent="0.3">
      <c r="A71" s="56">
        <v>70</v>
      </c>
      <c r="B71" s="46" t="s">
        <v>464</v>
      </c>
      <c r="C71" s="46" t="s">
        <v>556</v>
      </c>
      <c r="D71" s="46" t="s">
        <v>405</v>
      </c>
      <c r="E71" s="46" t="s">
        <v>406</v>
      </c>
      <c r="F71" s="46" t="s">
        <v>219</v>
      </c>
      <c r="G71" s="46" t="s">
        <v>116</v>
      </c>
      <c r="H71" s="46" t="s">
        <v>134</v>
      </c>
      <c r="I71" s="46" t="s">
        <v>408</v>
      </c>
      <c r="J71" s="46">
        <v>264</v>
      </c>
      <c r="K71" s="47">
        <v>91.15</v>
      </c>
      <c r="L71" s="47">
        <v>1.019803902718557</v>
      </c>
    </row>
    <row r="72" spans="1:12" x14ac:dyDescent="0.3">
      <c r="A72" s="56">
        <v>71</v>
      </c>
      <c r="B72" s="20" t="s">
        <v>520</v>
      </c>
      <c r="C72" s="20" t="s">
        <v>204</v>
      </c>
      <c r="D72" s="20" t="s">
        <v>454</v>
      </c>
      <c r="E72" s="20" t="s">
        <v>453</v>
      </c>
      <c r="F72" s="20" t="s">
        <v>200</v>
      </c>
      <c r="G72" s="20" t="s">
        <v>127</v>
      </c>
      <c r="H72" s="20" t="s">
        <v>128</v>
      </c>
      <c r="I72" s="20" t="s">
        <v>130</v>
      </c>
      <c r="J72" s="20">
        <v>220</v>
      </c>
      <c r="K72" s="21">
        <v>91</v>
      </c>
      <c r="L72" s="21">
        <v>2.2079402165819619</v>
      </c>
    </row>
    <row r="73" spans="1:12" x14ac:dyDescent="0.3">
      <c r="A73" s="56">
        <v>72</v>
      </c>
      <c r="B73" s="48" t="s">
        <v>487</v>
      </c>
      <c r="C73" s="48" t="s">
        <v>391</v>
      </c>
      <c r="D73" s="48" t="s">
        <v>432</v>
      </c>
      <c r="E73" s="48" t="s">
        <v>392</v>
      </c>
      <c r="F73" s="48" t="s">
        <v>393</v>
      </c>
      <c r="G73" s="48" t="s">
        <v>486</v>
      </c>
      <c r="H73" s="48" t="s">
        <v>128</v>
      </c>
      <c r="I73" s="48" t="s">
        <v>190</v>
      </c>
      <c r="J73" s="48">
        <v>178</v>
      </c>
      <c r="K73" s="49">
        <v>91</v>
      </c>
      <c r="L73" s="49">
        <v>1.4288690166235205</v>
      </c>
    </row>
    <row r="74" spans="1:12" x14ac:dyDescent="0.3">
      <c r="A74" s="56">
        <v>73</v>
      </c>
      <c r="B74" s="50" t="s">
        <v>501</v>
      </c>
      <c r="C74" s="50" t="s">
        <v>410</v>
      </c>
      <c r="D74" s="50" t="s">
        <v>411</v>
      </c>
      <c r="E74" s="50" t="s">
        <v>502</v>
      </c>
      <c r="F74" s="50" t="s">
        <v>200</v>
      </c>
      <c r="G74" s="50" t="s">
        <v>225</v>
      </c>
      <c r="H74" s="50" t="s">
        <v>412</v>
      </c>
      <c r="I74" s="50" t="s">
        <v>414</v>
      </c>
      <c r="J74" s="50">
        <v>246</v>
      </c>
      <c r="K74" s="51">
        <v>90.208333333333329</v>
      </c>
      <c r="L74" s="51">
        <v>1.5235421082318517</v>
      </c>
    </row>
    <row r="75" spans="1:12" x14ac:dyDescent="0.3">
      <c r="A75" s="56">
        <v>74</v>
      </c>
      <c r="B75" s="38" t="s">
        <v>498</v>
      </c>
      <c r="C75" s="38" t="s">
        <v>194</v>
      </c>
      <c r="D75" s="38" t="s">
        <v>198</v>
      </c>
      <c r="E75" s="38" t="s">
        <v>199</v>
      </c>
      <c r="F75" s="38" t="s">
        <v>200</v>
      </c>
      <c r="G75" s="38" t="s">
        <v>127</v>
      </c>
      <c r="H75" s="38" t="s">
        <v>201</v>
      </c>
      <c r="I75" s="38" t="s">
        <v>203</v>
      </c>
      <c r="J75" s="38">
        <v>146</v>
      </c>
      <c r="K75" s="39">
        <v>90.125</v>
      </c>
      <c r="L75" s="39">
        <v>1.3287682265918312</v>
      </c>
    </row>
    <row r="76" spans="1:12" x14ac:dyDescent="0.3">
      <c r="A76" s="56">
        <v>75</v>
      </c>
      <c r="B76" s="24" t="s">
        <v>542</v>
      </c>
      <c r="C76" s="24" t="s">
        <v>289</v>
      </c>
      <c r="D76" s="24" t="s">
        <v>543</v>
      </c>
      <c r="E76" s="24" t="s">
        <v>493</v>
      </c>
      <c r="F76" s="24" t="s">
        <v>200</v>
      </c>
      <c r="G76" s="24" t="s">
        <v>127</v>
      </c>
      <c r="H76" s="24" t="s">
        <v>128</v>
      </c>
      <c r="I76" s="24" t="s">
        <v>267</v>
      </c>
      <c r="J76" s="24">
        <v>185.9</v>
      </c>
      <c r="K76" s="25">
        <v>90</v>
      </c>
      <c r="L76" s="25">
        <v>0.75</v>
      </c>
    </row>
    <row r="77" spans="1:12" x14ac:dyDescent="0.3">
      <c r="A77" s="56">
        <v>76</v>
      </c>
      <c r="B77" s="42" t="s">
        <v>547</v>
      </c>
      <c r="C77" s="42" t="s">
        <v>328</v>
      </c>
      <c r="D77" s="42" t="s">
        <v>548</v>
      </c>
      <c r="E77" s="42" t="s">
        <v>551</v>
      </c>
      <c r="F77" s="42" t="s">
        <v>329</v>
      </c>
      <c r="G77" s="42" t="s">
        <v>127</v>
      </c>
      <c r="H77" s="42" t="s">
        <v>128</v>
      </c>
      <c r="I77" s="42" t="s">
        <v>331</v>
      </c>
      <c r="J77" s="42">
        <v>61.08</v>
      </c>
      <c r="K77" s="43">
        <v>90</v>
      </c>
      <c r="L77" s="43">
        <v>0.55901699437494745</v>
      </c>
    </row>
    <row r="78" spans="1:12" x14ac:dyDescent="0.3">
      <c r="A78" s="56">
        <v>77</v>
      </c>
      <c r="B78" s="46" t="s">
        <v>463</v>
      </c>
      <c r="C78" s="46" t="s">
        <v>556</v>
      </c>
      <c r="D78" s="46" t="s">
        <v>400</v>
      </c>
      <c r="E78" s="46" t="s">
        <v>401</v>
      </c>
      <c r="F78" s="46" t="s">
        <v>200</v>
      </c>
      <c r="G78" s="46" t="s">
        <v>402</v>
      </c>
      <c r="H78" s="46" t="s">
        <v>403</v>
      </c>
      <c r="I78" s="46" t="s">
        <v>153</v>
      </c>
      <c r="J78" s="46">
        <v>136.69999999999999</v>
      </c>
      <c r="K78" s="47">
        <v>89.666666666666671</v>
      </c>
      <c r="L78" s="47">
        <v>0.62360956446232352</v>
      </c>
    </row>
    <row r="79" spans="1:12" x14ac:dyDescent="0.3">
      <c r="A79" s="56">
        <v>78</v>
      </c>
      <c r="B79" s="52" t="s">
        <v>499</v>
      </c>
      <c r="C79" s="52" t="s">
        <v>372</v>
      </c>
      <c r="D79" s="52" t="s">
        <v>500</v>
      </c>
      <c r="E79" s="52" t="s">
        <v>373</v>
      </c>
      <c r="F79" s="52" t="s">
        <v>371</v>
      </c>
      <c r="G79" s="52" t="s">
        <v>139</v>
      </c>
      <c r="H79" s="52" t="s">
        <v>128</v>
      </c>
      <c r="I79" s="52" t="s">
        <v>293</v>
      </c>
      <c r="J79" s="52">
        <v>88</v>
      </c>
      <c r="K79" s="53">
        <v>89.1</v>
      </c>
      <c r="L79" s="53">
        <v>1.7860571099491751</v>
      </c>
    </row>
    <row r="80" spans="1:12" x14ac:dyDescent="0.3">
      <c r="A80" s="56">
        <v>79</v>
      </c>
      <c r="B80" s="32" t="s">
        <v>142</v>
      </c>
      <c r="C80" s="32" t="s">
        <v>126</v>
      </c>
      <c r="D80" s="32" t="s">
        <v>122</v>
      </c>
      <c r="E80" s="32" t="s">
        <v>122</v>
      </c>
      <c r="F80" s="32" t="s">
        <v>138</v>
      </c>
      <c r="G80" s="32" t="s">
        <v>127</v>
      </c>
      <c r="H80" s="32" t="s">
        <v>128</v>
      </c>
      <c r="I80" s="32" t="s">
        <v>141</v>
      </c>
      <c r="J80" s="32">
        <v>39.5</v>
      </c>
      <c r="K80" s="33">
        <v>88.75</v>
      </c>
      <c r="L80" s="33">
        <v>0.88975652100260927</v>
      </c>
    </row>
    <row r="81" spans="1:12" x14ac:dyDescent="0.3">
      <c r="A81" s="56">
        <v>80</v>
      </c>
      <c r="B81" s="32" t="s">
        <v>90</v>
      </c>
      <c r="C81" s="32" t="s">
        <v>126</v>
      </c>
      <c r="D81" s="32" t="s">
        <v>433</v>
      </c>
      <c r="E81" s="32" t="s">
        <v>433</v>
      </c>
      <c r="F81" s="32">
        <v>74110</v>
      </c>
      <c r="G81" s="32" t="s">
        <v>127</v>
      </c>
      <c r="H81" s="32" t="s">
        <v>128</v>
      </c>
      <c r="I81" s="32" t="s">
        <v>130</v>
      </c>
      <c r="J81" s="32">
        <v>62.5</v>
      </c>
      <c r="K81" s="33">
        <v>88.625</v>
      </c>
      <c r="L81" s="33">
        <v>2.6130681200458592</v>
      </c>
    </row>
    <row r="82" spans="1:12" x14ac:dyDescent="0.3">
      <c r="A82" s="56">
        <v>81</v>
      </c>
      <c r="B82" s="24" t="s">
        <v>540</v>
      </c>
      <c r="C82" s="24" t="s">
        <v>289</v>
      </c>
      <c r="D82" s="24" t="s">
        <v>312</v>
      </c>
      <c r="E82" s="24" t="s">
        <v>532</v>
      </c>
      <c r="F82" s="24" t="s">
        <v>290</v>
      </c>
      <c r="G82" s="24" t="s">
        <v>291</v>
      </c>
      <c r="H82" s="24" t="s">
        <v>128</v>
      </c>
      <c r="I82" s="24" t="s">
        <v>293</v>
      </c>
      <c r="J82" s="24">
        <v>128</v>
      </c>
      <c r="K82" s="25">
        <v>88.125</v>
      </c>
      <c r="L82" s="25">
        <v>2.0425168297960239</v>
      </c>
    </row>
    <row r="83" spans="1:12" x14ac:dyDescent="0.3">
      <c r="A83" s="56">
        <v>82</v>
      </c>
      <c r="B83" s="54" t="s">
        <v>395</v>
      </c>
      <c r="C83" s="54" t="s">
        <v>396</v>
      </c>
      <c r="D83" s="54" t="s">
        <v>433</v>
      </c>
      <c r="E83" s="54" t="s">
        <v>433</v>
      </c>
      <c r="F83" s="54" t="s">
        <v>395</v>
      </c>
      <c r="G83" s="54" t="s">
        <v>276</v>
      </c>
      <c r="H83" s="54" t="s">
        <v>128</v>
      </c>
      <c r="I83" s="54" t="s">
        <v>398</v>
      </c>
      <c r="J83" s="54">
        <v>1126.7</v>
      </c>
      <c r="K83" s="55">
        <v>86.75</v>
      </c>
      <c r="L83" s="55">
        <v>0</v>
      </c>
    </row>
    <row r="84" spans="1:12" x14ac:dyDescent="0.3">
      <c r="A84" s="56">
        <v>83</v>
      </c>
      <c r="B84" s="32" t="s">
        <v>136</v>
      </c>
      <c r="C84" s="32" t="s">
        <v>126</v>
      </c>
      <c r="D84" s="32" t="s">
        <v>137</v>
      </c>
      <c r="E84" s="32" t="s">
        <v>122</v>
      </c>
      <c r="F84" s="32" t="s">
        <v>138</v>
      </c>
      <c r="G84" s="32" t="s">
        <v>139</v>
      </c>
      <c r="H84" s="32" t="s">
        <v>128</v>
      </c>
      <c r="I84" s="32" t="s">
        <v>141</v>
      </c>
      <c r="J84" s="32">
        <v>49</v>
      </c>
      <c r="K84" s="33">
        <v>85.75</v>
      </c>
      <c r="L84" s="33">
        <v>1.9685019685029528</v>
      </c>
    </row>
    <row r="85" spans="1:12" x14ac:dyDescent="0.3">
      <c r="A85" s="56">
        <v>84</v>
      </c>
      <c r="B85" s="26" t="s">
        <v>488</v>
      </c>
      <c r="C85" s="26" t="s">
        <v>350</v>
      </c>
      <c r="D85" s="26" t="s">
        <v>491</v>
      </c>
      <c r="E85" s="26" t="s">
        <v>351</v>
      </c>
      <c r="F85" s="26" t="s">
        <v>200</v>
      </c>
      <c r="G85" s="26" t="s">
        <v>352</v>
      </c>
      <c r="H85" s="26" t="s">
        <v>128</v>
      </c>
      <c r="I85" s="26" t="s">
        <v>141</v>
      </c>
      <c r="J85" s="26">
        <v>159</v>
      </c>
      <c r="K85" s="27">
        <v>82.8125</v>
      </c>
      <c r="L85" s="27">
        <v>3.44317713020983</v>
      </c>
    </row>
  </sheetData>
  <sortState xmlns:xlrd2="http://schemas.microsoft.com/office/spreadsheetml/2017/richdata2" ref="B2:L85">
    <sortCondition descending="1" ref="K2:K8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9395-8952-4340-B3B0-CC54DA5C2323}">
  <dimension ref="A1:M85"/>
  <sheetViews>
    <sheetView topLeftCell="A37" workbookViewId="0">
      <selection activeCell="B85" sqref="B85"/>
    </sheetView>
  </sheetViews>
  <sheetFormatPr defaultRowHeight="15" x14ac:dyDescent="0.3"/>
  <cols>
    <col min="1" max="1" width="5" style="57" bestFit="1" customWidth="1"/>
    <col min="2" max="2" width="29.58203125" bestFit="1" customWidth="1"/>
    <col min="3" max="3" width="14.5" bestFit="1" customWidth="1"/>
    <col min="4" max="4" width="18.6640625" bestFit="1" customWidth="1"/>
    <col min="5" max="5" width="24.75" bestFit="1" customWidth="1"/>
    <col min="6" max="6" width="27.08203125" bestFit="1" customWidth="1"/>
    <col min="7" max="7" width="16.4140625" bestFit="1" customWidth="1"/>
    <col min="8" max="8" width="10.33203125" bestFit="1" customWidth="1"/>
    <col min="9" max="9" width="19.9140625" bestFit="1" customWidth="1"/>
  </cols>
  <sheetData>
    <row r="1" spans="1:13" x14ac:dyDescent="0.3">
      <c r="A1" s="56" t="s">
        <v>559</v>
      </c>
      <c r="B1" s="56" t="s">
        <v>106</v>
      </c>
      <c r="C1" s="56" t="s">
        <v>107</v>
      </c>
      <c r="D1" s="56" t="s">
        <v>108</v>
      </c>
      <c r="E1" s="56" t="s">
        <v>552</v>
      </c>
      <c r="F1" s="56" t="s">
        <v>109</v>
      </c>
      <c r="G1" s="56" t="s">
        <v>110</v>
      </c>
      <c r="H1" s="56" t="s">
        <v>111</v>
      </c>
      <c r="I1" s="56" t="s">
        <v>113</v>
      </c>
      <c r="J1" s="56" t="s">
        <v>558</v>
      </c>
      <c r="K1" s="56" t="s">
        <v>124</v>
      </c>
      <c r="L1" s="56" t="s">
        <v>120</v>
      </c>
      <c r="M1" s="56" t="s">
        <v>121</v>
      </c>
    </row>
    <row r="2" spans="1:13" x14ac:dyDescent="0.3">
      <c r="A2" s="56">
        <v>1</v>
      </c>
      <c r="B2" s="20" t="s">
        <v>527</v>
      </c>
      <c r="C2" s="20" t="s">
        <v>204</v>
      </c>
      <c r="D2" s="20" t="s">
        <v>205</v>
      </c>
      <c r="E2" s="20" t="s">
        <v>435</v>
      </c>
      <c r="F2" s="20" t="s">
        <v>200</v>
      </c>
      <c r="G2" s="20" t="s">
        <v>127</v>
      </c>
      <c r="H2" s="20" t="s">
        <v>128</v>
      </c>
      <c r="I2" s="20" t="s">
        <v>130</v>
      </c>
      <c r="J2" s="20">
        <v>425</v>
      </c>
      <c r="K2" s="21">
        <v>96.083333333333329</v>
      </c>
      <c r="L2" s="21">
        <v>0.31180478223116176</v>
      </c>
      <c r="M2" s="21">
        <v>0.52565748303784698</v>
      </c>
    </row>
    <row r="3" spans="1:13" x14ac:dyDescent="0.3">
      <c r="A3" s="56">
        <v>2</v>
      </c>
      <c r="B3" s="20" t="s">
        <v>526</v>
      </c>
      <c r="C3" s="20" t="s">
        <v>204</v>
      </c>
      <c r="D3" s="20" t="s">
        <v>205</v>
      </c>
      <c r="E3" s="20" t="s">
        <v>224</v>
      </c>
      <c r="F3" s="20" t="s">
        <v>200</v>
      </c>
      <c r="G3" s="20" t="s">
        <v>225</v>
      </c>
      <c r="H3" s="20" t="s">
        <v>128</v>
      </c>
      <c r="I3" s="20" t="s">
        <v>130</v>
      </c>
      <c r="J3" s="20">
        <v>295</v>
      </c>
      <c r="K3" s="21">
        <v>95.125</v>
      </c>
      <c r="L3" s="21">
        <v>0.125</v>
      </c>
      <c r="M3" s="21">
        <v>0.55806206384419488</v>
      </c>
    </row>
    <row r="4" spans="1:13" x14ac:dyDescent="0.3">
      <c r="A4" s="56">
        <v>3</v>
      </c>
      <c r="B4" s="20" t="s">
        <v>549</v>
      </c>
      <c r="C4" s="20" t="s">
        <v>204</v>
      </c>
      <c r="D4" s="20" t="s">
        <v>236</v>
      </c>
      <c r="E4" s="20" t="s">
        <v>206</v>
      </c>
      <c r="F4" s="20" t="s">
        <v>200</v>
      </c>
      <c r="G4" s="20" t="s">
        <v>127</v>
      </c>
      <c r="H4" s="20" t="s">
        <v>279</v>
      </c>
      <c r="I4" s="20" t="s">
        <v>211</v>
      </c>
      <c r="J4" s="20">
        <v>1250</v>
      </c>
      <c r="K4" s="21">
        <v>94.791666666666671</v>
      </c>
      <c r="L4" s="21">
        <v>0.61941953113827108</v>
      </c>
      <c r="M4" s="21">
        <v>0.50955931630588625</v>
      </c>
    </row>
    <row r="5" spans="1:13" x14ac:dyDescent="0.3">
      <c r="A5" s="56">
        <v>4</v>
      </c>
      <c r="B5" s="20" t="s">
        <v>529</v>
      </c>
      <c r="C5" s="20" t="s">
        <v>204</v>
      </c>
      <c r="D5" s="20" t="s">
        <v>205</v>
      </c>
      <c r="E5" s="20" t="s">
        <v>437</v>
      </c>
      <c r="F5" s="20" t="s">
        <v>200</v>
      </c>
      <c r="G5" s="20" t="s">
        <v>127</v>
      </c>
      <c r="H5" s="20" t="s">
        <v>128</v>
      </c>
      <c r="I5" s="20" t="s">
        <v>130</v>
      </c>
      <c r="J5" s="20">
        <v>380</v>
      </c>
      <c r="K5" s="21">
        <v>94.45</v>
      </c>
      <c r="L5" s="21">
        <v>0.29154759474226505</v>
      </c>
      <c r="M5" s="21">
        <v>0.27795881393888472</v>
      </c>
    </row>
    <row r="6" spans="1:13" x14ac:dyDescent="0.3">
      <c r="A6" s="56">
        <v>5</v>
      </c>
      <c r="B6" s="20" t="s">
        <v>528</v>
      </c>
      <c r="C6" s="20" t="s">
        <v>204</v>
      </c>
      <c r="D6" s="20" t="s">
        <v>205</v>
      </c>
      <c r="E6" s="20" t="s">
        <v>436</v>
      </c>
      <c r="F6" s="20" t="s">
        <v>200</v>
      </c>
      <c r="G6" s="20" t="s">
        <v>127</v>
      </c>
      <c r="H6" s="20" t="s">
        <v>128</v>
      </c>
      <c r="I6" s="20" t="s">
        <v>212</v>
      </c>
      <c r="J6" s="20">
        <v>450</v>
      </c>
      <c r="K6" s="21">
        <v>94.375</v>
      </c>
      <c r="L6" s="21">
        <v>0.875</v>
      </c>
      <c r="M6" s="21">
        <v>3.9064344469093641</v>
      </c>
    </row>
    <row r="7" spans="1:13" x14ac:dyDescent="0.3">
      <c r="A7" s="56">
        <v>6</v>
      </c>
      <c r="B7" s="20" t="s">
        <v>514</v>
      </c>
      <c r="C7" s="20" t="s">
        <v>204</v>
      </c>
      <c r="D7" s="20" t="s">
        <v>236</v>
      </c>
      <c r="E7" s="20" t="s">
        <v>513</v>
      </c>
      <c r="F7" s="20" t="s">
        <v>200</v>
      </c>
      <c r="G7" s="20" t="s">
        <v>127</v>
      </c>
      <c r="H7" s="20" t="s">
        <v>128</v>
      </c>
      <c r="I7" s="20" t="s">
        <v>252</v>
      </c>
      <c r="J7" s="20">
        <v>218.6</v>
      </c>
      <c r="K7" s="21">
        <v>94.25</v>
      </c>
      <c r="L7" s="21">
        <v>0.25</v>
      </c>
      <c r="M7" s="21">
        <v>1.1161241276883898</v>
      </c>
    </row>
    <row r="8" spans="1:13" x14ac:dyDescent="0.3">
      <c r="A8" s="56">
        <v>7</v>
      </c>
      <c r="B8" s="20" t="s">
        <v>507</v>
      </c>
      <c r="C8" s="20" t="s">
        <v>204</v>
      </c>
      <c r="D8" s="20" t="s">
        <v>236</v>
      </c>
      <c r="E8" s="20" t="s">
        <v>273</v>
      </c>
      <c r="F8" s="20" t="s">
        <v>200</v>
      </c>
      <c r="G8" s="20" t="s">
        <v>127</v>
      </c>
      <c r="H8" s="20" t="s">
        <v>128</v>
      </c>
      <c r="I8" s="20" t="s">
        <v>130</v>
      </c>
      <c r="J8" s="20">
        <v>370</v>
      </c>
      <c r="K8" s="21">
        <v>94.125</v>
      </c>
      <c r="L8" s="21">
        <v>0.40181878170803981</v>
      </c>
      <c r="M8" s="21">
        <v>0</v>
      </c>
    </row>
    <row r="9" spans="1:13" x14ac:dyDescent="0.3">
      <c r="A9" s="56">
        <v>8</v>
      </c>
      <c r="B9" s="22" t="s">
        <v>564</v>
      </c>
      <c r="C9" s="22" t="s">
        <v>340</v>
      </c>
      <c r="D9" s="22" t="s">
        <v>341</v>
      </c>
      <c r="E9" s="22" t="s">
        <v>342</v>
      </c>
      <c r="F9" s="22" t="s">
        <v>200</v>
      </c>
      <c r="G9" s="22" t="s">
        <v>343</v>
      </c>
      <c r="H9" s="22" t="s">
        <v>128</v>
      </c>
      <c r="I9" s="22" t="s">
        <v>345</v>
      </c>
      <c r="J9" s="22">
        <v>398</v>
      </c>
      <c r="K9" s="23">
        <v>94</v>
      </c>
      <c r="L9" s="23">
        <v>0.5</v>
      </c>
      <c r="M9" s="23">
        <v>0.84292723042352502</v>
      </c>
    </row>
    <row r="10" spans="1:13" x14ac:dyDescent="0.3">
      <c r="A10" s="56">
        <v>9</v>
      </c>
      <c r="B10" s="20" t="s">
        <v>525</v>
      </c>
      <c r="C10" s="20" t="s">
        <v>204</v>
      </c>
      <c r="D10" s="20" t="s">
        <v>205</v>
      </c>
      <c r="E10" s="20" t="s">
        <v>460</v>
      </c>
      <c r="F10" s="20" t="s">
        <v>200</v>
      </c>
      <c r="G10" s="20" t="s">
        <v>127</v>
      </c>
      <c r="H10" s="20" t="s">
        <v>128</v>
      </c>
      <c r="I10" s="20" t="s">
        <v>230</v>
      </c>
      <c r="J10" s="20">
        <v>202.19</v>
      </c>
      <c r="K10" s="21">
        <v>93.9375</v>
      </c>
      <c r="L10" s="21">
        <v>0.36975498644372601</v>
      </c>
      <c r="M10" s="21">
        <v>0.43508393246615434</v>
      </c>
    </row>
    <row r="11" spans="1:13" x14ac:dyDescent="0.3">
      <c r="A11" s="56">
        <v>10</v>
      </c>
      <c r="B11" s="20" t="s">
        <v>530</v>
      </c>
      <c r="C11" s="20" t="s">
        <v>204</v>
      </c>
      <c r="D11" s="20" t="s">
        <v>205</v>
      </c>
      <c r="E11" s="20" t="s">
        <v>457</v>
      </c>
      <c r="F11" s="20" t="s">
        <v>200</v>
      </c>
      <c r="G11" s="20" t="s">
        <v>127</v>
      </c>
      <c r="H11" s="20" t="s">
        <v>128</v>
      </c>
      <c r="I11" s="20" t="s">
        <v>130</v>
      </c>
      <c r="J11" s="20">
        <v>225</v>
      </c>
      <c r="K11" s="21">
        <v>93.916666666666671</v>
      </c>
      <c r="L11" s="21">
        <v>0.51370116691408141</v>
      </c>
      <c r="M11" s="21">
        <v>0.86602540378443904</v>
      </c>
    </row>
    <row r="12" spans="1:13" x14ac:dyDescent="0.3">
      <c r="A12" s="56">
        <v>11</v>
      </c>
      <c r="B12" s="20" t="s">
        <v>509</v>
      </c>
      <c r="C12" s="20" t="s">
        <v>204</v>
      </c>
      <c r="D12" s="20" t="s">
        <v>236</v>
      </c>
      <c r="E12" s="20" t="s">
        <v>282</v>
      </c>
      <c r="F12" s="20" t="s">
        <v>200</v>
      </c>
      <c r="G12" s="20" t="s">
        <v>139</v>
      </c>
      <c r="H12" s="20" t="s">
        <v>128</v>
      </c>
      <c r="I12" s="20" t="s">
        <v>284</v>
      </c>
      <c r="J12" s="20">
        <v>299</v>
      </c>
      <c r="K12" s="21">
        <v>93.6875</v>
      </c>
      <c r="L12" s="21">
        <v>0.36975498644372601</v>
      </c>
      <c r="M12" s="21">
        <v>0.43508393246615434</v>
      </c>
    </row>
    <row r="13" spans="1:13" x14ac:dyDescent="0.3">
      <c r="A13" s="56">
        <v>12</v>
      </c>
      <c r="B13" s="20" t="s">
        <v>515</v>
      </c>
      <c r="C13" s="20" t="s">
        <v>204</v>
      </c>
      <c r="D13" s="20" t="s">
        <v>236</v>
      </c>
      <c r="E13" s="20" t="s">
        <v>517</v>
      </c>
      <c r="F13" s="20" t="s">
        <v>200</v>
      </c>
      <c r="G13" s="20" t="s">
        <v>254</v>
      </c>
      <c r="H13" s="20" t="s">
        <v>128</v>
      </c>
      <c r="I13" s="20" t="s">
        <v>230</v>
      </c>
      <c r="J13" s="20">
        <v>171</v>
      </c>
      <c r="K13" s="21">
        <v>93.625</v>
      </c>
      <c r="L13" s="21">
        <v>0.625</v>
      </c>
      <c r="M13" s="21">
        <v>2.7903103192209744</v>
      </c>
    </row>
    <row r="14" spans="1:13" x14ac:dyDescent="0.3">
      <c r="A14" s="56">
        <v>13</v>
      </c>
      <c r="B14" s="24" t="s">
        <v>535</v>
      </c>
      <c r="C14" s="24" t="s">
        <v>289</v>
      </c>
      <c r="D14" s="24" t="s">
        <v>301</v>
      </c>
      <c r="E14" s="24" t="s">
        <v>302</v>
      </c>
      <c r="F14" s="24" t="s">
        <v>300</v>
      </c>
      <c r="G14" s="24" t="s">
        <v>276</v>
      </c>
      <c r="H14" s="24" t="s">
        <v>128</v>
      </c>
      <c r="I14" s="24" t="s">
        <v>304</v>
      </c>
      <c r="J14" s="24">
        <v>1196</v>
      </c>
      <c r="K14" s="25">
        <v>93.583333333333329</v>
      </c>
      <c r="L14" s="25">
        <v>0.71686043892021889</v>
      </c>
      <c r="M14" s="25">
        <v>1.2085223687584252</v>
      </c>
    </row>
    <row r="15" spans="1:13" x14ac:dyDescent="0.3">
      <c r="A15" s="56">
        <v>14</v>
      </c>
      <c r="B15" s="20" t="s">
        <v>531</v>
      </c>
      <c r="C15" s="20" t="s">
        <v>217</v>
      </c>
      <c r="D15" s="20" t="s">
        <v>218</v>
      </c>
      <c r="E15" s="20" t="s">
        <v>458</v>
      </c>
      <c r="F15" s="20" t="s">
        <v>219</v>
      </c>
      <c r="G15" s="20" t="s">
        <v>116</v>
      </c>
      <c r="H15" s="20" t="s">
        <v>117</v>
      </c>
      <c r="I15" s="20" t="s">
        <v>221</v>
      </c>
      <c r="J15" s="20">
        <v>220</v>
      </c>
      <c r="K15" s="21">
        <v>93.5</v>
      </c>
      <c r="L15" s="21">
        <v>0.35355339059327379</v>
      </c>
      <c r="M15" s="21">
        <v>0.59603956067927</v>
      </c>
    </row>
    <row r="16" spans="1:13" x14ac:dyDescent="0.3">
      <c r="A16" s="56">
        <v>15</v>
      </c>
      <c r="B16" s="24" t="s">
        <v>536</v>
      </c>
      <c r="C16" s="24" t="s">
        <v>289</v>
      </c>
      <c r="D16" s="24" t="s">
        <v>312</v>
      </c>
      <c r="E16" s="24" t="s">
        <v>313</v>
      </c>
      <c r="F16" s="24" t="s">
        <v>200</v>
      </c>
      <c r="G16" s="24" t="s">
        <v>127</v>
      </c>
      <c r="H16" s="24" t="s">
        <v>128</v>
      </c>
      <c r="I16" s="24" t="s">
        <v>315</v>
      </c>
      <c r="J16" s="24">
        <v>198</v>
      </c>
      <c r="K16" s="25">
        <v>93.416666666666671</v>
      </c>
      <c r="L16" s="25">
        <v>0.31180478223116176</v>
      </c>
      <c r="M16" s="25">
        <v>0.52565748303784698</v>
      </c>
    </row>
    <row r="17" spans="1:13" x14ac:dyDescent="0.3">
      <c r="A17" s="56">
        <v>16</v>
      </c>
      <c r="B17" s="20" t="s">
        <v>522</v>
      </c>
      <c r="C17" s="20" t="s">
        <v>204</v>
      </c>
      <c r="D17" s="20" t="s">
        <v>205</v>
      </c>
      <c r="E17" s="20" t="s">
        <v>555</v>
      </c>
      <c r="F17" s="20" t="s">
        <v>200</v>
      </c>
      <c r="G17" s="20" t="s">
        <v>127</v>
      </c>
      <c r="H17" s="20" t="s">
        <v>128</v>
      </c>
      <c r="I17" s="20" t="s">
        <v>370</v>
      </c>
      <c r="J17" s="20">
        <v>224</v>
      </c>
      <c r="K17" s="21">
        <v>93.375</v>
      </c>
      <c r="L17" s="21">
        <v>0.21650635094610965</v>
      </c>
      <c r="M17" s="21">
        <v>0.25475906485947281</v>
      </c>
    </row>
    <row r="18" spans="1:13" x14ac:dyDescent="0.3">
      <c r="A18" s="56">
        <v>17</v>
      </c>
      <c r="B18" s="20" t="s">
        <v>519</v>
      </c>
      <c r="C18" s="20" t="s">
        <v>204</v>
      </c>
      <c r="D18" s="20" t="s">
        <v>236</v>
      </c>
      <c r="E18" s="20" t="s">
        <v>259</v>
      </c>
      <c r="F18" s="20" t="s">
        <v>200</v>
      </c>
      <c r="G18" s="20" t="s">
        <v>127</v>
      </c>
      <c r="H18" s="20" t="s">
        <v>201</v>
      </c>
      <c r="I18" s="20" t="s">
        <v>263</v>
      </c>
      <c r="J18" s="20">
        <v>300</v>
      </c>
      <c r="K18" s="21">
        <v>93.375</v>
      </c>
      <c r="L18" s="21">
        <v>0.27950849718747373</v>
      </c>
      <c r="M18" s="21">
        <v>0.32889253849870448</v>
      </c>
    </row>
    <row r="19" spans="1:13" x14ac:dyDescent="0.3">
      <c r="A19" s="56">
        <v>18</v>
      </c>
      <c r="B19" s="20" t="s">
        <v>508</v>
      </c>
      <c r="C19" s="20" t="s">
        <v>204</v>
      </c>
      <c r="D19" s="20" t="s">
        <v>236</v>
      </c>
      <c r="E19" s="20" t="s">
        <v>275</v>
      </c>
      <c r="F19" s="20" t="s">
        <v>200</v>
      </c>
      <c r="G19" s="20" t="s">
        <v>276</v>
      </c>
      <c r="H19" s="20" t="s">
        <v>201</v>
      </c>
      <c r="I19" s="20" t="s">
        <v>263</v>
      </c>
      <c r="J19" s="20">
        <v>90</v>
      </c>
      <c r="K19" s="21">
        <v>93.3</v>
      </c>
      <c r="L19" s="21">
        <v>0.43011626335213132</v>
      </c>
      <c r="M19" s="21">
        <v>0.41006891695632913</v>
      </c>
    </row>
    <row r="20" spans="1:13" x14ac:dyDescent="0.3">
      <c r="A20" s="56">
        <v>19</v>
      </c>
      <c r="B20" s="24" t="s">
        <v>470</v>
      </c>
      <c r="C20" s="24" t="s">
        <v>289</v>
      </c>
      <c r="D20" s="24" t="s">
        <v>431</v>
      </c>
      <c r="E20" s="24" t="s">
        <v>306</v>
      </c>
      <c r="F20" s="24" t="s">
        <v>200</v>
      </c>
      <c r="G20" s="24" t="s">
        <v>307</v>
      </c>
      <c r="H20" s="24" t="s">
        <v>323</v>
      </c>
      <c r="I20" s="24" t="s">
        <v>370</v>
      </c>
      <c r="J20" s="24">
        <v>243</v>
      </c>
      <c r="K20" s="25">
        <v>93.291666666666671</v>
      </c>
      <c r="L20" s="25">
        <v>0.48769582961331776</v>
      </c>
      <c r="M20" s="25">
        <v>0.40119812342100664</v>
      </c>
    </row>
    <row r="21" spans="1:13" x14ac:dyDescent="0.3">
      <c r="A21" s="56">
        <v>20</v>
      </c>
      <c r="B21" s="32" t="s">
        <v>439</v>
      </c>
      <c r="C21" s="32" t="s">
        <v>126</v>
      </c>
      <c r="D21" s="32" t="s">
        <v>444</v>
      </c>
      <c r="E21" s="32" t="s">
        <v>443</v>
      </c>
      <c r="F21" s="32" t="s">
        <v>145</v>
      </c>
      <c r="G21" s="32" t="s">
        <v>139</v>
      </c>
      <c r="H21" s="32" t="s">
        <v>128</v>
      </c>
      <c r="I21" s="32" t="s">
        <v>147</v>
      </c>
      <c r="J21" s="32">
        <v>120</v>
      </c>
      <c r="K21" s="33">
        <v>93.125</v>
      </c>
      <c r="L21" s="33">
        <v>0.125</v>
      </c>
      <c r="M21" s="33">
        <v>0.14708521467511396</v>
      </c>
    </row>
    <row r="22" spans="1:13" x14ac:dyDescent="0.3">
      <c r="A22" s="56">
        <v>21</v>
      </c>
      <c r="B22" s="28" t="s">
        <v>467</v>
      </c>
      <c r="C22" s="28" t="s">
        <v>557</v>
      </c>
      <c r="D22" s="28" t="s">
        <v>422</v>
      </c>
      <c r="E22" s="28" t="s">
        <v>423</v>
      </c>
      <c r="F22" s="28" t="s">
        <v>219</v>
      </c>
      <c r="G22" s="28" t="s">
        <v>116</v>
      </c>
      <c r="H22" s="28" t="s">
        <v>117</v>
      </c>
      <c r="I22" s="28" t="s">
        <v>425</v>
      </c>
      <c r="J22" s="28">
        <v>330</v>
      </c>
      <c r="K22" s="29">
        <v>93.125</v>
      </c>
      <c r="L22" s="29">
        <v>0.625</v>
      </c>
      <c r="M22" s="29">
        <v>2.7903103192209744</v>
      </c>
    </row>
    <row r="23" spans="1:13" x14ac:dyDescent="0.3">
      <c r="A23" s="56">
        <v>22</v>
      </c>
      <c r="B23" s="20" t="s">
        <v>523</v>
      </c>
      <c r="C23" s="20" t="s">
        <v>204</v>
      </c>
      <c r="D23" s="20" t="s">
        <v>236</v>
      </c>
      <c r="E23" s="20" t="s">
        <v>554</v>
      </c>
      <c r="F23" s="20" t="s">
        <v>200</v>
      </c>
      <c r="G23" s="20" t="s">
        <v>127</v>
      </c>
      <c r="H23" s="20" t="s">
        <v>128</v>
      </c>
      <c r="I23" s="20" t="s">
        <v>230</v>
      </c>
      <c r="J23" s="20">
        <v>205.55</v>
      </c>
      <c r="K23" s="21">
        <v>93.083333333333329</v>
      </c>
      <c r="L23" s="21">
        <v>0.11785113019775792</v>
      </c>
      <c r="M23" s="21">
        <v>0.19867985355975665</v>
      </c>
    </row>
    <row r="24" spans="1:13" x14ac:dyDescent="0.3">
      <c r="A24" s="56">
        <v>23</v>
      </c>
      <c r="B24" s="32" t="s">
        <v>171</v>
      </c>
      <c r="C24" s="32" t="s">
        <v>126</v>
      </c>
      <c r="D24" s="32" t="s">
        <v>444</v>
      </c>
      <c r="E24" s="32" t="s">
        <v>446</v>
      </c>
      <c r="F24" s="32">
        <v>74158</v>
      </c>
      <c r="G24" s="32" t="s">
        <v>139</v>
      </c>
      <c r="H24" s="32" t="s">
        <v>128</v>
      </c>
      <c r="I24" s="32" t="s">
        <v>263</v>
      </c>
      <c r="J24" s="32">
        <v>59</v>
      </c>
      <c r="K24" s="33">
        <v>93.0625</v>
      </c>
      <c r="L24" s="33">
        <v>0.64650502704928758</v>
      </c>
      <c r="M24" s="33">
        <v>0.76073064553667857</v>
      </c>
    </row>
    <row r="25" spans="1:13" x14ac:dyDescent="0.3">
      <c r="A25" s="56">
        <v>24</v>
      </c>
      <c r="B25" s="24" t="s">
        <v>471</v>
      </c>
      <c r="C25" s="24" t="s">
        <v>289</v>
      </c>
      <c r="D25" s="24" t="s">
        <v>431</v>
      </c>
      <c r="E25" s="24" t="s">
        <v>306</v>
      </c>
      <c r="F25" s="24" t="s">
        <v>200</v>
      </c>
      <c r="G25" s="24" t="s">
        <v>307</v>
      </c>
      <c r="H25" s="24" t="s">
        <v>308</v>
      </c>
      <c r="I25" s="24" t="s">
        <v>310</v>
      </c>
      <c r="J25" s="24">
        <v>180</v>
      </c>
      <c r="K25" s="25">
        <v>93.05</v>
      </c>
      <c r="L25" s="25">
        <v>0.43011626335213132</v>
      </c>
      <c r="M25" s="25">
        <v>0.41006891695632913</v>
      </c>
    </row>
    <row r="26" spans="1:13" x14ac:dyDescent="0.3">
      <c r="A26" s="56">
        <v>25</v>
      </c>
      <c r="B26" s="20" t="s">
        <v>512</v>
      </c>
      <c r="C26" s="20" t="s">
        <v>204</v>
      </c>
      <c r="D26" s="20" t="s">
        <v>236</v>
      </c>
      <c r="E26" s="20" t="s">
        <v>247</v>
      </c>
      <c r="F26" s="20" t="s">
        <v>200</v>
      </c>
      <c r="G26" s="20" t="s">
        <v>139</v>
      </c>
      <c r="H26" s="20" t="s">
        <v>128</v>
      </c>
      <c r="I26" s="20" t="s">
        <v>249</v>
      </c>
      <c r="J26" s="20">
        <v>262.29000000000002</v>
      </c>
      <c r="K26" s="21">
        <v>92.95</v>
      </c>
      <c r="L26" s="21">
        <v>0.33166247903554003</v>
      </c>
      <c r="M26" s="21">
        <v>0.31620397822950908</v>
      </c>
    </row>
    <row r="27" spans="1:13" x14ac:dyDescent="0.3">
      <c r="A27" s="56">
        <v>26</v>
      </c>
      <c r="B27" s="24" t="s">
        <v>472</v>
      </c>
      <c r="C27" s="24" t="s">
        <v>289</v>
      </c>
      <c r="D27" s="24" t="s">
        <v>431</v>
      </c>
      <c r="E27" s="24" t="s">
        <v>302</v>
      </c>
      <c r="F27" s="24" t="s">
        <v>200</v>
      </c>
      <c r="G27" s="24" t="s">
        <v>139</v>
      </c>
      <c r="H27" s="24" t="s">
        <v>201</v>
      </c>
      <c r="I27" s="24" t="s">
        <v>186</v>
      </c>
      <c r="J27" s="24">
        <v>61.14</v>
      </c>
      <c r="K27" s="25">
        <v>92.9375</v>
      </c>
      <c r="L27" s="25">
        <v>0.3247595264191645</v>
      </c>
      <c r="M27" s="25">
        <v>0.38213859728920924</v>
      </c>
    </row>
    <row r="28" spans="1:13" x14ac:dyDescent="0.3">
      <c r="A28" s="56">
        <v>27</v>
      </c>
      <c r="B28" s="20" t="s">
        <v>518</v>
      </c>
      <c r="C28" s="20" t="s">
        <v>204</v>
      </c>
      <c r="D28" s="20" t="s">
        <v>236</v>
      </c>
      <c r="E28" s="20" t="s">
        <v>259</v>
      </c>
      <c r="F28" s="20" t="s">
        <v>200</v>
      </c>
      <c r="G28" s="20" t="s">
        <v>127</v>
      </c>
      <c r="H28" s="20" t="s">
        <v>201</v>
      </c>
      <c r="I28" s="20" t="s">
        <v>186</v>
      </c>
      <c r="J28" s="20">
        <v>156.46</v>
      </c>
      <c r="K28" s="21">
        <v>92.916666666666671</v>
      </c>
      <c r="L28" s="21">
        <v>0.65616732283431756</v>
      </c>
      <c r="M28" s="21">
        <v>1.1062026082623007</v>
      </c>
    </row>
    <row r="29" spans="1:13" x14ac:dyDescent="0.3">
      <c r="A29" s="56">
        <v>28</v>
      </c>
      <c r="B29" s="20" t="s">
        <v>524</v>
      </c>
      <c r="C29" s="20" t="s">
        <v>204</v>
      </c>
      <c r="D29" s="20" t="s">
        <v>205</v>
      </c>
      <c r="E29" s="20" t="s">
        <v>459</v>
      </c>
      <c r="F29" s="20" t="s">
        <v>200</v>
      </c>
      <c r="G29" s="20" t="s">
        <v>127</v>
      </c>
      <c r="H29" s="20" t="s">
        <v>128</v>
      </c>
      <c r="I29" s="20" t="s">
        <v>203</v>
      </c>
      <c r="J29" s="20">
        <v>220</v>
      </c>
      <c r="K29" s="21">
        <v>92.9</v>
      </c>
      <c r="L29" s="21">
        <v>0.51478150704935</v>
      </c>
      <c r="M29" s="21">
        <v>0.49078798699609288</v>
      </c>
    </row>
    <row r="30" spans="1:13" x14ac:dyDescent="0.3">
      <c r="A30" s="56">
        <v>29</v>
      </c>
      <c r="B30" s="30" t="s">
        <v>474</v>
      </c>
      <c r="C30" s="30" t="s">
        <v>380</v>
      </c>
      <c r="D30" s="30" t="s">
        <v>477</v>
      </c>
      <c r="E30" s="30" t="s">
        <v>478</v>
      </c>
      <c r="F30" s="30" t="s">
        <v>381</v>
      </c>
      <c r="G30" s="30" t="s">
        <v>116</v>
      </c>
      <c r="H30" s="30" t="s">
        <v>117</v>
      </c>
      <c r="I30" s="30" t="s">
        <v>299</v>
      </c>
      <c r="J30" s="30">
        <v>168</v>
      </c>
      <c r="K30" s="31">
        <v>92.875</v>
      </c>
      <c r="L30" s="31">
        <v>0.27950849718747373</v>
      </c>
      <c r="M30" s="31">
        <v>0.32889253849870448</v>
      </c>
    </row>
    <row r="31" spans="1:13" x14ac:dyDescent="0.3">
      <c r="A31" s="56">
        <v>30</v>
      </c>
      <c r="B31" s="28" t="s">
        <v>466</v>
      </c>
      <c r="C31" s="28" t="s">
        <v>557</v>
      </c>
      <c r="D31" s="28" t="s">
        <v>418</v>
      </c>
      <c r="E31" s="28" t="s">
        <v>419</v>
      </c>
      <c r="F31" s="28" t="s">
        <v>200</v>
      </c>
      <c r="G31" s="28" t="s">
        <v>127</v>
      </c>
      <c r="H31" s="28" t="s">
        <v>128</v>
      </c>
      <c r="I31" s="28" t="s">
        <v>315</v>
      </c>
      <c r="J31" s="28">
        <v>330</v>
      </c>
      <c r="K31" s="29">
        <v>92.875</v>
      </c>
      <c r="L31" s="29">
        <v>0.375</v>
      </c>
      <c r="M31" s="29">
        <v>1.6741861915325846</v>
      </c>
    </row>
    <row r="32" spans="1:13" x14ac:dyDescent="0.3">
      <c r="A32" s="56">
        <v>31</v>
      </c>
      <c r="B32" s="32" t="s">
        <v>442</v>
      </c>
      <c r="C32" s="32" t="s">
        <v>126</v>
      </c>
      <c r="D32" s="32" t="s">
        <v>444</v>
      </c>
      <c r="E32" s="32" t="s">
        <v>443</v>
      </c>
      <c r="F32" s="32" t="s">
        <v>157</v>
      </c>
      <c r="G32" s="32" t="s">
        <v>139</v>
      </c>
      <c r="H32" s="32" t="s">
        <v>158</v>
      </c>
      <c r="I32" s="32" t="s">
        <v>370</v>
      </c>
      <c r="J32" s="32">
        <v>128</v>
      </c>
      <c r="K32" s="33">
        <v>92.791666666666671</v>
      </c>
      <c r="L32" s="33">
        <v>0.30333791205335492</v>
      </c>
      <c r="M32" s="33">
        <v>0.24953791623509317</v>
      </c>
    </row>
    <row r="33" spans="1:13" x14ac:dyDescent="0.3">
      <c r="A33" s="56">
        <v>32</v>
      </c>
      <c r="B33" s="32" t="s">
        <v>167</v>
      </c>
      <c r="C33" s="32" t="s">
        <v>126</v>
      </c>
      <c r="D33" s="32" t="s">
        <v>444</v>
      </c>
      <c r="E33" s="32" t="s">
        <v>164</v>
      </c>
      <c r="F33" s="32">
        <v>74158</v>
      </c>
      <c r="G33" s="32" t="s">
        <v>139</v>
      </c>
      <c r="H33" s="32" t="s">
        <v>128</v>
      </c>
      <c r="I33" s="32" t="s">
        <v>263</v>
      </c>
      <c r="J33" s="32">
        <v>79</v>
      </c>
      <c r="K33" s="33">
        <v>92.75</v>
      </c>
      <c r="L33" s="33">
        <v>0.70710678118654757</v>
      </c>
      <c r="M33" s="33">
        <v>0.58169436038696931</v>
      </c>
    </row>
    <row r="34" spans="1:13" x14ac:dyDescent="0.3">
      <c r="A34" s="56">
        <v>33</v>
      </c>
      <c r="B34" s="20" t="s">
        <v>510</v>
      </c>
      <c r="C34" s="20" t="s">
        <v>204</v>
      </c>
      <c r="D34" s="20" t="s">
        <v>205</v>
      </c>
      <c r="E34" s="20" t="s">
        <v>286</v>
      </c>
      <c r="F34" s="20" t="s">
        <v>200</v>
      </c>
      <c r="G34" s="20" t="s">
        <v>127</v>
      </c>
      <c r="H34" s="20" t="s">
        <v>128</v>
      </c>
      <c r="I34" s="20" t="s">
        <v>284</v>
      </c>
      <c r="J34" s="20">
        <v>280</v>
      </c>
      <c r="K34" s="21">
        <v>92.75</v>
      </c>
      <c r="L34" s="21">
        <v>0.39528470752104744</v>
      </c>
      <c r="M34" s="21">
        <v>0.46512428850818316</v>
      </c>
    </row>
    <row r="35" spans="1:13" x14ac:dyDescent="0.3">
      <c r="A35" s="56">
        <v>34</v>
      </c>
      <c r="B35" s="26" t="s">
        <v>489</v>
      </c>
      <c r="C35" s="26" t="s">
        <v>350</v>
      </c>
      <c r="D35" s="26" t="s">
        <v>492</v>
      </c>
      <c r="E35" s="26" t="s">
        <v>490</v>
      </c>
      <c r="F35" s="26" t="s">
        <v>200</v>
      </c>
      <c r="G35" s="26" t="s">
        <v>127</v>
      </c>
      <c r="H35" s="26" t="s">
        <v>128</v>
      </c>
      <c r="I35" s="26" t="s">
        <v>249</v>
      </c>
      <c r="J35" s="26">
        <v>173.14</v>
      </c>
      <c r="K35" s="27">
        <v>92.7</v>
      </c>
      <c r="L35" s="27">
        <v>0.67823299831252681</v>
      </c>
      <c r="M35" s="27">
        <v>0.64662114586066255</v>
      </c>
    </row>
    <row r="36" spans="1:13" x14ac:dyDescent="0.3">
      <c r="A36" s="56">
        <v>35</v>
      </c>
      <c r="B36" s="32" t="s">
        <v>441</v>
      </c>
      <c r="C36" s="32" t="s">
        <v>126</v>
      </c>
      <c r="D36" s="32" t="s">
        <v>137</v>
      </c>
      <c r="E36" s="32" t="s">
        <v>154</v>
      </c>
      <c r="F36" s="32" t="s">
        <v>138</v>
      </c>
      <c r="G36" s="32" t="s">
        <v>127</v>
      </c>
      <c r="H36" s="32" t="s">
        <v>155</v>
      </c>
      <c r="I36" s="32" t="s">
        <v>153</v>
      </c>
      <c r="J36" s="32">
        <v>70</v>
      </c>
      <c r="K36" s="33">
        <v>92.625</v>
      </c>
      <c r="L36" s="33">
        <v>0.649519052838329</v>
      </c>
      <c r="M36" s="33">
        <v>0.76427719457841847</v>
      </c>
    </row>
    <row r="37" spans="1:13" x14ac:dyDescent="0.3">
      <c r="A37" s="56">
        <v>36</v>
      </c>
      <c r="B37" s="20" t="s">
        <v>511</v>
      </c>
      <c r="C37" s="20" t="s">
        <v>204</v>
      </c>
      <c r="D37" s="20" t="s">
        <v>205</v>
      </c>
      <c r="E37" s="20" t="s">
        <v>242</v>
      </c>
      <c r="F37" s="20" t="s">
        <v>200</v>
      </c>
      <c r="G37" s="20" t="s">
        <v>127</v>
      </c>
      <c r="H37" s="20" t="s">
        <v>243</v>
      </c>
      <c r="I37" s="20" t="s">
        <v>245</v>
      </c>
      <c r="J37" s="20">
        <v>196.9</v>
      </c>
      <c r="K37" s="21">
        <v>92.625</v>
      </c>
      <c r="L37" s="21">
        <v>0.57282196186947998</v>
      </c>
      <c r="M37" s="21">
        <v>0.67402912985753927</v>
      </c>
    </row>
    <row r="38" spans="1:13" x14ac:dyDescent="0.3">
      <c r="A38" s="56">
        <v>37</v>
      </c>
      <c r="B38" s="32" t="s">
        <v>434</v>
      </c>
      <c r="C38" s="32" t="s">
        <v>126</v>
      </c>
      <c r="D38" s="32" t="s">
        <v>137</v>
      </c>
      <c r="E38" s="32" t="s">
        <v>154</v>
      </c>
      <c r="F38" s="32" t="s">
        <v>138</v>
      </c>
      <c r="G38" s="32" t="s">
        <v>127</v>
      </c>
      <c r="H38" s="32" t="s">
        <v>128</v>
      </c>
      <c r="I38" s="32" t="s">
        <v>147</v>
      </c>
      <c r="J38" s="32">
        <v>90</v>
      </c>
      <c r="K38" s="33">
        <v>92.583333333333329</v>
      </c>
      <c r="L38" s="33">
        <v>0.94280904158206336</v>
      </c>
      <c r="M38" s="33">
        <v>1.5894388284780532</v>
      </c>
    </row>
    <row r="39" spans="1:13" x14ac:dyDescent="0.3">
      <c r="A39" s="56">
        <v>38</v>
      </c>
      <c r="B39" s="32" t="s">
        <v>163</v>
      </c>
      <c r="C39" s="32" t="s">
        <v>126</v>
      </c>
      <c r="D39" s="32" t="s">
        <v>444</v>
      </c>
      <c r="E39" s="32" t="s">
        <v>164</v>
      </c>
      <c r="F39" s="32">
        <v>74158</v>
      </c>
      <c r="G39" s="32" t="s">
        <v>127</v>
      </c>
      <c r="H39" s="32" t="s">
        <v>128</v>
      </c>
      <c r="I39" s="32" t="s">
        <v>263</v>
      </c>
      <c r="J39" s="32">
        <v>75</v>
      </c>
      <c r="K39" s="33">
        <v>92.583333333333329</v>
      </c>
      <c r="L39" s="33">
        <v>0.11785113019775792</v>
      </c>
      <c r="M39" s="33">
        <v>0.19867985355975665</v>
      </c>
    </row>
    <row r="40" spans="1:13" x14ac:dyDescent="0.3">
      <c r="A40" s="56">
        <v>39</v>
      </c>
      <c r="B40" s="20" t="s">
        <v>516</v>
      </c>
      <c r="C40" s="20" t="s">
        <v>204</v>
      </c>
      <c r="D40" s="20" t="s">
        <v>236</v>
      </c>
      <c r="E40" s="20" t="s">
        <v>517</v>
      </c>
      <c r="F40" s="20" t="s">
        <v>200</v>
      </c>
      <c r="G40" s="20" t="s">
        <v>127</v>
      </c>
      <c r="H40" s="20" t="s">
        <v>128</v>
      </c>
      <c r="I40" s="20" t="s">
        <v>230</v>
      </c>
      <c r="J40" s="20">
        <v>235.7</v>
      </c>
      <c r="K40" s="21">
        <v>92.5</v>
      </c>
      <c r="L40" s="21">
        <v>0</v>
      </c>
      <c r="M40" s="21">
        <v>0</v>
      </c>
    </row>
    <row r="41" spans="1:13" x14ac:dyDescent="0.3">
      <c r="A41" s="56">
        <v>40</v>
      </c>
      <c r="B41" s="30" t="s">
        <v>473</v>
      </c>
      <c r="C41" s="30" t="s">
        <v>376</v>
      </c>
      <c r="D41" s="30" t="s">
        <v>475</v>
      </c>
      <c r="E41" s="30" t="s">
        <v>476</v>
      </c>
      <c r="F41" s="30" t="s">
        <v>377</v>
      </c>
      <c r="G41" s="30" t="s">
        <v>127</v>
      </c>
      <c r="H41" s="30" t="s">
        <v>128</v>
      </c>
      <c r="I41" s="30" t="s">
        <v>229</v>
      </c>
      <c r="J41" s="30">
        <v>104.7</v>
      </c>
      <c r="K41" s="31">
        <v>92.5</v>
      </c>
      <c r="L41" s="31">
        <v>0.7359800721939872</v>
      </c>
      <c r="M41" s="31">
        <v>1.2407552878027672</v>
      </c>
    </row>
    <row r="42" spans="1:13" x14ac:dyDescent="0.3">
      <c r="A42" s="56">
        <v>41</v>
      </c>
      <c r="B42" s="36" t="s">
        <v>481</v>
      </c>
      <c r="C42" s="36" t="s">
        <v>384</v>
      </c>
      <c r="D42" s="36" t="s">
        <v>479</v>
      </c>
      <c r="E42" s="36" t="s">
        <v>480</v>
      </c>
      <c r="F42" s="36" t="s">
        <v>200</v>
      </c>
      <c r="G42" s="36" t="s">
        <v>127</v>
      </c>
      <c r="H42" s="36" t="s">
        <v>385</v>
      </c>
      <c r="I42" s="36" t="s">
        <v>370</v>
      </c>
      <c r="J42" s="36">
        <v>138</v>
      </c>
      <c r="K42" s="37">
        <v>92.5</v>
      </c>
      <c r="L42" s="37">
        <v>0.88975652100260927</v>
      </c>
      <c r="M42" s="37">
        <v>1.5000000000000007</v>
      </c>
    </row>
    <row r="43" spans="1:13" x14ac:dyDescent="0.3">
      <c r="A43" s="56">
        <v>42</v>
      </c>
      <c r="B43" s="24" t="s">
        <v>468</v>
      </c>
      <c r="C43" s="24" t="s">
        <v>289</v>
      </c>
      <c r="D43" s="24" t="s">
        <v>301</v>
      </c>
      <c r="E43" s="24" t="s">
        <v>319</v>
      </c>
      <c r="F43" s="24" t="s">
        <v>200</v>
      </c>
      <c r="G43" s="24" t="s">
        <v>127</v>
      </c>
      <c r="H43" s="24" t="s">
        <v>320</v>
      </c>
      <c r="I43" s="24" t="s">
        <v>263</v>
      </c>
      <c r="J43" s="24">
        <v>99</v>
      </c>
      <c r="K43" s="25">
        <v>92.375</v>
      </c>
      <c r="L43" s="25">
        <v>0.625</v>
      </c>
      <c r="M43" s="25">
        <v>2.7903103192209744</v>
      </c>
    </row>
    <row r="44" spans="1:13" x14ac:dyDescent="0.3">
      <c r="A44" s="56">
        <v>43</v>
      </c>
      <c r="B44" s="32" t="s">
        <v>131</v>
      </c>
      <c r="C44" s="32" t="s">
        <v>115</v>
      </c>
      <c r="D44" s="32"/>
      <c r="E44" s="32" t="s">
        <v>438</v>
      </c>
      <c r="F44" s="32" t="s">
        <v>132</v>
      </c>
      <c r="G44" s="32" t="s">
        <v>133</v>
      </c>
      <c r="H44" s="32" t="s">
        <v>134</v>
      </c>
      <c r="I44" s="32" t="s">
        <v>561</v>
      </c>
      <c r="J44" s="32">
        <v>161.25</v>
      </c>
      <c r="K44" s="33">
        <v>92.333333333333329</v>
      </c>
      <c r="L44" s="33">
        <v>0.62360956446232352</v>
      </c>
      <c r="M44" s="33">
        <v>1.051314966075694</v>
      </c>
    </row>
    <row r="45" spans="1:13" x14ac:dyDescent="0.3">
      <c r="A45" s="56">
        <v>44</v>
      </c>
      <c r="B45" s="20" t="s">
        <v>505</v>
      </c>
      <c r="C45" s="20" t="s">
        <v>204</v>
      </c>
      <c r="D45" s="20" t="s">
        <v>503</v>
      </c>
      <c r="E45" s="20" t="s">
        <v>504</v>
      </c>
      <c r="F45" s="20" t="s">
        <v>200</v>
      </c>
      <c r="G45" s="20" t="s">
        <v>265</v>
      </c>
      <c r="H45" s="20" t="s">
        <v>128</v>
      </c>
      <c r="I45" s="20" t="s">
        <v>267</v>
      </c>
      <c r="J45" s="20">
        <v>246</v>
      </c>
      <c r="K45" s="21">
        <v>92.333333333333329</v>
      </c>
      <c r="L45" s="21">
        <v>1.1960583412006103</v>
      </c>
      <c r="M45" s="21">
        <v>0.9839254979321711</v>
      </c>
    </row>
    <row r="46" spans="1:13" x14ac:dyDescent="0.3">
      <c r="A46" s="56">
        <v>45</v>
      </c>
      <c r="B46" s="34" t="s">
        <v>541</v>
      </c>
      <c r="C46" s="34" t="s">
        <v>363</v>
      </c>
      <c r="D46" s="34" t="s">
        <v>364</v>
      </c>
      <c r="E46" s="34" t="s">
        <v>493</v>
      </c>
      <c r="F46" s="34" t="s">
        <v>219</v>
      </c>
      <c r="G46" s="34" t="s">
        <v>116</v>
      </c>
      <c r="H46" s="34" t="s">
        <v>117</v>
      </c>
      <c r="I46" s="34" t="s">
        <v>366</v>
      </c>
      <c r="J46" s="34">
        <v>128.57</v>
      </c>
      <c r="K46" s="35">
        <v>92.333333333333329</v>
      </c>
      <c r="L46" s="35">
        <v>1.3894443333777555</v>
      </c>
      <c r="M46" s="35">
        <v>2.3424009275235451</v>
      </c>
    </row>
    <row r="47" spans="1:13" x14ac:dyDescent="0.3">
      <c r="A47" s="56">
        <v>46</v>
      </c>
      <c r="B47" s="32" t="s">
        <v>455</v>
      </c>
      <c r="C47" s="32" t="s">
        <v>126</v>
      </c>
      <c r="D47" s="32" t="s">
        <v>444</v>
      </c>
      <c r="E47" s="32" t="s">
        <v>550</v>
      </c>
      <c r="F47" s="32" t="s">
        <v>188</v>
      </c>
      <c r="G47" s="32" t="s">
        <v>139</v>
      </c>
      <c r="H47" s="32" t="s">
        <v>128</v>
      </c>
      <c r="I47" s="32" t="s">
        <v>190</v>
      </c>
      <c r="J47" s="32">
        <v>68</v>
      </c>
      <c r="K47" s="33">
        <v>92.3125</v>
      </c>
      <c r="L47" s="33">
        <v>0.44633927678392815</v>
      </c>
      <c r="M47" s="33">
        <v>0.52519926674959339</v>
      </c>
    </row>
    <row r="48" spans="1:13" x14ac:dyDescent="0.3">
      <c r="A48" s="56">
        <v>47</v>
      </c>
      <c r="B48" s="34" t="s">
        <v>494</v>
      </c>
      <c r="C48" s="34" t="s">
        <v>363</v>
      </c>
      <c r="D48" s="34" t="s">
        <v>368</v>
      </c>
      <c r="E48" s="34" t="s">
        <v>367</v>
      </c>
      <c r="F48" s="34" t="s">
        <v>219</v>
      </c>
      <c r="G48" s="34" t="s">
        <v>116</v>
      </c>
      <c r="H48" s="34" t="s">
        <v>117</v>
      </c>
      <c r="I48" s="34" t="s">
        <v>370</v>
      </c>
      <c r="J48" s="34">
        <v>138</v>
      </c>
      <c r="K48" s="35">
        <v>92.3125</v>
      </c>
      <c r="L48" s="35">
        <v>0.62186714819163746</v>
      </c>
      <c r="M48" s="35">
        <v>0.73173970392934318</v>
      </c>
    </row>
    <row r="49" spans="1:13" x14ac:dyDescent="0.3">
      <c r="A49" s="56">
        <v>48</v>
      </c>
      <c r="B49" s="32" t="s">
        <v>169</v>
      </c>
      <c r="C49" s="32" t="s">
        <v>126</v>
      </c>
      <c r="D49" s="32" t="s">
        <v>444</v>
      </c>
      <c r="E49" s="32" t="s">
        <v>446</v>
      </c>
      <c r="F49" s="32">
        <v>74158</v>
      </c>
      <c r="G49" s="32" t="s">
        <v>127</v>
      </c>
      <c r="H49" s="32" t="s">
        <v>128</v>
      </c>
      <c r="I49" s="32" t="s">
        <v>263</v>
      </c>
      <c r="J49" s="32">
        <v>59</v>
      </c>
      <c r="K49" s="33">
        <v>92.25</v>
      </c>
      <c r="L49" s="33">
        <v>0.41833001326703778</v>
      </c>
      <c r="M49" s="33">
        <v>0.39883201377646987</v>
      </c>
    </row>
    <row r="50" spans="1:13" x14ac:dyDescent="0.3">
      <c r="A50" s="56">
        <v>49</v>
      </c>
      <c r="B50" s="32" t="s">
        <v>450</v>
      </c>
      <c r="C50" s="32" t="s">
        <v>126</v>
      </c>
      <c r="D50" s="32" t="s">
        <v>452</v>
      </c>
      <c r="E50" s="32" t="s">
        <v>174</v>
      </c>
      <c r="F50" s="32">
        <v>74158</v>
      </c>
      <c r="G50" s="32" t="s">
        <v>139</v>
      </c>
      <c r="H50" s="32" t="s">
        <v>128</v>
      </c>
      <c r="I50" s="32" t="s">
        <v>370</v>
      </c>
      <c r="J50" s="32">
        <v>58</v>
      </c>
      <c r="K50" s="33">
        <v>92.1875</v>
      </c>
      <c r="L50" s="33">
        <v>0.20728904939721249</v>
      </c>
      <c r="M50" s="33">
        <v>0.2439132346431144</v>
      </c>
    </row>
    <row r="51" spans="1:13" x14ac:dyDescent="0.3">
      <c r="A51" s="56">
        <v>50</v>
      </c>
      <c r="B51" s="42" t="s">
        <v>545</v>
      </c>
      <c r="C51" s="42" t="s">
        <v>328</v>
      </c>
      <c r="D51" s="42" t="s">
        <v>332</v>
      </c>
      <c r="E51" s="42" t="s">
        <v>333</v>
      </c>
      <c r="F51" s="42" t="s">
        <v>329</v>
      </c>
      <c r="G51" s="42" t="s">
        <v>127</v>
      </c>
      <c r="H51" s="42" t="s">
        <v>128</v>
      </c>
      <c r="I51" s="42" t="s">
        <v>310</v>
      </c>
      <c r="J51" s="42">
        <v>57</v>
      </c>
      <c r="K51" s="43">
        <v>92.15</v>
      </c>
      <c r="L51" s="43">
        <v>0.56124860801609122</v>
      </c>
      <c r="M51" s="43">
        <v>0.53508929664439153</v>
      </c>
    </row>
    <row r="52" spans="1:13" x14ac:dyDescent="0.3">
      <c r="A52" s="56">
        <v>51</v>
      </c>
      <c r="B52" s="32" t="s">
        <v>448</v>
      </c>
      <c r="C52" s="32" t="s">
        <v>126</v>
      </c>
      <c r="D52" s="32" t="s">
        <v>444</v>
      </c>
      <c r="E52" s="32" t="s">
        <v>174</v>
      </c>
      <c r="F52" s="32">
        <v>74167</v>
      </c>
      <c r="G52" s="32" t="s">
        <v>139</v>
      </c>
      <c r="H52" s="32" t="s">
        <v>128</v>
      </c>
      <c r="I52" s="32" t="s">
        <v>370</v>
      </c>
      <c r="J52" s="32">
        <v>68</v>
      </c>
      <c r="K52" s="33">
        <v>92.125</v>
      </c>
      <c r="L52" s="33">
        <v>0.21650635094610965</v>
      </c>
      <c r="M52" s="33">
        <v>0.25475906485947281</v>
      </c>
    </row>
    <row r="53" spans="1:13" x14ac:dyDescent="0.3">
      <c r="A53" s="56">
        <v>52</v>
      </c>
      <c r="B53" s="32" t="s">
        <v>440</v>
      </c>
      <c r="C53" s="32" t="s">
        <v>126</v>
      </c>
      <c r="D53" s="32" t="s">
        <v>444</v>
      </c>
      <c r="E53" s="32" t="s">
        <v>443</v>
      </c>
      <c r="F53" s="32">
        <v>74158</v>
      </c>
      <c r="G53" s="32" t="s">
        <v>139</v>
      </c>
      <c r="H53" s="32" t="s">
        <v>151</v>
      </c>
      <c r="I53" s="32" t="s">
        <v>153</v>
      </c>
      <c r="J53" s="32">
        <v>120</v>
      </c>
      <c r="K53" s="33">
        <v>92.083333333333329</v>
      </c>
      <c r="L53" s="33">
        <v>0.51370116691408141</v>
      </c>
      <c r="M53" s="33">
        <v>0.86602540378443904</v>
      </c>
    </row>
    <row r="54" spans="1:13" x14ac:dyDescent="0.3">
      <c r="A54" s="56">
        <v>53</v>
      </c>
      <c r="B54" s="32" t="s">
        <v>447</v>
      </c>
      <c r="C54" s="32" t="s">
        <v>126</v>
      </c>
      <c r="D54" s="32" t="s">
        <v>451</v>
      </c>
      <c r="E54" s="32" t="s">
        <v>174</v>
      </c>
      <c r="F54" s="32">
        <v>74158</v>
      </c>
      <c r="G54" s="32" t="s">
        <v>139</v>
      </c>
      <c r="H54" s="32" t="s">
        <v>128</v>
      </c>
      <c r="I54" s="32" t="s">
        <v>370</v>
      </c>
      <c r="J54" s="32">
        <v>58</v>
      </c>
      <c r="K54" s="33">
        <v>92.0625</v>
      </c>
      <c r="L54" s="33">
        <v>0.10825317547305482</v>
      </c>
      <c r="M54" s="33">
        <v>0.1273795324297364</v>
      </c>
    </row>
    <row r="55" spans="1:13" x14ac:dyDescent="0.3">
      <c r="A55" s="56">
        <v>54</v>
      </c>
      <c r="B55" s="38" t="s">
        <v>495</v>
      </c>
      <c r="C55" s="38" t="s">
        <v>194</v>
      </c>
      <c r="D55" s="38" t="s">
        <v>497</v>
      </c>
      <c r="E55" s="38" t="s">
        <v>496</v>
      </c>
      <c r="F55" s="38" t="s">
        <v>195</v>
      </c>
      <c r="G55" s="38" t="s">
        <v>127</v>
      </c>
      <c r="H55" s="38" t="s">
        <v>128</v>
      </c>
      <c r="I55" s="38" t="s">
        <v>190</v>
      </c>
      <c r="J55" s="38">
        <v>88</v>
      </c>
      <c r="K55" s="39">
        <v>91.95</v>
      </c>
      <c r="L55" s="39">
        <v>0.2449489742783178</v>
      </c>
      <c r="M55" s="39">
        <v>0.23353211480320041</v>
      </c>
    </row>
    <row r="56" spans="1:13" x14ac:dyDescent="0.3">
      <c r="A56" s="56">
        <v>55</v>
      </c>
      <c r="B56" s="36" t="s">
        <v>482</v>
      </c>
      <c r="C56" s="36" t="s">
        <v>384</v>
      </c>
      <c r="D56" s="36" t="s">
        <v>433</v>
      </c>
      <c r="E56" s="36" t="s">
        <v>433</v>
      </c>
      <c r="F56" s="36" t="s">
        <v>200</v>
      </c>
      <c r="G56" s="36" t="s">
        <v>127</v>
      </c>
      <c r="H56" s="36" t="s">
        <v>128</v>
      </c>
      <c r="I56" s="36" t="s">
        <v>389</v>
      </c>
      <c r="J56" s="36">
        <v>145</v>
      </c>
      <c r="K56" s="37">
        <v>91.916666666666671</v>
      </c>
      <c r="L56" s="37">
        <v>0.11785113019775792</v>
      </c>
      <c r="M56" s="37">
        <v>0.19867985355975665</v>
      </c>
    </row>
    <row r="57" spans="1:13" x14ac:dyDescent="0.3">
      <c r="A57" s="56">
        <v>56</v>
      </c>
      <c r="B57" s="42" t="s">
        <v>544</v>
      </c>
      <c r="C57" s="42" t="s">
        <v>328</v>
      </c>
      <c r="D57" s="42" t="s">
        <v>456</v>
      </c>
      <c r="E57" s="42" t="s">
        <v>336</v>
      </c>
      <c r="F57" s="42" t="s">
        <v>337</v>
      </c>
      <c r="G57" s="42" t="s">
        <v>291</v>
      </c>
      <c r="H57" s="42" t="s">
        <v>128</v>
      </c>
      <c r="I57" s="42" t="s">
        <v>370</v>
      </c>
      <c r="J57" s="42">
        <v>49</v>
      </c>
      <c r="K57" s="43">
        <v>91.8125</v>
      </c>
      <c r="L57" s="43">
        <v>0.67023783092272549</v>
      </c>
      <c r="M57" s="43">
        <v>0.78865660195721443</v>
      </c>
    </row>
    <row r="58" spans="1:13" x14ac:dyDescent="0.3">
      <c r="A58" s="56">
        <v>57</v>
      </c>
      <c r="B58" s="32" t="s">
        <v>182</v>
      </c>
      <c r="C58" s="32" t="s">
        <v>126</v>
      </c>
      <c r="D58" s="32" t="s">
        <v>150</v>
      </c>
      <c r="E58" s="32" t="s">
        <v>183</v>
      </c>
      <c r="F58" s="32" t="s">
        <v>184</v>
      </c>
      <c r="G58" s="32" t="s">
        <v>127</v>
      </c>
      <c r="H58" s="32" t="s">
        <v>128</v>
      </c>
      <c r="I58" s="32" t="s">
        <v>186</v>
      </c>
      <c r="J58" s="32">
        <v>25</v>
      </c>
      <c r="K58" s="33">
        <v>91.8</v>
      </c>
      <c r="L58" s="33">
        <v>0.29154759474226499</v>
      </c>
      <c r="M58" s="33">
        <v>0.27795881393888466</v>
      </c>
    </row>
    <row r="59" spans="1:13" x14ac:dyDescent="0.3">
      <c r="A59" s="56">
        <v>58</v>
      </c>
      <c r="B59" s="44" t="s">
        <v>465</v>
      </c>
      <c r="C59" s="44" t="s">
        <v>415</v>
      </c>
      <c r="D59" s="44" t="s">
        <v>462</v>
      </c>
      <c r="E59" s="44" t="s">
        <v>461</v>
      </c>
      <c r="F59" s="44" t="s">
        <v>200</v>
      </c>
      <c r="G59" s="44" t="s">
        <v>127</v>
      </c>
      <c r="H59" s="44" t="s">
        <v>128</v>
      </c>
      <c r="I59" s="44" t="s">
        <v>240</v>
      </c>
      <c r="J59" s="44">
        <v>98</v>
      </c>
      <c r="K59" s="45">
        <v>91.791666666666671</v>
      </c>
      <c r="L59" s="45">
        <v>0.61941953113827108</v>
      </c>
      <c r="M59" s="45">
        <v>0.50955931630588625</v>
      </c>
    </row>
    <row r="60" spans="1:13" x14ac:dyDescent="0.3">
      <c r="A60" s="56">
        <v>59</v>
      </c>
      <c r="B60" s="24" t="s">
        <v>469</v>
      </c>
      <c r="C60" s="24" t="s">
        <v>289</v>
      </c>
      <c r="D60" s="24" t="s">
        <v>301</v>
      </c>
      <c r="E60" s="24" t="s">
        <v>319</v>
      </c>
      <c r="F60" s="24" t="s">
        <v>200</v>
      </c>
      <c r="G60" s="24" t="s">
        <v>276</v>
      </c>
      <c r="H60" s="24" t="s">
        <v>320</v>
      </c>
      <c r="I60" s="24" t="s">
        <v>263</v>
      </c>
      <c r="J60" s="24">
        <v>99</v>
      </c>
      <c r="K60" s="25">
        <v>91.65</v>
      </c>
      <c r="L60" s="25">
        <v>0.99498743710661997</v>
      </c>
      <c r="M60" s="25">
        <v>0.94861193468852711</v>
      </c>
    </row>
    <row r="61" spans="1:13" x14ac:dyDescent="0.3">
      <c r="A61" s="56">
        <v>60</v>
      </c>
      <c r="B61" s="32" t="s">
        <v>449</v>
      </c>
      <c r="C61" s="32" t="s">
        <v>126</v>
      </c>
      <c r="D61" s="32" t="s">
        <v>444</v>
      </c>
      <c r="E61" s="32" t="s">
        <v>174</v>
      </c>
      <c r="F61" s="32">
        <v>74158</v>
      </c>
      <c r="G61" s="32" t="s">
        <v>139</v>
      </c>
      <c r="H61" s="32" t="s">
        <v>128</v>
      </c>
      <c r="I61" s="32" t="s">
        <v>370</v>
      </c>
      <c r="J61" s="32">
        <v>68</v>
      </c>
      <c r="K61" s="33">
        <v>91.583333333333329</v>
      </c>
      <c r="L61" s="33">
        <v>0.51370116691408141</v>
      </c>
      <c r="M61" s="33">
        <v>0.86602540378443904</v>
      </c>
    </row>
    <row r="62" spans="1:13" x14ac:dyDescent="0.3">
      <c r="A62" s="56">
        <v>61</v>
      </c>
      <c r="B62" s="22" t="s">
        <v>483</v>
      </c>
      <c r="C62" s="22" t="s">
        <v>340</v>
      </c>
      <c r="D62" s="22" t="s">
        <v>341</v>
      </c>
      <c r="E62" s="22" t="s">
        <v>430</v>
      </c>
      <c r="F62" s="22" t="s">
        <v>200</v>
      </c>
      <c r="G62" s="22" t="s">
        <v>127</v>
      </c>
      <c r="H62" s="22" t="s">
        <v>128</v>
      </c>
      <c r="I62" s="22" t="s">
        <v>348</v>
      </c>
      <c r="J62" s="22">
        <v>115.71</v>
      </c>
      <c r="K62" s="23">
        <v>91.5625</v>
      </c>
      <c r="L62" s="23">
        <v>0.5694020986965187</v>
      </c>
      <c r="M62" s="23">
        <v>0.67000503938590306</v>
      </c>
    </row>
    <row r="63" spans="1:13" x14ac:dyDescent="0.3">
      <c r="A63" s="56">
        <v>62</v>
      </c>
      <c r="B63" s="24" t="s">
        <v>539</v>
      </c>
      <c r="C63" s="24" t="s">
        <v>289</v>
      </c>
      <c r="D63" s="24" t="s">
        <v>537</v>
      </c>
      <c r="E63" s="24" t="s">
        <v>538</v>
      </c>
      <c r="F63" s="24" t="s">
        <v>290</v>
      </c>
      <c r="G63" s="24" t="s">
        <v>317</v>
      </c>
      <c r="H63" s="24" t="s">
        <v>128</v>
      </c>
      <c r="I63" s="24" t="s">
        <v>267</v>
      </c>
      <c r="J63" s="24">
        <v>115</v>
      </c>
      <c r="K63" s="25">
        <v>91.5</v>
      </c>
      <c r="L63" s="25">
        <v>0.41833001326703778</v>
      </c>
      <c r="M63" s="25">
        <v>0.39883201377646987</v>
      </c>
    </row>
    <row r="64" spans="1:13" x14ac:dyDescent="0.3">
      <c r="A64" s="56">
        <v>63</v>
      </c>
      <c r="B64" s="32" t="s">
        <v>161</v>
      </c>
      <c r="C64" s="32" t="s">
        <v>126</v>
      </c>
      <c r="D64" s="32" t="s">
        <v>150</v>
      </c>
      <c r="E64" s="32" t="s">
        <v>445</v>
      </c>
      <c r="F64" s="32">
        <v>74110</v>
      </c>
      <c r="G64" s="32" t="s">
        <v>127</v>
      </c>
      <c r="H64" s="32" t="s">
        <v>128</v>
      </c>
      <c r="I64" s="32" t="s">
        <v>370</v>
      </c>
      <c r="J64" s="32">
        <v>78</v>
      </c>
      <c r="K64" s="33">
        <v>91.4</v>
      </c>
      <c r="L64" s="33">
        <v>0.56124860801609122</v>
      </c>
      <c r="M64" s="33">
        <v>0.53508929664439153</v>
      </c>
    </row>
    <row r="65" spans="1:13" x14ac:dyDescent="0.3">
      <c r="A65" s="56">
        <v>64</v>
      </c>
      <c r="B65" s="20" t="s">
        <v>521</v>
      </c>
      <c r="C65" s="20" t="s">
        <v>204</v>
      </c>
      <c r="D65" s="20" t="s">
        <v>205</v>
      </c>
      <c r="E65" s="20" t="s">
        <v>234</v>
      </c>
      <c r="F65" s="20" t="s">
        <v>200</v>
      </c>
      <c r="G65" s="20" t="s">
        <v>139</v>
      </c>
      <c r="H65" s="20" t="s">
        <v>128</v>
      </c>
      <c r="I65" s="20" t="s">
        <v>130</v>
      </c>
      <c r="J65" s="20">
        <v>165</v>
      </c>
      <c r="K65" s="21">
        <v>91.333333333333329</v>
      </c>
      <c r="L65" s="21">
        <v>0.31180478223116176</v>
      </c>
      <c r="M65" s="21">
        <v>0.52565748303784698</v>
      </c>
    </row>
    <row r="66" spans="1:13" x14ac:dyDescent="0.3">
      <c r="A66" s="56">
        <v>65</v>
      </c>
      <c r="B66" s="48" t="s">
        <v>487</v>
      </c>
      <c r="C66" s="48" t="s">
        <v>391</v>
      </c>
      <c r="D66" s="48" t="s">
        <v>432</v>
      </c>
      <c r="E66" s="48" t="s">
        <v>392</v>
      </c>
      <c r="F66" s="48" t="s">
        <v>393</v>
      </c>
      <c r="G66" s="48" t="s">
        <v>486</v>
      </c>
      <c r="H66" s="48" t="s">
        <v>128</v>
      </c>
      <c r="I66" s="48" t="s">
        <v>190</v>
      </c>
      <c r="J66" s="48">
        <v>178</v>
      </c>
      <c r="K66" s="49">
        <v>91.333333333333329</v>
      </c>
      <c r="L66" s="49">
        <v>0.23570226039551584</v>
      </c>
      <c r="M66" s="49">
        <v>0.39735970711951329</v>
      </c>
    </row>
    <row r="67" spans="1:13" x14ac:dyDescent="0.3">
      <c r="A67" s="56">
        <v>66</v>
      </c>
      <c r="B67" s="24" t="s">
        <v>534</v>
      </c>
      <c r="C67" s="24" t="s">
        <v>289</v>
      </c>
      <c r="D67" s="24" t="s">
        <v>297</v>
      </c>
      <c r="E67" s="24" t="s">
        <v>533</v>
      </c>
      <c r="F67" s="24" t="s">
        <v>200</v>
      </c>
      <c r="G67" s="24" t="s">
        <v>139</v>
      </c>
      <c r="H67" s="24" t="s">
        <v>128</v>
      </c>
      <c r="I67" s="24" t="s">
        <v>299</v>
      </c>
      <c r="J67" s="24">
        <v>178</v>
      </c>
      <c r="K67" s="25">
        <v>91.25</v>
      </c>
      <c r="L67" s="25">
        <v>0.5</v>
      </c>
      <c r="M67" s="25">
        <v>2.2322482553767795</v>
      </c>
    </row>
    <row r="68" spans="1:13" x14ac:dyDescent="0.3">
      <c r="A68" s="56">
        <v>67</v>
      </c>
      <c r="B68" s="40" t="s">
        <v>546</v>
      </c>
      <c r="C68" s="40" t="s">
        <v>357</v>
      </c>
      <c r="D68" s="40" t="s">
        <v>358</v>
      </c>
      <c r="E68" s="40" t="s">
        <v>359</v>
      </c>
      <c r="F68" s="40" t="s">
        <v>360</v>
      </c>
      <c r="G68" s="40" t="s">
        <v>127</v>
      </c>
      <c r="H68" s="40" t="s">
        <v>128</v>
      </c>
      <c r="I68" s="40" t="s">
        <v>331</v>
      </c>
      <c r="J68" s="40">
        <v>57.88</v>
      </c>
      <c r="K68" s="41">
        <v>91.25</v>
      </c>
      <c r="L68" s="41">
        <v>1.0408329997330663</v>
      </c>
      <c r="M68" s="41">
        <v>1.7546929555968063</v>
      </c>
    </row>
    <row r="69" spans="1:13" x14ac:dyDescent="0.3">
      <c r="A69" s="56">
        <v>68</v>
      </c>
      <c r="B69" s="22" t="s">
        <v>484</v>
      </c>
      <c r="C69" s="22" t="s">
        <v>340</v>
      </c>
      <c r="D69" s="22" t="s">
        <v>341</v>
      </c>
      <c r="E69" s="22" t="s">
        <v>485</v>
      </c>
      <c r="F69" s="22" t="s">
        <v>426</v>
      </c>
      <c r="G69" s="22" t="s">
        <v>427</v>
      </c>
      <c r="H69" s="22" t="s">
        <v>428</v>
      </c>
      <c r="I69" s="22" t="s">
        <v>414</v>
      </c>
      <c r="J69" s="22">
        <v>198</v>
      </c>
      <c r="K69" s="23">
        <v>91.15</v>
      </c>
      <c r="L69" s="23">
        <v>0.60415229867972864</v>
      </c>
      <c r="M69" s="23">
        <v>0.57599328345658896</v>
      </c>
    </row>
    <row r="70" spans="1:13" x14ac:dyDescent="0.3">
      <c r="A70" s="56">
        <v>69</v>
      </c>
      <c r="B70" s="20" t="s">
        <v>520</v>
      </c>
      <c r="C70" s="20" t="s">
        <v>204</v>
      </c>
      <c r="D70" s="20" t="s">
        <v>454</v>
      </c>
      <c r="E70" s="20" t="s">
        <v>453</v>
      </c>
      <c r="F70" s="20" t="s">
        <v>200</v>
      </c>
      <c r="G70" s="20" t="s">
        <v>127</v>
      </c>
      <c r="H70" s="20" t="s">
        <v>128</v>
      </c>
      <c r="I70" s="20" t="s">
        <v>130</v>
      </c>
      <c r="J70" s="20">
        <v>220</v>
      </c>
      <c r="K70" s="21">
        <v>91.125</v>
      </c>
      <c r="L70" s="21">
        <v>1.58607219255619</v>
      </c>
      <c r="M70" s="21">
        <v>1.8663021514588471</v>
      </c>
    </row>
    <row r="71" spans="1:13" x14ac:dyDescent="0.3">
      <c r="A71" s="56">
        <v>70</v>
      </c>
      <c r="B71" s="52" t="s">
        <v>499</v>
      </c>
      <c r="C71" s="52" t="s">
        <v>372</v>
      </c>
      <c r="D71" s="52" t="s">
        <v>500</v>
      </c>
      <c r="E71" s="52" t="s">
        <v>373</v>
      </c>
      <c r="F71" s="52" t="s">
        <v>371</v>
      </c>
      <c r="G71" s="52" t="s">
        <v>139</v>
      </c>
      <c r="H71" s="52" t="s">
        <v>128</v>
      </c>
      <c r="I71" s="52" t="s">
        <v>293</v>
      </c>
      <c r="J71" s="52">
        <v>88</v>
      </c>
      <c r="K71" s="53">
        <v>91.125</v>
      </c>
      <c r="L71" s="53">
        <v>2.625</v>
      </c>
      <c r="M71" s="53">
        <v>11.719303340728093</v>
      </c>
    </row>
    <row r="72" spans="1:13" x14ac:dyDescent="0.3">
      <c r="A72" s="56">
        <v>71</v>
      </c>
      <c r="B72" s="46" t="s">
        <v>463</v>
      </c>
      <c r="C72" s="46" t="s">
        <v>556</v>
      </c>
      <c r="D72" s="46" t="s">
        <v>400</v>
      </c>
      <c r="E72" s="46" t="s">
        <v>401</v>
      </c>
      <c r="F72" s="46" t="s">
        <v>200</v>
      </c>
      <c r="G72" s="46" t="s">
        <v>402</v>
      </c>
      <c r="H72" s="46" t="s">
        <v>403</v>
      </c>
      <c r="I72" s="46" t="s">
        <v>153</v>
      </c>
      <c r="J72" s="46">
        <v>136.69999999999999</v>
      </c>
      <c r="K72" s="47">
        <v>91</v>
      </c>
      <c r="L72" s="47">
        <v>0.35355339059327379</v>
      </c>
      <c r="M72" s="47">
        <v>0.59603956067927</v>
      </c>
    </row>
    <row r="73" spans="1:13" x14ac:dyDescent="0.3">
      <c r="A73" s="56">
        <v>72</v>
      </c>
      <c r="B73" s="50" t="s">
        <v>501</v>
      </c>
      <c r="C73" s="50" t="s">
        <v>410</v>
      </c>
      <c r="D73" s="50" t="s">
        <v>411</v>
      </c>
      <c r="E73" s="50" t="s">
        <v>502</v>
      </c>
      <c r="F73" s="50" t="s">
        <v>200</v>
      </c>
      <c r="G73" s="50" t="s">
        <v>225</v>
      </c>
      <c r="H73" s="50" t="s">
        <v>412</v>
      </c>
      <c r="I73" s="50" t="s">
        <v>414</v>
      </c>
      <c r="J73" s="50">
        <v>246</v>
      </c>
      <c r="K73" s="51">
        <v>90.95</v>
      </c>
      <c r="L73" s="51">
        <v>1.1979148550710939</v>
      </c>
      <c r="M73" s="51">
        <v>1.142081081511533</v>
      </c>
    </row>
    <row r="74" spans="1:13" x14ac:dyDescent="0.3">
      <c r="A74" s="56">
        <v>73</v>
      </c>
      <c r="B74" s="46" t="s">
        <v>464</v>
      </c>
      <c r="C74" s="46" t="s">
        <v>556</v>
      </c>
      <c r="D74" s="46" t="s">
        <v>405</v>
      </c>
      <c r="E74" s="46" t="s">
        <v>406</v>
      </c>
      <c r="F74" s="46" t="s">
        <v>219</v>
      </c>
      <c r="G74" s="46" t="s">
        <v>116</v>
      </c>
      <c r="H74" s="46" t="s">
        <v>134</v>
      </c>
      <c r="I74" s="46" t="s">
        <v>408</v>
      </c>
      <c r="J74" s="46">
        <v>264</v>
      </c>
      <c r="K74" s="47">
        <v>90.7</v>
      </c>
      <c r="L74" s="47">
        <v>0.84261497731763568</v>
      </c>
      <c r="M74" s="47">
        <v>0.80334142323965796</v>
      </c>
    </row>
    <row r="75" spans="1:13" x14ac:dyDescent="0.3">
      <c r="A75" s="56">
        <v>74</v>
      </c>
      <c r="B75" s="20" t="s">
        <v>506</v>
      </c>
      <c r="C75" s="20" t="s">
        <v>204</v>
      </c>
      <c r="D75" s="20" t="s">
        <v>205</v>
      </c>
      <c r="E75" s="20" t="s">
        <v>269</v>
      </c>
      <c r="F75" s="20" t="s">
        <v>200</v>
      </c>
      <c r="G75" s="20" t="s">
        <v>270</v>
      </c>
      <c r="H75" s="20" t="s">
        <v>128</v>
      </c>
      <c r="I75" s="20" t="s">
        <v>230</v>
      </c>
      <c r="J75" s="20">
        <v>316</v>
      </c>
      <c r="K75" s="21">
        <v>90.625</v>
      </c>
      <c r="L75" s="21">
        <v>0.375</v>
      </c>
      <c r="M75" s="21">
        <v>1.6741861915325846</v>
      </c>
    </row>
    <row r="76" spans="1:13" x14ac:dyDescent="0.3">
      <c r="A76" s="56">
        <v>75</v>
      </c>
      <c r="B76" s="32" t="s">
        <v>90</v>
      </c>
      <c r="C76" s="32" t="s">
        <v>126</v>
      </c>
      <c r="D76" s="32" t="s">
        <v>433</v>
      </c>
      <c r="E76" s="32" t="s">
        <v>433</v>
      </c>
      <c r="F76" s="32">
        <v>74110</v>
      </c>
      <c r="G76" s="32" t="s">
        <v>127</v>
      </c>
      <c r="H76" s="32" t="s">
        <v>128</v>
      </c>
      <c r="I76" s="32" t="s">
        <v>130</v>
      </c>
      <c r="J76" s="32">
        <v>62.5</v>
      </c>
      <c r="K76" s="33">
        <v>90.5625</v>
      </c>
      <c r="L76" s="33">
        <v>0.67023783092272549</v>
      </c>
      <c r="M76" s="33">
        <v>0.78865660195721443</v>
      </c>
    </row>
    <row r="77" spans="1:13" x14ac:dyDescent="0.3">
      <c r="A77" s="56">
        <v>76</v>
      </c>
      <c r="B77" s="38" t="s">
        <v>498</v>
      </c>
      <c r="C77" s="38" t="s">
        <v>194</v>
      </c>
      <c r="D77" s="38" t="s">
        <v>198</v>
      </c>
      <c r="E77" s="38" t="s">
        <v>199</v>
      </c>
      <c r="F77" s="38" t="s">
        <v>200</v>
      </c>
      <c r="G77" s="38" t="s">
        <v>127</v>
      </c>
      <c r="H77" s="38" t="s">
        <v>201</v>
      </c>
      <c r="I77" s="38" t="s">
        <v>203</v>
      </c>
      <c r="J77" s="38">
        <v>146</v>
      </c>
      <c r="K77" s="39">
        <v>90.4375</v>
      </c>
      <c r="L77" s="39">
        <v>1.7798788582372678</v>
      </c>
      <c r="M77" s="39">
        <v>2.094350911676202</v>
      </c>
    </row>
    <row r="78" spans="1:13" x14ac:dyDescent="0.3">
      <c r="A78" s="56">
        <v>77</v>
      </c>
      <c r="B78" s="24" t="s">
        <v>542</v>
      </c>
      <c r="C78" s="24" t="s">
        <v>289</v>
      </c>
      <c r="D78" s="24" t="s">
        <v>543</v>
      </c>
      <c r="E78" s="24" t="s">
        <v>493</v>
      </c>
      <c r="F78" s="24" t="s">
        <v>200</v>
      </c>
      <c r="G78" s="24" t="s">
        <v>127</v>
      </c>
      <c r="H78" s="24" t="s">
        <v>128</v>
      </c>
      <c r="I78" s="24" t="s">
        <v>267</v>
      </c>
      <c r="J78" s="24">
        <v>185.9</v>
      </c>
      <c r="K78" s="25">
        <v>90.375</v>
      </c>
      <c r="L78" s="25">
        <v>1.125</v>
      </c>
      <c r="M78" s="25">
        <v>5.0225585745977543</v>
      </c>
    </row>
    <row r="79" spans="1:13" x14ac:dyDescent="0.3">
      <c r="A79" s="56">
        <v>78</v>
      </c>
      <c r="B79" s="24" t="s">
        <v>540</v>
      </c>
      <c r="C79" s="24" t="s">
        <v>289</v>
      </c>
      <c r="D79" s="24" t="s">
        <v>312</v>
      </c>
      <c r="E79" s="24" t="s">
        <v>532</v>
      </c>
      <c r="F79" s="24" t="s">
        <v>290</v>
      </c>
      <c r="G79" s="24" t="s">
        <v>291</v>
      </c>
      <c r="H79" s="24" t="s">
        <v>128</v>
      </c>
      <c r="I79" s="24" t="s">
        <v>293</v>
      </c>
      <c r="J79" s="24">
        <v>128</v>
      </c>
      <c r="K79" s="25">
        <v>90.25</v>
      </c>
      <c r="L79" s="25">
        <v>0.75</v>
      </c>
      <c r="M79" s="25">
        <v>3.3483723830651693</v>
      </c>
    </row>
    <row r="80" spans="1:13" x14ac:dyDescent="0.3">
      <c r="A80" s="56">
        <v>79</v>
      </c>
      <c r="B80" s="32" t="s">
        <v>114</v>
      </c>
      <c r="C80" s="32" t="s">
        <v>115</v>
      </c>
      <c r="D80" s="32" t="s">
        <v>451</v>
      </c>
      <c r="E80" s="32" t="s">
        <v>433</v>
      </c>
      <c r="F80" s="32">
        <v>74110</v>
      </c>
      <c r="G80" s="32" t="s">
        <v>116</v>
      </c>
      <c r="H80" s="32" t="s">
        <v>117</v>
      </c>
      <c r="I80" s="32" t="s">
        <v>560</v>
      </c>
      <c r="J80" s="32">
        <v>108</v>
      </c>
      <c r="K80" s="33">
        <v>90</v>
      </c>
      <c r="L80" s="33">
        <v>0</v>
      </c>
      <c r="M80" s="33">
        <v>0</v>
      </c>
    </row>
    <row r="81" spans="1:13" x14ac:dyDescent="0.3">
      <c r="A81" s="56">
        <v>80</v>
      </c>
      <c r="B81" s="42" t="s">
        <v>547</v>
      </c>
      <c r="C81" s="42" t="s">
        <v>328</v>
      </c>
      <c r="D81" s="42" t="s">
        <v>548</v>
      </c>
      <c r="E81" s="42" t="s">
        <v>551</v>
      </c>
      <c r="F81" s="42" t="s">
        <v>329</v>
      </c>
      <c r="G81" s="42" t="s">
        <v>127</v>
      </c>
      <c r="H81" s="42" t="s">
        <v>128</v>
      </c>
      <c r="I81" s="42" t="s">
        <v>331</v>
      </c>
      <c r="J81" s="42">
        <v>61.08</v>
      </c>
      <c r="K81" s="43">
        <v>90</v>
      </c>
      <c r="L81" s="43">
        <v>0.25</v>
      </c>
      <c r="M81" s="43">
        <v>1.1161241276883898</v>
      </c>
    </row>
    <row r="82" spans="1:13" x14ac:dyDescent="0.3">
      <c r="A82" s="56">
        <v>81</v>
      </c>
      <c r="B82" s="54" t="s">
        <v>395</v>
      </c>
      <c r="C82" s="54" t="s">
        <v>396</v>
      </c>
      <c r="D82" s="54" t="s">
        <v>433</v>
      </c>
      <c r="E82" s="54" t="s">
        <v>433</v>
      </c>
      <c r="F82" s="54" t="s">
        <v>395</v>
      </c>
      <c r="G82" s="54" t="s">
        <v>276</v>
      </c>
      <c r="H82" s="54" t="s">
        <v>128</v>
      </c>
      <c r="I82" s="54" t="s">
        <v>398</v>
      </c>
      <c r="J82" s="54">
        <v>1126.7</v>
      </c>
      <c r="K82" s="55">
        <v>89.75</v>
      </c>
      <c r="L82" s="55">
        <v>0</v>
      </c>
      <c r="M82" s="55">
        <v>0</v>
      </c>
    </row>
    <row r="83" spans="1:13" x14ac:dyDescent="0.3">
      <c r="A83" s="56">
        <v>82</v>
      </c>
      <c r="B83" s="32" t="s">
        <v>136</v>
      </c>
      <c r="C83" s="32" t="s">
        <v>126</v>
      </c>
      <c r="D83" s="32" t="s">
        <v>137</v>
      </c>
      <c r="E83" s="32" t="s">
        <v>122</v>
      </c>
      <c r="F83" s="32" t="s">
        <v>138</v>
      </c>
      <c r="G83" s="32" t="s">
        <v>139</v>
      </c>
      <c r="H83" s="32" t="s">
        <v>128</v>
      </c>
      <c r="I83" s="32" t="s">
        <v>141</v>
      </c>
      <c r="J83" s="32">
        <v>49</v>
      </c>
      <c r="K83" s="33">
        <v>89.666666666666671</v>
      </c>
      <c r="L83" s="33">
        <v>0.51370116691408141</v>
      </c>
      <c r="M83" s="33">
        <v>0.86602540378443904</v>
      </c>
    </row>
    <row r="84" spans="1:13" x14ac:dyDescent="0.3">
      <c r="A84" s="56">
        <v>83</v>
      </c>
      <c r="B84" s="32" t="s">
        <v>142</v>
      </c>
      <c r="C84" s="32" t="s">
        <v>126</v>
      </c>
      <c r="D84" s="32" t="s">
        <v>122</v>
      </c>
      <c r="E84" s="32" t="s">
        <v>122</v>
      </c>
      <c r="F84" s="32" t="s">
        <v>138</v>
      </c>
      <c r="G84" s="32" t="s">
        <v>127</v>
      </c>
      <c r="H84" s="32" t="s">
        <v>128</v>
      </c>
      <c r="I84" s="32" t="s">
        <v>141</v>
      </c>
      <c r="J84" s="32">
        <v>39.5</v>
      </c>
      <c r="K84" s="33">
        <v>89.5</v>
      </c>
      <c r="L84" s="33">
        <v>0.20412414523193151</v>
      </c>
      <c r="M84" s="33">
        <v>0.34412360080584281</v>
      </c>
    </row>
    <row r="85" spans="1:13" x14ac:dyDescent="0.3">
      <c r="A85" s="56">
        <v>84</v>
      </c>
      <c r="B85" s="26" t="s">
        <v>488</v>
      </c>
      <c r="C85" s="26" t="s">
        <v>350</v>
      </c>
      <c r="D85" s="26" t="s">
        <v>491</v>
      </c>
      <c r="E85" s="26" t="s">
        <v>351</v>
      </c>
      <c r="F85" s="26" t="s">
        <v>200</v>
      </c>
      <c r="G85" s="26" t="s">
        <v>352</v>
      </c>
      <c r="H85" s="26" t="s">
        <v>128</v>
      </c>
      <c r="I85" s="26" t="s">
        <v>141</v>
      </c>
      <c r="J85" s="26">
        <v>159</v>
      </c>
      <c r="K85" s="27">
        <v>88.9375</v>
      </c>
      <c r="L85" s="27">
        <v>2.5640239370957518</v>
      </c>
      <c r="M85" s="27">
        <v>3.0170400897588765</v>
      </c>
    </row>
  </sheetData>
  <sortState xmlns:xlrd2="http://schemas.microsoft.com/office/spreadsheetml/2017/richdata2" ref="B2:M85">
    <sortCondition descending="1" ref="K2:K8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0B26-A94A-4276-9D59-9F11C21BD8B6}">
  <dimension ref="A1:M85"/>
  <sheetViews>
    <sheetView topLeftCell="A19" workbookViewId="0">
      <selection activeCell="D46" sqref="D46"/>
    </sheetView>
  </sheetViews>
  <sheetFormatPr defaultRowHeight="15" x14ac:dyDescent="0.3"/>
  <cols>
    <col min="1" max="1" width="5" style="57" bestFit="1" customWidth="1"/>
    <col min="2" max="2" width="29.58203125" bestFit="1" customWidth="1"/>
    <col min="3" max="3" width="14.5" bestFit="1" customWidth="1"/>
    <col min="4" max="4" width="18.6640625" bestFit="1" customWidth="1"/>
    <col min="5" max="5" width="24.75" bestFit="1" customWidth="1"/>
    <col min="6" max="6" width="27.08203125" bestFit="1" customWidth="1"/>
    <col min="7" max="7" width="16.4140625" bestFit="1" customWidth="1"/>
    <col min="8" max="8" width="10.33203125" bestFit="1" customWidth="1"/>
    <col min="9" max="9" width="19.9140625" bestFit="1" customWidth="1"/>
  </cols>
  <sheetData>
    <row r="1" spans="1:13" s="58" customFormat="1" x14ac:dyDescent="0.3">
      <c r="A1" s="56" t="s">
        <v>559</v>
      </c>
      <c r="B1" s="56" t="s">
        <v>106</v>
      </c>
      <c r="C1" s="56" t="s">
        <v>107</v>
      </c>
      <c r="D1" s="56" t="s">
        <v>108</v>
      </c>
      <c r="E1" s="56" t="s">
        <v>552</v>
      </c>
      <c r="F1" s="56" t="s">
        <v>109</v>
      </c>
      <c r="G1" s="56" t="s">
        <v>110</v>
      </c>
      <c r="H1" s="56" t="s">
        <v>111</v>
      </c>
      <c r="I1" s="56" t="s">
        <v>113</v>
      </c>
      <c r="J1" s="56" t="s">
        <v>558</v>
      </c>
      <c r="K1" s="56" t="s">
        <v>125</v>
      </c>
      <c r="L1" s="56" t="s">
        <v>120</v>
      </c>
      <c r="M1" s="56" t="s">
        <v>121</v>
      </c>
    </row>
    <row r="2" spans="1:13" x14ac:dyDescent="0.3">
      <c r="A2" s="56">
        <v>1</v>
      </c>
      <c r="B2" s="20" t="s">
        <v>527</v>
      </c>
      <c r="C2" s="20" t="s">
        <v>204</v>
      </c>
      <c r="D2" s="20" t="s">
        <v>205</v>
      </c>
      <c r="E2" s="20" t="s">
        <v>435</v>
      </c>
      <c r="F2" s="20" t="s">
        <v>200</v>
      </c>
      <c r="G2" s="20" t="s">
        <v>127</v>
      </c>
      <c r="H2" s="20" t="s">
        <v>128</v>
      </c>
      <c r="I2" s="20" t="s">
        <v>130</v>
      </c>
      <c r="J2" s="20">
        <v>425</v>
      </c>
      <c r="K2" s="21">
        <v>96.291666666666671</v>
      </c>
      <c r="L2" s="21">
        <v>0.33592740617910621</v>
      </c>
      <c r="M2" s="21">
        <v>0.27634733942999329</v>
      </c>
    </row>
    <row r="3" spans="1:13" x14ac:dyDescent="0.3">
      <c r="A3" s="56">
        <v>2</v>
      </c>
      <c r="B3" s="22" t="s">
        <v>564</v>
      </c>
      <c r="C3" s="22" t="s">
        <v>340</v>
      </c>
      <c r="D3" s="22" t="s">
        <v>341</v>
      </c>
      <c r="E3" s="22" t="s">
        <v>342</v>
      </c>
      <c r="F3" s="22" t="s">
        <v>200</v>
      </c>
      <c r="G3" s="22" t="s">
        <v>343</v>
      </c>
      <c r="H3" s="22" t="s">
        <v>128</v>
      </c>
      <c r="I3" s="22" t="s">
        <v>345</v>
      </c>
      <c r="J3" s="22">
        <v>398</v>
      </c>
      <c r="K3" s="23">
        <v>95.5625</v>
      </c>
      <c r="L3" s="23">
        <v>1.2975337182516684</v>
      </c>
      <c r="M3" s="23">
        <v>0.86913309537826289</v>
      </c>
    </row>
    <row r="4" spans="1:13" x14ac:dyDescent="0.3">
      <c r="A4" s="56">
        <v>3</v>
      </c>
      <c r="B4" s="20" t="s">
        <v>549</v>
      </c>
      <c r="C4" s="20" t="s">
        <v>204</v>
      </c>
      <c r="D4" s="20" t="s">
        <v>236</v>
      </c>
      <c r="E4" s="20" t="s">
        <v>206</v>
      </c>
      <c r="F4" s="20" t="s">
        <v>200</v>
      </c>
      <c r="G4" s="20" t="s">
        <v>127</v>
      </c>
      <c r="H4" s="20" t="s">
        <v>279</v>
      </c>
      <c r="I4" s="20" t="s">
        <v>211</v>
      </c>
      <c r="J4" s="20">
        <v>1250</v>
      </c>
      <c r="K4" s="21">
        <v>95.416666666666671</v>
      </c>
      <c r="L4" s="21">
        <v>0.83748963509340757</v>
      </c>
      <c r="M4" s="21">
        <v>0.43417748339533913</v>
      </c>
    </row>
    <row r="5" spans="1:13" x14ac:dyDescent="0.3">
      <c r="A5" s="56">
        <v>4</v>
      </c>
      <c r="B5" s="20" t="s">
        <v>526</v>
      </c>
      <c r="C5" s="20" t="s">
        <v>204</v>
      </c>
      <c r="D5" s="20" t="s">
        <v>205</v>
      </c>
      <c r="E5" s="20" t="s">
        <v>224</v>
      </c>
      <c r="F5" s="20" t="s">
        <v>200</v>
      </c>
      <c r="G5" s="20" t="s">
        <v>225</v>
      </c>
      <c r="H5" s="20" t="s">
        <v>128</v>
      </c>
      <c r="I5" s="20" t="s">
        <v>130</v>
      </c>
      <c r="J5" s="20">
        <v>295</v>
      </c>
      <c r="K5" s="21">
        <v>95.0625</v>
      </c>
      <c r="L5" s="21">
        <v>0.20728904939721249</v>
      </c>
      <c r="M5" s="21">
        <v>0.2439132346431144</v>
      </c>
    </row>
    <row r="6" spans="1:13" x14ac:dyDescent="0.3">
      <c r="A6" s="56">
        <v>5</v>
      </c>
      <c r="B6" s="20" t="s">
        <v>528</v>
      </c>
      <c r="C6" s="20" t="s">
        <v>204</v>
      </c>
      <c r="D6" s="20" t="s">
        <v>205</v>
      </c>
      <c r="E6" s="20" t="s">
        <v>436</v>
      </c>
      <c r="F6" s="20" t="s">
        <v>200</v>
      </c>
      <c r="G6" s="20" t="s">
        <v>127</v>
      </c>
      <c r="H6" s="20" t="s">
        <v>128</v>
      </c>
      <c r="I6" s="20" t="s">
        <v>212</v>
      </c>
      <c r="J6" s="20">
        <v>450</v>
      </c>
      <c r="K6" s="21">
        <v>94.708333333333329</v>
      </c>
      <c r="L6" s="21">
        <v>0.6984606089266755</v>
      </c>
      <c r="M6" s="21">
        <v>0.57458167277554195</v>
      </c>
    </row>
    <row r="7" spans="1:13" x14ac:dyDescent="0.3">
      <c r="A7" s="56">
        <v>6</v>
      </c>
      <c r="B7" s="20" t="s">
        <v>507</v>
      </c>
      <c r="C7" s="20" t="s">
        <v>204</v>
      </c>
      <c r="D7" s="20" t="s">
        <v>236</v>
      </c>
      <c r="E7" s="20" t="s">
        <v>273</v>
      </c>
      <c r="F7" s="20" t="s">
        <v>200</v>
      </c>
      <c r="G7" s="20" t="s">
        <v>127</v>
      </c>
      <c r="H7" s="20" t="s">
        <v>128</v>
      </c>
      <c r="I7" s="20" t="s">
        <v>130</v>
      </c>
      <c r="J7" s="20">
        <v>370</v>
      </c>
      <c r="K7" s="21">
        <v>94.6875</v>
      </c>
      <c r="L7" s="21">
        <v>0.65451158635020867</v>
      </c>
      <c r="M7" s="21">
        <v>0.33931666913457392</v>
      </c>
    </row>
    <row r="8" spans="1:13" x14ac:dyDescent="0.3">
      <c r="A8" s="56">
        <v>7</v>
      </c>
      <c r="B8" s="20" t="s">
        <v>529</v>
      </c>
      <c r="C8" s="20" t="s">
        <v>204</v>
      </c>
      <c r="D8" s="20" t="s">
        <v>205</v>
      </c>
      <c r="E8" s="20" t="s">
        <v>437</v>
      </c>
      <c r="F8" s="20" t="s">
        <v>200</v>
      </c>
      <c r="G8" s="20" t="s">
        <v>127</v>
      </c>
      <c r="H8" s="20" t="s">
        <v>128</v>
      </c>
      <c r="I8" s="20" t="s">
        <v>130</v>
      </c>
      <c r="J8" s="20">
        <v>380</v>
      </c>
      <c r="K8" s="21">
        <v>94.59375</v>
      </c>
      <c r="L8" s="21">
        <v>0.35216961467452013</v>
      </c>
      <c r="M8" s="21">
        <v>0.23589542452327111</v>
      </c>
    </row>
    <row r="9" spans="1:13" x14ac:dyDescent="0.3">
      <c r="A9" s="56">
        <v>8</v>
      </c>
      <c r="B9" s="20" t="s">
        <v>514</v>
      </c>
      <c r="C9" s="20" t="s">
        <v>204</v>
      </c>
      <c r="D9" s="20" t="s">
        <v>236</v>
      </c>
      <c r="E9" s="20" t="s">
        <v>513</v>
      </c>
      <c r="F9" s="20" t="s">
        <v>200</v>
      </c>
      <c r="G9" s="20" t="s">
        <v>127</v>
      </c>
      <c r="H9" s="20" t="s">
        <v>128</v>
      </c>
      <c r="I9" s="20" t="s">
        <v>252</v>
      </c>
      <c r="J9" s="20">
        <v>218.6</v>
      </c>
      <c r="K9" s="21">
        <v>94.3125</v>
      </c>
      <c r="L9" s="21">
        <v>0.48007160924178799</v>
      </c>
      <c r="M9" s="21">
        <v>0.56489148563804648</v>
      </c>
    </row>
    <row r="10" spans="1:13" x14ac:dyDescent="0.3">
      <c r="A10" s="56">
        <v>9</v>
      </c>
      <c r="B10" s="24" t="s">
        <v>536</v>
      </c>
      <c r="C10" s="24" t="s">
        <v>289</v>
      </c>
      <c r="D10" s="24" t="s">
        <v>312</v>
      </c>
      <c r="E10" s="24" t="s">
        <v>313</v>
      </c>
      <c r="F10" s="24" t="s">
        <v>200</v>
      </c>
      <c r="G10" s="24" t="s">
        <v>127</v>
      </c>
      <c r="H10" s="24" t="s">
        <v>128</v>
      </c>
      <c r="I10" s="24" t="s">
        <v>315</v>
      </c>
      <c r="J10" s="24">
        <v>198</v>
      </c>
      <c r="K10" s="25">
        <v>94.083333333333329</v>
      </c>
      <c r="L10" s="25">
        <v>0.75920279826202497</v>
      </c>
      <c r="M10" s="25">
        <v>0.62455063066707828</v>
      </c>
    </row>
    <row r="11" spans="1:13" x14ac:dyDescent="0.3">
      <c r="A11" s="56">
        <v>10</v>
      </c>
      <c r="B11" s="20" t="s">
        <v>525</v>
      </c>
      <c r="C11" s="20" t="s">
        <v>204</v>
      </c>
      <c r="D11" s="20" t="s">
        <v>205</v>
      </c>
      <c r="E11" s="20" t="s">
        <v>460</v>
      </c>
      <c r="F11" s="20" t="s">
        <v>200</v>
      </c>
      <c r="G11" s="20" t="s">
        <v>127</v>
      </c>
      <c r="H11" s="20" t="s">
        <v>128</v>
      </c>
      <c r="I11" s="20" t="s">
        <v>230</v>
      </c>
      <c r="J11" s="20">
        <v>202.19</v>
      </c>
      <c r="K11" s="21">
        <v>93.96875</v>
      </c>
      <c r="L11" s="21">
        <v>0.4408354993645589</v>
      </c>
      <c r="M11" s="21">
        <v>0.2952869098705202</v>
      </c>
    </row>
    <row r="12" spans="1:13" x14ac:dyDescent="0.3">
      <c r="A12" s="56">
        <v>11</v>
      </c>
      <c r="B12" s="20" t="s">
        <v>515</v>
      </c>
      <c r="C12" s="20" t="s">
        <v>204</v>
      </c>
      <c r="D12" s="20" t="s">
        <v>236</v>
      </c>
      <c r="E12" s="20" t="s">
        <v>517</v>
      </c>
      <c r="F12" s="20" t="s">
        <v>200</v>
      </c>
      <c r="G12" s="20" t="s">
        <v>254</v>
      </c>
      <c r="H12" s="20" t="s">
        <v>128</v>
      </c>
      <c r="I12" s="20" t="s">
        <v>230</v>
      </c>
      <c r="J12" s="20">
        <v>171</v>
      </c>
      <c r="K12" s="21">
        <v>93.8125</v>
      </c>
      <c r="L12" s="21">
        <v>0.71534519639122485</v>
      </c>
      <c r="M12" s="21">
        <v>0.84173361422411885</v>
      </c>
    </row>
    <row r="13" spans="1:13" x14ac:dyDescent="0.3">
      <c r="A13" s="56">
        <v>12</v>
      </c>
      <c r="B13" s="20" t="s">
        <v>509</v>
      </c>
      <c r="C13" s="20" t="s">
        <v>204</v>
      </c>
      <c r="D13" s="20" t="s">
        <v>236</v>
      </c>
      <c r="E13" s="20" t="s">
        <v>282</v>
      </c>
      <c r="F13" s="20" t="s">
        <v>200</v>
      </c>
      <c r="G13" s="20" t="s">
        <v>139</v>
      </c>
      <c r="H13" s="20" t="s">
        <v>128</v>
      </c>
      <c r="I13" s="20" t="s">
        <v>284</v>
      </c>
      <c r="J13" s="20">
        <v>299</v>
      </c>
      <c r="K13" s="21">
        <v>93.8125</v>
      </c>
      <c r="L13" s="21">
        <v>0.42847841252506524</v>
      </c>
      <c r="M13" s="21">
        <v>0.28700970444333601</v>
      </c>
    </row>
    <row r="14" spans="1:13" x14ac:dyDescent="0.3">
      <c r="A14" s="56">
        <v>13</v>
      </c>
      <c r="B14" s="24" t="s">
        <v>535</v>
      </c>
      <c r="C14" s="24" t="s">
        <v>289</v>
      </c>
      <c r="D14" s="24" t="s">
        <v>301</v>
      </c>
      <c r="E14" s="24" t="s">
        <v>302</v>
      </c>
      <c r="F14" s="24" t="s">
        <v>300</v>
      </c>
      <c r="G14" s="24" t="s">
        <v>276</v>
      </c>
      <c r="H14" s="24" t="s">
        <v>128</v>
      </c>
      <c r="I14" s="24" t="s">
        <v>304</v>
      </c>
      <c r="J14" s="24">
        <v>1196</v>
      </c>
      <c r="K14" s="25">
        <v>93.714285714285708</v>
      </c>
      <c r="L14" s="25">
        <v>0.55787497685047527</v>
      </c>
      <c r="M14" s="25">
        <v>0.40973301212220764</v>
      </c>
    </row>
    <row r="15" spans="1:13" x14ac:dyDescent="0.3">
      <c r="A15" s="56">
        <v>14</v>
      </c>
      <c r="B15" s="24" t="s">
        <v>471</v>
      </c>
      <c r="C15" s="24" t="s">
        <v>289</v>
      </c>
      <c r="D15" s="24" t="s">
        <v>431</v>
      </c>
      <c r="E15" s="24" t="s">
        <v>306</v>
      </c>
      <c r="F15" s="24" t="s">
        <v>200</v>
      </c>
      <c r="G15" s="24" t="s">
        <v>307</v>
      </c>
      <c r="H15" s="24" t="s">
        <v>308</v>
      </c>
      <c r="I15" s="24" t="s">
        <v>310</v>
      </c>
      <c r="J15" s="24">
        <v>180</v>
      </c>
      <c r="K15" s="25">
        <v>93.638888888888886</v>
      </c>
      <c r="L15" s="25">
        <v>0.73484692283495345</v>
      </c>
      <c r="M15" s="25">
        <v>0.42597695159370269</v>
      </c>
    </row>
    <row r="16" spans="1:13" x14ac:dyDescent="0.3">
      <c r="A16" s="56">
        <v>15</v>
      </c>
      <c r="B16" s="24" t="s">
        <v>470</v>
      </c>
      <c r="C16" s="24" t="s">
        <v>289</v>
      </c>
      <c r="D16" s="24" t="s">
        <v>431</v>
      </c>
      <c r="E16" s="24" t="s">
        <v>306</v>
      </c>
      <c r="F16" s="24" t="s">
        <v>200</v>
      </c>
      <c r="G16" s="24" t="s">
        <v>307</v>
      </c>
      <c r="H16" s="24" t="s">
        <v>323</v>
      </c>
      <c r="I16" s="24" t="s">
        <v>370</v>
      </c>
      <c r="J16" s="24">
        <v>243</v>
      </c>
      <c r="K16" s="25">
        <v>93.590909090909093</v>
      </c>
      <c r="L16" s="25">
        <v>0.64420493633625631</v>
      </c>
      <c r="M16" s="25">
        <v>0.35204356116138152</v>
      </c>
    </row>
    <row r="17" spans="1:13" x14ac:dyDescent="0.3">
      <c r="A17" s="56">
        <v>16</v>
      </c>
      <c r="B17" s="20" t="s">
        <v>519</v>
      </c>
      <c r="C17" s="20" t="s">
        <v>204</v>
      </c>
      <c r="D17" s="20" t="s">
        <v>236</v>
      </c>
      <c r="E17" s="20" t="s">
        <v>259</v>
      </c>
      <c r="F17" s="20" t="s">
        <v>200</v>
      </c>
      <c r="G17" s="20" t="s">
        <v>127</v>
      </c>
      <c r="H17" s="20" t="s">
        <v>201</v>
      </c>
      <c r="I17" s="20" t="s">
        <v>263</v>
      </c>
      <c r="J17" s="20">
        <v>300</v>
      </c>
      <c r="K17" s="21">
        <v>93.5625</v>
      </c>
      <c r="L17" s="21">
        <v>0.48007160924178799</v>
      </c>
      <c r="M17" s="21">
        <v>0.32156861735026632</v>
      </c>
    </row>
    <row r="18" spans="1:13" x14ac:dyDescent="0.3">
      <c r="A18" s="56">
        <v>17</v>
      </c>
      <c r="B18" s="20" t="s">
        <v>531</v>
      </c>
      <c r="C18" s="20" t="s">
        <v>217</v>
      </c>
      <c r="D18" s="20" t="s">
        <v>218</v>
      </c>
      <c r="E18" s="20" t="s">
        <v>458</v>
      </c>
      <c r="F18" s="20" t="s">
        <v>219</v>
      </c>
      <c r="G18" s="20" t="s">
        <v>116</v>
      </c>
      <c r="H18" s="20" t="s">
        <v>117</v>
      </c>
      <c r="I18" s="20" t="s">
        <v>221</v>
      </c>
      <c r="J18" s="20">
        <v>220</v>
      </c>
      <c r="K18" s="21">
        <v>93.5</v>
      </c>
      <c r="L18" s="21">
        <v>0.35355339059327379</v>
      </c>
      <c r="M18" s="21">
        <v>0.25966838751512655</v>
      </c>
    </row>
    <row r="19" spans="1:13" x14ac:dyDescent="0.3">
      <c r="A19" s="56">
        <v>18</v>
      </c>
      <c r="B19" s="20" t="s">
        <v>530</v>
      </c>
      <c r="C19" s="20" t="s">
        <v>204</v>
      </c>
      <c r="D19" s="20" t="s">
        <v>205</v>
      </c>
      <c r="E19" s="20" t="s">
        <v>457</v>
      </c>
      <c r="F19" s="20" t="s">
        <v>200</v>
      </c>
      <c r="G19" s="20" t="s">
        <v>127</v>
      </c>
      <c r="H19" s="20" t="s">
        <v>128</v>
      </c>
      <c r="I19" s="20" t="s">
        <v>130</v>
      </c>
      <c r="J19" s="20">
        <v>225</v>
      </c>
      <c r="K19" s="21">
        <v>93.472222222222229</v>
      </c>
      <c r="L19" s="21">
        <v>0.81175773312235877</v>
      </c>
      <c r="M19" s="21">
        <v>0.50316749985940434</v>
      </c>
    </row>
    <row r="20" spans="1:13" x14ac:dyDescent="0.3">
      <c r="A20" s="56">
        <v>19</v>
      </c>
      <c r="B20" s="20" t="s">
        <v>523</v>
      </c>
      <c r="C20" s="20" t="s">
        <v>204</v>
      </c>
      <c r="D20" s="20" t="s">
        <v>236</v>
      </c>
      <c r="E20" s="20" t="s">
        <v>554</v>
      </c>
      <c r="F20" s="20" t="s">
        <v>200</v>
      </c>
      <c r="G20" s="20" t="s">
        <v>127</v>
      </c>
      <c r="H20" s="20" t="s">
        <v>128</v>
      </c>
      <c r="I20" s="20" t="s">
        <v>230</v>
      </c>
      <c r="J20" s="20">
        <v>205.55</v>
      </c>
      <c r="K20" s="21">
        <v>93.458333333333329</v>
      </c>
      <c r="L20" s="21">
        <v>0.60236801228337344</v>
      </c>
      <c r="M20" s="21">
        <v>0.49553205392087268</v>
      </c>
    </row>
    <row r="21" spans="1:13" x14ac:dyDescent="0.3">
      <c r="A21" s="56">
        <v>20</v>
      </c>
      <c r="B21" s="20" t="s">
        <v>522</v>
      </c>
      <c r="C21" s="20" t="s">
        <v>204</v>
      </c>
      <c r="D21" s="20" t="s">
        <v>205</v>
      </c>
      <c r="E21" s="20" t="s">
        <v>555</v>
      </c>
      <c r="F21" s="20" t="s">
        <v>200</v>
      </c>
      <c r="G21" s="20" t="s">
        <v>127</v>
      </c>
      <c r="H21" s="20" t="s">
        <v>128</v>
      </c>
      <c r="I21" s="20" t="s">
        <v>370</v>
      </c>
      <c r="J21" s="20">
        <v>224</v>
      </c>
      <c r="K21" s="21">
        <v>93.428571428571431</v>
      </c>
      <c r="L21" s="21">
        <v>0.29014422873699858</v>
      </c>
      <c r="M21" s="21">
        <v>0.21309733134373682</v>
      </c>
    </row>
    <row r="22" spans="1:13" x14ac:dyDescent="0.3">
      <c r="A22" s="56">
        <v>21</v>
      </c>
      <c r="B22" s="28" t="s">
        <v>467</v>
      </c>
      <c r="C22" s="28" t="s">
        <v>557</v>
      </c>
      <c r="D22" s="28" t="s">
        <v>422</v>
      </c>
      <c r="E22" s="28" t="s">
        <v>423</v>
      </c>
      <c r="F22" s="28" t="s">
        <v>219</v>
      </c>
      <c r="G22" s="28" t="s">
        <v>116</v>
      </c>
      <c r="H22" s="28" t="s">
        <v>117</v>
      </c>
      <c r="I22" s="28" t="s">
        <v>425</v>
      </c>
      <c r="J22" s="28">
        <v>330</v>
      </c>
      <c r="K22" s="29">
        <v>93.3125</v>
      </c>
      <c r="L22" s="29">
        <v>0.59621200088559101</v>
      </c>
      <c r="M22" s="29">
        <v>0.70155176113709106</v>
      </c>
    </row>
    <row r="23" spans="1:13" x14ac:dyDescent="0.3">
      <c r="A23" s="56">
        <v>22</v>
      </c>
      <c r="B23" s="20" t="s">
        <v>508</v>
      </c>
      <c r="C23" s="20" t="s">
        <v>204</v>
      </c>
      <c r="D23" s="20" t="s">
        <v>236</v>
      </c>
      <c r="E23" s="20" t="s">
        <v>275</v>
      </c>
      <c r="F23" s="20" t="s">
        <v>200</v>
      </c>
      <c r="G23" s="20" t="s">
        <v>276</v>
      </c>
      <c r="H23" s="20" t="s">
        <v>201</v>
      </c>
      <c r="I23" s="20" t="s">
        <v>263</v>
      </c>
      <c r="J23" s="20">
        <v>90</v>
      </c>
      <c r="K23" s="21">
        <v>93.25</v>
      </c>
      <c r="L23" s="21">
        <v>0.47434164902525688</v>
      </c>
      <c r="M23" s="21">
        <v>0.27496693989843563</v>
      </c>
    </row>
    <row r="24" spans="1:13" x14ac:dyDescent="0.3">
      <c r="A24" s="56">
        <v>23</v>
      </c>
      <c r="B24" s="30" t="s">
        <v>474</v>
      </c>
      <c r="C24" s="30" t="s">
        <v>380</v>
      </c>
      <c r="D24" s="30" t="s">
        <v>477</v>
      </c>
      <c r="E24" s="30" t="s">
        <v>478</v>
      </c>
      <c r="F24" s="30" t="s">
        <v>381</v>
      </c>
      <c r="G24" s="30" t="s">
        <v>116</v>
      </c>
      <c r="H24" s="30" t="s">
        <v>117</v>
      </c>
      <c r="I24" s="30" t="s">
        <v>299</v>
      </c>
      <c r="J24" s="30">
        <v>168</v>
      </c>
      <c r="K24" s="31">
        <v>93.224999999999994</v>
      </c>
      <c r="L24" s="31">
        <v>0.50559371040391721</v>
      </c>
      <c r="M24" s="31">
        <v>0.29308317257685834</v>
      </c>
    </row>
    <row r="25" spans="1:13" x14ac:dyDescent="0.3">
      <c r="A25" s="56">
        <v>24</v>
      </c>
      <c r="B25" s="26" t="s">
        <v>489</v>
      </c>
      <c r="C25" s="26" t="s">
        <v>350</v>
      </c>
      <c r="D25" s="26" t="s">
        <v>492</v>
      </c>
      <c r="E25" s="26" t="s">
        <v>490</v>
      </c>
      <c r="F25" s="26" t="s">
        <v>200</v>
      </c>
      <c r="G25" s="26" t="s">
        <v>127</v>
      </c>
      <c r="H25" s="26" t="s">
        <v>128</v>
      </c>
      <c r="I25" s="26" t="s">
        <v>249</v>
      </c>
      <c r="J25" s="26">
        <v>173.14</v>
      </c>
      <c r="K25" s="27">
        <v>93.2</v>
      </c>
      <c r="L25" s="27">
        <v>0.97979589711327109</v>
      </c>
      <c r="M25" s="27">
        <v>0.56796926879160359</v>
      </c>
    </row>
    <row r="26" spans="1:13" x14ac:dyDescent="0.3">
      <c r="A26" s="56">
        <v>25</v>
      </c>
      <c r="B26" s="20" t="s">
        <v>511</v>
      </c>
      <c r="C26" s="20" t="s">
        <v>204</v>
      </c>
      <c r="D26" s="20" t="s">
        <v>205</v>
      </c>
      <c r="E26" s="20" t="s">
        <v>242</v>
      </c>
      <c r="F26" s="20" t="s">
        <v>200</v>
      </c>
      <c r="G26" s="20" t="s">
        <v>127</v>
      </c>
      <c r="H26" s="20" t="s">
        <v>243</v>
      </c>
      <c r="I26" s="20" t="s">
        <v>245</v>
      </c>
      <c r="J26" s="20">
        <v>196.9</v>
      </c>
      <c r="K26" s="21">
        <v>93.1875</v>
      </c>
      <c r="L26" s="21">
        <v>0.7577722283113838</v>
      </c>
      <c r="M26" s="21">
        <v>0.50758212531954738</v>
      </c>
    </row>
    <row r="27" spans="1:13" x14ac:dyDescent="0.3">
      <c r="A27" s="56">
        <v>26</v>
      </c>
      <c r="B27" s="20" t="s">
        <v>524</v>
      </c>
      <c r="C27" s="20" t="s">
        <v>204</v>
      </c>
      <c r="D27" s="20" t="s">
        <v>205</v>
      </c>
      <c r="E27" s="20" t="s">
        <v>459</v>
      </c>
      <c r="F27" s="20" t="s">
        <v>200</v>
      </c>
      <c r="G27" s="20" t="s">
        <v>127</v>
      </c>
      <c r="H27" s="20" t="s">
        <v>128</v>
      </c>
      <c r="I27" s="20" t="s">
        <v>203</v>
      </c>
      <c r="J27" s="20">
        <v>220</v>
      </c>
      <c r="K27" s="21">
        <v>92.974999999999994</v>
      </c>
      <c r="L27" s="21">
        <v>0.50559371040391721</v>
      </c>
      <c r="M27" s="21">
        <v>0.29308317257685834</v>
      </c>
    </row>
    <row r="28" spans="1:13" x14ac:dyDescent="0.3">
      <c r="A28" s="56">
        <v>27</v>
      </c>
      <c r="B28" s="24" t="s">
        <v>472</v>
      </c>
      <c r="C28" s="24" t="s">
        <v>289</v>
      </c>
      <c r="D28" s="24" t="s">
        <v>431</v>
      </c>
      <c r="E28" s="24" t="s">
        <v>302</v>
      </c>
      <c r="F28" s="24" t="s">
        <v>200</v>
      </c>
      <c r="G28" s="24" t="s">
        <v>139</v>
      </c>
      <c r="H28" s="24" t="s">
        <v>201</v>
      </c>
      <c r="I28" s="24" t="s">
        <v>186</v>
      </c>
      <c r="J28" s="24">
        <v>61.14</v>
      </c>
      <c r="K28" s="25">
        <v>92.96875</v>
      </c>
      <c r="L28" s="25">
        <v>0.56509816625078513</v>
      </c>
      <c r="M28" s="25">
        <v>0.378522354770023</v>
      </c>
    </row>
    <row r="29" spans="1:13" x14ac:dyDescent="0.3">
      <c r="A29" s="56">
        <v>28</v>
      </c>
      <c r="B29" s="20" t="s">
        <v>512</v>
      </c>
      <c r="C29" s="20" t="s">
        <v>204</v>
      </c>
      <c r="D29" s="20" t="s">
        <v>236</v>
      </c>
      <c r="E29" s="20" t="s">
        <v>247</v>
      </c>
      <c r="F29" s="20" t="s">
        <v>200</v>
      </c>
      <c r="G29" s="20" t="s">
        <v>139</v>
      </c>
      <c r="H29" s="20" t="s">
        <v>128</v>
      </c>
      <c r="I29" s="20" t="s">
        <v>249</v>
      </c>
      <c r="J29" s="20">
        <v>262.29000000000002</v>
      </c>
      <c r="K29" s="21">
        <v>92.954545454545453</v>
      </c>
      <c r="L29" s="21">
        <v>0.39626354032187944</v>
      </c>
      <c r="M29" s="21">
        <v>0.21654914457301694</v>
      </c>
    </row>
    <row r="30" spans="1:13" x14ac:dyDescent="0.3">
      <c r="A30" s="56">
        <v>29</v>
      </c>
      <c r="B30" s="32" t="s">
        <v>441</v>
      </c>
      <c r="C30" s="32" t="s">
        <v>126</v>
      </c>
      <c r="D30" s="32" t="s">
        <v>137</v>
      </c>
      <c r="E30" s="32" t="s">
        <v>154</v>
      </c>
      <c r="F30" s="32" t="s">
        <v>138</v>
      </c>
      <c r="G30" s="32" t="s">
        <v>127</v>
      </c>
      <c r="H30" s="32" t="s">
        <v>155</v>
      </c>
      <c r="I30" s="32" t="s">
        <v>153</v>
      </c>
      <c r="J30" s="32">
        <v>70</v>
      </c>
      <c r="K30" s="33">
        <v>92.9375</v>
      </c>
      <c r="L30" s="33">
        <v>0.59621200088559101</v>
      </c>
      <c r="M30" s="33">
        <v>0.39936348053411752</v>
      </c>
    </row>
    <row r="31" spans="1:13" x14ac:dyDescent="0.3">
      <c r="A31" s="56">
        <v>30</v>
      </c>
      <c r="B31" s="32" t="s">
        <v>171</v>
      </c>
      <c r="C31" s="32" t="s">
        <v>126</v>
      </c>
      <c r="D31" s="32" t="s">
        <v>444</v>
      </c>
      <c r="E31" s="32" t="s">
        <v>446</v>
      </c>
      <c r="F31" s="32">
        <v>74158</v>
      </c>
      <c r="G31" s="32" t="s">
        <v>139</v>
      </c>
      <c r="H31" s="32" t="s">
        <v>128</v>
      </c>
      <c r="I31" s="32" t="s">
        <v>263</v>
      </c>
      <c r="J31" s="32">
        <v>59</v>
      </c>
      <c r="K31" s="33">
        <v>92.9375</v>
      </c>
      <c r="L31" s="33">
        <v>0.51158454824202815</v>
      </c>
      <c r="M31" s="33">
        <v>0.34267707706308964</v>
      </c>
    </row>
    <row r="32" spans="1:13" x14ac:dyDescent="0.3">
      <c r="A32" s="56">
        <v>31</v>
      </c>
      <c r="B32" s="20" t="s">
        <v>505</v>
      </c>
      <c r="C32" s="20" t="s">
        <v>204</v>
      </c>
      <c r="D32" s="20" t="s">
        <v>503</v>
      </c>
      <c r="E32" s="20" t="s">
        <v>504</v>
      </c>
      <c r="F32" s="20" t="s">
        <v>200</v>
      </c>
      <c r="G32" s="20" t="s">
        <v>265</v>
      </c>
      <c r="H32" s="20" t="s">
        <v>128</v>
      </c>
      <c r="I32" s="20" t="s">
        <v>267</v>
      </c>
      <c r="J32" s="20">
        <v>246</v>
      </c>
      <c r="K32" s="21">
        <v>92.916666666666671</v>
      </c>
      <c r="L32" s="21">
        <v>1.2219065248845982</v>
      </c>
      <c r="M32" s="21">
        <v>0.63346969047511659</v>
      </c>
    </row>
    <row r="33" spans="1:13" x14ac:dyDescent="0.3">
      <c r="A33" s="56">
        <v>32</v>
      </c>
      <c r="B33" s="28" t="s">
        <v>466</v>
      </c>
      <c r="C33" s="28" t="s">
        <v>557</v>
      </c>
      <c r="D33" s="28" t="s">
        <v>418</v>
      </c>
      <c r="E33" s="28" t="s">
        <v>419</v>
      </c>
      <c r="F33" s="28" t="s">
        <v>200</v>
      </c>
      <c r="G33" s="28" t="s">
        <v>127</v>
      </c>
      <c r="H33" s="28" t="s">
        <v>128</v>
      </c>
      <c r="I33" s="28" t="s">
        <v>315</v>
      </c>
      <c r="J33" s="28">
        <v>330</v>
      </c>
      <c r="K33" s="29">
        <v>92.875</v>
      </c>
      <c r="L33" s="29">
        <v>0.27950849718747373</v>
      </c>
      <c r="M33" s="29">
        <v>0.32889253849870448</v>
      </c>
    </row>
    <row r="34" spans="1:13" x14ac:dyDescent="0.3">
      <c r="A34" s="56">
        <v>33</v>
      </c>
      <c r="B34" s="32" t="s">
        <v>439</v>
      </c>
      <c r="C34" s="32" t="s">
        <v>126</v>
      </c>
      <c r="D34" s="32" t="s">
        <v>444</v>
      </c>
      <c r="E34" s="32" t="s">
        <v>443</v>
      </c>
      <c r="F34" s="32" t="s">
        <v>145</v>
      </c>
      <c r="G34" s="32" t="s">
        <v>139</v>
      </c>
      <c r="H34" s="32" t="s">
        <v>128</v>
      </c>
      <c r="I34" s="32" t="s">
        <v>147</v>
      </c>
      <c r="J34" s="32">
        <v>120</v>
      </c>
      <c r="K34" s="33">
        <v>92.861111111111114</v>
      </c>
      <c r="L34" s="33">
        <v>0.45812284729085118</v>
      </c>
      <c r="M34" s="33">
        <v>0.28396714720925653</v>
      </c>
    </row>
    <row r="35" spans="1:13" x14ac:dyDescent="0.3">
      <c r="A35" s="56">
        <v>34</v>
      </c>
      <c r="B35" s="32" t="s">
        <v>434</v>
      </c>
      <c r="C35" s="32" t="s">
        <v>126</v>
      </c>
      <c r="D35" s="32" t="s">
        <v>137</v>
      </c>
      <c r="E35" s="32" t="s">
        <v>154</v>
      </c>
      <c r="F35" s="32" t="s">
        <v>138</v>
      </c>
      <c r="G35" s="32" t="s">
        <v>127</v>
      </c>
      <c r="H35" s="32" t="s">
        <v>128</v>
      </c>
      <c r="I35" s="32" t="s">
        <v>147</v>
      </c>
      <c r="J35" s="32">
        <v>90</v>
      </c>
      <c r="K35" s="33">
        <v>92.75</v>
      </c>
      <c r="L35" s="33">
        <v>1.0155048005794951</v>
      </c>
      <c r="M35" s="33">
        <v>0.68022034285813615</v>
      </c>
    </row>
    <row r="36" spans="1:13" x14ac:dyDescent="0.3">
      <c r="A36" s="56">
        <v>35</v>
      </c>
      <c r="B36" s="20" t="s">
        <v>516</v>
      </c>
      <c r="C36" s="20" t="s">
        <v>204</v>
      </c>
      <c r="D36" s="20" t="s">
        <v>236</v>
      </c>
      <c r="E36" s="20" t="s">
        <v>517</v>
      </c>
      <c r="F36" s="20" t="s">
        <v>200</v>
      </c>
      <c r="G36" s="20" t="s">
        <v>127</v>
      </c>
      <c r="H36" s="20" t="s">
        <v>128</v>
      </c>
      <c r="I36" s="20" t="s">
        <v>230</v>
      </c>
      <c r="J36" s="20">
        <v>235.7</v>
      </c>
      <c r="K36" s="21">
        <v>92.6875</v>
      </c>
      <c r="L36" s="21">
        <v>0.48007160924178799</v>
      </c>
      <c r="M36" s="21">
        <v>0.56489148563804648</v>
      </c>
    </row>
    <row r="37" spans="1:13" x14ac:dyDescent="0.3">
      <c r="A37" s="56">
        <v>36</v>
      </c>
      <c r="B37" s="34" t="s">
        <v>541</v>
      </c>
      <c r="C37" s="34" t="s">
        <v>363</v>
      </c>
      <c r="D37" s="34" t="s">
        <v>364</v>
      </c>
      <c r="E37" s="34" t="s">
        <v>493</v>
      </c>
      <c r="F37" s="34" t="s">
        <v>219</v>
      </c>
      <c r="G37" s="34" t="s">
        <v>116</v>
      </c>
      <c r="H37" s="34" t="s">
        <v>117</v>
      </c>
      <c r="I37" s="34" t="s">
        <v>366</v>
      </c>
      <c r="J37" s="34">
        <v>128.57</v>
      </c>
      <c r="K37" s="35">
        <v>92.666666666666671</v>
      </c>
      <c r="L37" s="35">
        <v>1.1873172373979173</v>
      </c>
      <c r="M37" s="35">
        <v>0.97673471583126781</v>
      </c>
    </row>
    <row r="38" spans="1:13" x14ac:dyDescent="0.3">
      <c r="A38" s="56">
        <v>37</v>
      </c>
      <c r="B38" s="20" t="s">
        <v>510</v>
      </c>
      <c r="C38" s="20" t="s">
        <v>204</v>
      </c>
      <c r="D38" s="20" t="s">
        <v>205</v>
      </c>
      <c r="E38" s="20" t="s">
        <v>286</v>
      </c>
      <c r="F38" s="20" t="s">
        <v>200</v>
      </c>
      <c r="G38" s="20" t="s">
        <v>127</v>
      </c>
      <c r="H38" s="20" t="s">
        <v>128</v>
      </c>
      <c r="I38" s="20" t="s">
        <v>284</v>
      </c>
      <c r="J38" s="20">
        <v>280</v>
      </c>
      <c r="K38" s="21">
        <v>92.59375</v>
      </c>
      <c r="L38" s="21">
        <v>0.44960920531056747</v>
      </c>
      <c r="M38" s="21">
        <v>0.30116384246928757</v>
      </c>
    </row>
    <row r="39" spans="1:13" x14ac:dyDescent="0.3">
      <c r="A39" s="56">
        <v>38</v>
      </c>
      <c r="B39" s="32" t="s">
        <v>163</v>
      </c>
      <c r="C39" s="32" t="s">
        <v>126</v>
      </c>
      <c r="D39" s="32" t="s">
        <v>444</v>
      </c>
      <c r="E39" s="32" t="s">
        <v>164</v>
      </c>
      <c r="F39" s="32">
        <v>74158</v>
      </c>
      <c r="G39" s="32" t="s">
        <v>127</v>
      </c>
      <c r="H39" s="32" t="s">
        <v>128</v>
      </c>
      <c r="I39" s="32" t="s">
        <v>263</v>
      </c>
      <c r="J39" s="32">
        <v>75</v>
      </c>
      <c r="K39" s="33">
        <v>92.583333333333329</v>
      </c>
      <c r="L39" s="33">
        <v>0.31180478223116176</v>
      </c>
      <c r="M39" s="33">
        <v>0.25650310277211708</v>
      </c>
    </row>
    <row r="40" spans="1:13" x14ac:dyDescent="0.3">
      <c r="A40" s="56">
        <v>39</v>
      </c>
      <c r="B40" s="32" t="s">
        <v>167</v>
      </c>
      <c r="C40" s="32" t="s">
        <v>126</v>
      </c>
      <c r="D40" s="32" t="s">
        <v>444</v>
      </c>
      <c r="E40" s="32" t="s">
        <v>164</v>
      </c>
      <c r="F40" s="32">
        <v>74158</v>
      </c>
      <c r="G40" s="32" t="s">
        <v>139</v>
      </c>
      <c r="H40" s="32" t="s">
        <v>128</v>
      </c>
      <c r="I40" s="32" t="s">
        <v>263</v>
      </c>
      <c r="J40" s="32">
        <v>79</v>
      </c>
      <c r="K40" s="33">
        <v>92.545454545454547</v>
      </c>
      <c r="L40" s="33">
        <v>0.72156853938125198</v>
      </c>
      <c r="M40" s="33">
        <v>0.39432103651748424</v>
      </c>
    </row>
    <row r="41" spans="1:13" x14ac:dyDescent="0.3">
      <c r="A41" s="56">
        <v>40</v>
      </c>
      <c r="B41" s="32" t="s">
        <v>131</v>
      </c>
      <c r="C41" s="32" t="s">
        <v>115</v>
      </c>
      <c r="D41" s="32"/>
      <c r="E41" s="32" t="s">
        <v>438</v>
      </c>
      <c r="F41" s="32" t="s">
        <v>132</v>
      </c>
      <c r="G41" s="32" t="s">
        <v>133</v>
      </c>
      <c r="H41" s="32" t="s">
        <v>134</v>
      </c>
      <c r="I41" s="32" t="s">
        <v>561</v>
      </c>
      <c r="J41" s="32">
        <v>161.25</v>
      </c>
      <c r="K41" s="33">
        <v>92.5</v>
      </c>
      <c r="L41" s="33">
        <v>0.87797114607106164</v>
      </c>
      <c r="M41" s="33">
        <v>0.72225423067649219</v>
      </c>
    </row>
    <row r="42" spans="1:13" x14ac:dyDescent="0.3">
      <c r="A42" s="56">
        <v>41</v>
      </c>
      <c r="B42" s="20" t="s">
        <v>518</v>
      </c>
      <c r="C42" s="20" t="s">
        <v>204</v>
      </c>
      <c r="D42" s="20" t="s">
        <v>236</v>
      </c>
      <c r="E42" s="20" t="s">
        <v>259</v>
      </c>
      <c r="F42" s="20" t="s">
        <v>200</v>
      </c>
      <c r="G42" s="20" t="s">
        <v>127</v>
      </c>
      <c r="H42" s="20" t="s">
        <v>201</v>
      </c>
      <c r="I42" s="20" t="s">
        <v>186</v>
      </c>
      <c r="J42" s="20">
        <v>156.46</v>
      </c>
      <c r="K42" s="21">
        <v>92.45</v>
      </c>
      <c r="L42" s="21">
        <v>0.82764726786234244</v>
      </c>
      <c r="M42" s="21">
        <v>0.78907134575452886</v>
      </c>
    </row>
    <row r="43" spans="1:13" x14ac:dyDescent="0.3">
      <c r="A43" s="56">
        <v>42</v>
      </c>
      <c r="B43" s="32" t="s">
        <v>442</v>
      </c>
      <c r="C43" s="32" t="s">
        <v>126</v>
      </c>
      <c r="D43" s="32" t="s">
        <v>444</v>
      </c>
      <c r="E43" s="32" t="s">
        <v>443</v>
      </c>
      <c r="F43" s="32" t="s">
        <v>157</v>
      </c>
      <c r="G43" s="32" t="s">
        <v>139</v>
      </c>
      <c r="H43" s="32" t="s">
        <v>158</v>
      </c>
      <c r="I43" s="32" t="s">
        <v>370</v>
      </c>
      <c r="J43" s="32">
        <v>128</v>
      </c>
      <c r="K43" s="33">
        <v>92.4375</v>
      </c>
      <c r="L43" s="33">
        <v>0.63018681092725726</v>
      </c>
      <c r="M43" s="33">
        <v>0.32670604168947615</v>
      </c>
    </row>
    <row r="44" spans="1:13" x14ac:dyDescent="0.3">
      <c r="A44" s="56">
        <v>43</v>
      </c>
      <c r="B44" s="32" t="s">
        <v>455</v>
      </c>
      <c r="C44" s="32" t="s">
        <v>126</v>
      </c>
      <c r="D44" s="32" t="s">
        <v>444</v>
      </c>
      <c r="E44" s="32" t="s">
        <v>550</v>
      </c>
      <c r="F44" s="32" t="s">
        <v>188</v>
      </c>
      <c r="G44" s="32" t="s">
        <v>139</v>
      </c>
      <c r="H44" s="32" t="s">
        <v>128</v>
      </c>
      <c r="I44" s="32" t="s">
        <v>190</v>
      </c>
      <c r="J44" s="32">
        <v>68</v>
      </c>
      <c r="K44" s="33">
        <v>92.375</v>
      </c>
      <c r="L44" s="33">
        <v>0.41457809879442498</v>
      </c>
      <c r="M44" s="33">
        <v>0.27769879211057685</v>
      </c>
    </row>
    <row r="45" spans="1:13" x14ac:dyDescent="0.3">
      <c r="A45" s="56">
        <v>44</v>
      </c>
      <c r="B45" s="36" t="s">
        <v>481</v>
      </c>
      <c r="C45" s="36" t="s">
        <v>384</v>
      </c>
      <c r="D45" s="36" t="s">
        <v>479</v>
      </c>
      <c r="E45" s="36" t="s">
        <v>480</v>
      </c>
      <c r="F45" s="36" t="s">
        <v>200</v>
      </c>
      <c r="G45" s="36" t="s">
        <v>127</v>
      </c>
      <c r="H45" s="36" t="s">
        <v>385</v>
      </c>
      <c r="I45" s="36" t="s">
        <v>370</v>
      </c>
      <c r="J45" s="36">
        <v>138</v>
      </c>
      <c r="K45" s="37">
        <v>92.357142857142861</v>
      </c>
      <c r="L45" s="37">
        <v>1.0424656799518874</v>
      </c>
      <c r="M45" s="37">
        <v>0.76564216142498642</v>
      </c>
    </row>
    <row r="46" spans="1:13" x14ac:dyDescent="0.3">
      <c r="A46" s="56">
        <v>45</v>
      </c>
      <c r="B46" s="24" t="s">
        <v>539</v>
      </c>
      <c r="C46" s="24" t="s">
        <v>289</v>
      </c>
      <c r="D46" s="24" t="s">
        <v>537</v>
      </c>
      <c r="E46" s="24" t="s">
        <v>538</v>
      </c>
      <c r="F46" s="24" t="s">
        <v>290</v>
      </c>
      <c r="G46" s="24" t="s">
        <v>317</v>
      </c>
      <c r="H46" s="24" t="s">
        <v>128</v>
      </c>
      <c r="I46" s="24" t="s">
        <v>267</v>
      </c>
      <c r="J46" s="24">
        <v>115</v>
      </c>
      <c r="K46" s="25">
        <v>92.181818181818187</v>
      </c>
      <c r="L46" s="25">
        <v>0.90510489780635783</v>
      </c>
      <c r="M46" s="25">
        <v>0.52467230012022181</v>
      </c>
    </row>
    <row r="47" spans="1:13" x14ac:dyDescent="0.3">
      <c r="A47" s="56">
        <v>46</v>
      </c>
      <c r="B47" s="32" t="s">
        <v>169</v>
      </c>
      <c r="C47" s="32" t="s">
        <v>126</v>
      </c>
      <c r="D47" s="32" t="s">
        <v>444</v>
      </c>
      <c r="E47" s="32" t="s">
        <v>446</v>
      </c>
      <c r="F47" s="32">
        <v>74158</v>
      </c>
      <c r="G47" s="32" t="s">
        <v>127</v>
      </c>
      <c r="H47" s="32" t="s">
        <v>128</v>
      </c>
      <c r="I47" s="32" t="s">
        <v>263</v>
      </c>
      <c r="J47" s="32">
        <v>59</v>
      </c>
      <c r="K47" s="33">
        <v>92.138888888888886</v>
      </c>
      <c r="L47" s="33">
        <v>0.50154083570188301</v>
      </c>
      <c r="M47" s="33">
        <v>0.31087975892368108</v>
      </c>
    </row>
    <row r="48" spans="1:13" x14ac:dyDescent="0.3">
      <c r="A48" s="56">
        <v>47</v>
      </c>
      <c r="B48" s="24" t="s">
        <v>468</v>
      </c>
      <c r="C48" s="24" t="s">
        <v>289</v>
      </c>
      <c r="D48" s="24" t="s">
        <v>301</v>
      </c>
      <c r="E48" s="24" t="s">
        <v>319</v>
      </c>
      <c r="F48" s="24" t="s">
        <v>200</v>
      </c>
      <c r="G48" s="24" t="s">
        <v>127</v>
      </c>
      <c r="H48" s="24" t="s">
        <v>320</v>
      </c>
      <c r="I48" s="24" t="s">
        <v>263</v>
      </c>
      <c r="J48" s="24">
        <v>99</v>
      </c>
      <c r="K48" s="25">
        <v>92.125</v>
      </c>
      <c r="L48" s="25">
        <v>1.2562344526401112</v>
      </c>
      <c r="M48" s="25">
        <v>1.4781881131907604</v>
      </c>
    </row>
    <row r="49" spans="1:13" x14ac:dyDescent="0.3">
      <c r="A49" s="56">
        <v>48</v>
      </c>
      <c r="B49" s="30" t="s">
        <v>473</v>
      </c>
      <c r="C49" s="30" t="s">
        <v>376</v>
      </c>
      <c r="D49" s="30" t="s">
        <v>475</v>
      </c>
      <c r="E49" s="30" t="s">
        <v>476</v>
      </c>
      <c r="F49" s="30" t="s">
        <v>377</v>
      </c>
      <c r="G49" s="30" t="s">
        <v>127</v>
      </c>
      <c r="H49" s="30" t="s">
        <v>128</v>
      </c>
      <c r="I49" s="30" t="s">
        <v>229</v>
      </c>
      <c r="J49" s="30">
        <v>104.7</v>
      </c>
      <c r="K49" s="31">
        <v>92.071428571428569</v>
      </c>
      <c r="L49" s="31">
        <v>0.831460480487344</v>
      </c>
      <c r="M49" s="31">
        <v>0.61066873630714502</v>
      </c>
    </row>
    <row r="50" spans="1:13" x14ac:dyDescent="0.3">
      <c r="A50" s="56">
        <v>49</v>
      </c>
      <c r="B50" s="32" t="s">
        <v>447</v>
      </c>
      <c r="C50" s="32" t="s">
        <v>126</v>
      </c>
      <c r="D50" s="32" t="s">
        <v>451</v>
      </c>
      <c r="E50" s="32" t="s">
        <v>174</v>
      </c>
      <c r="F50" s="32">
        <v>74158</v>
      </c>
      <c r="G50" s="32" t="s">
        <v>139</v>
      </c>
      <c r="H50" s="32" t="s">
        <v>128</v>
      </c>
      <c r="I50" s="32" t="s">
        <v>370</v>
      </c>
      <c r="J50" s="32">
        <v>58</v>
      </c>
      <c r="K50" s="33">
        <v>92</v>
      </c>
      <c r="L50" s="33">
        <v>0.21650635094610965</v>
      </c>
      <c r="M50" s="33">
        <v>0.14502346437701355</v>
      </c>
    </row>
    <row r="51" spans="1:13" x14ac:dyDescent="0.3">
      <c r="A51" s="56">
        <v>50</v>
      </c>
      <c r="B51" s="32" t="s">
        <v>450</v>
      </c>
      <c r="C51" s="32" t="s">
        <v>126</v>
      </c>
      <c r="D51" s="32" t="s">
        <v>452</v>
      </c>
      <c r="E51" s="32" t="s">
        <v>174</v>
      </c>
      <c r="F51" s="32">
        <v>74158</v>
      </c>
      <c r="G51" s="32" t="s">
        <v>139</v>
      </c>
      <c r="H51" s="32" t="s">
        <v>128</v>
      </c>
      <c r="I51" s="32" t="s">
        <v>370</v>
      </c>
      <c r="J51" s="32">
        <v>58</v>
      </c>
      <c r="K51" s="33">
        <v>91.96875</v>
      </c>
      <c r="L51" s="33">
        <v>0.65476021374240512</v>
      </c>
      <c r="M51" s="33">
        <v>0.4385811045182354</v>
      </c>
    </row>
    <row r="52" spans="1:13" x14ac:dyDescent="0.3">
      <c r="A52" s="56">
        <v>51</v>
      </c>
      <c r="B52" s="38" t="s">
        <v>495</v>
      </c>
      <c r="C52" s="38" t="s">
        <v>194</v>
      </c>
      <c r="D52" s="38" t="s">
        <v>497</v>
      </c>
      <c r="E52" s="38" t="s">
        <v>496</v>
      </c>
      <c r="F52" s="38" t="s">
        <v>195</v>
      </c>
      <c r="G52" s="38" t="s">
        <v>127</v>
      </c>
      <c r="H52" s="38" t="s">
        <v>128</v>
      </c>
      <c r="I52" s="38" t="s">
        <v>190</v>
      </c>
      <c r="J52" s="38">
        <v>88</v>
      </c>
      <c r="K52" s="39">
        <v>91.909090909090907</v>
      </c>
      <c r="L52" s="39">
        <v>0.38836380660534231</v>
      </c>
      <c r="M52" s="39">
        <v>0.21223211712890444</v>
      </c>
    </row>
    <row r="53" spans="1:13" x14ac:dyDescent="0.3">
      <c r="A53" s="56">
        <v>52</v>
      </c>
      <c r="B53" s="34" t="s">
        <v>494</v>
      </c>
      <c r="C53" s="34" t="s">
        <v>363</v>
      </c>
      <c r="D53" s="34" t="s">
        <v>368</v>
      </c>
      <c r="E53" s="34" t="s">
        <v>367</v>
      </c>
      <c r="F53" s="34" t="s">
        <v>219</v>
      </c>
      <c r="G53" s="34" t="s">
        <v>116</v>
      </c>
      <c r="H53" s="34" t="s">
        <v>117</v>
      </c>
      <c r="I53" s="34" t="s">
        <v>370</v>
      </c>
      <c r="J53" s="34">
        <v>138</v>
      </c>
      <c r="K53" s="35">
        <v>91.90625</v>
      </c>
      <c r="L53" s="35">
        <v>1.0150238605569821</v>
      </c>
      <c r="M53" s="35">
        <v>0.67989819254745198</v>
      </c>
    </row>
    <row r="54" spans="1:13" x14ac:dyDescent="0.3">
      <c r="A54" s="56">
        <v>53</v>
      </c>
      <c r="B54" s="36" t="s">
        <v>482</v>
      </c>
      <c r="C54" s="36" t="s">
        <v>384</v>
      </c>
      <c r="D54" s="36" t="s">
        <v>433</v>
      </c>
      <c r="E54" s="36" t="s">
        <v>433</v>
      </c>
      <c r="F54" s="36" t="s">
        <v>200</v>
      </c>
      <c r="G54" s="36" t="s">
        <v>127</v>
      </c>
      <c r="H54" s="36" t="s">
        <v>128</v>
      </c>
      <c r="I54" s="36" t="s">
        <v>389</v>
      </c>
      <c r="J54" s="36">
        <v>145</v>
      </c>
      <c r="K54" s="37">
        <v>91.875</v>
      </c>
      <c r="L54" s="37">
        <v>0.23935677693908453</v>
      </c>
      <c r="M54" s="37">
        <v>0.19690447181432874</v>
      </c>
    </row>
    <row r="55" spans="1:13" x14ac:dyDescent="0.3">
      <c r="A55" s="56">
        <v>54</v>
      </c>
      <c r="B55" s="42" t="s">
        <v>545</v>
      </c>
      <c r="C55" s="42" t="s">
        <v>328</v>
      </c>
      <c r="D55" s="42" t="s">
        <v>332</v>
      </c>
      <c r="E55" s="42" t="s">
        <v>333</v>
      </c>
      <c r="F55" s="42" t="s">
        <v>329</v>
      </c>
      <c r="G55" s="42" t="s">
        <v>127</v>
      </c>
      <c r="H55" s="42" t="s">
        <v>128</v>
      </c>
      <c r="I55" s="42" t="s">
        <v>310</v>
      </c>
      <c r="J55" s="42">
        <v>57</v>
      </c>
      <c r="K55" s="43">
        <v>91.8</v>
      </c>
      <c r="L55" s="43">
        <v>0.73143694191638964</v>
      </c>
      <c r="M55" s="43">
        <v>0.42400024973710565</v>
      </c>
    </row>
    <row r="56" spans="1:13" x14ac:dyDescent="0.3">
      <c r="A56" s="56">
        <v>55</v>
      </c>
      <c r="B56" s="32" t="s">
        <v>448</v>
      </c>
      <c r="C56" s="32" t="s">
        <v>126</v>
      </c>
      <c r="D56" s="32" t="s">
        <v>444</v>
      </c>
      <c r="E56" s="32" t="s">
        <v>174</v>
      </c>
      <c r="F56" s="32">
        <v>74167</v>
      </c>
      <c r="G56" s="32" t="s">
        <v>139</v>
      </c>
      <c r="H56" s="32" t="s">
        <v>128</v>
      </c>
      <c r="I56" s="32" t="s">
        <v>370</v>
      </c>
      <c r="J56" s="32">
        <v>68</v>
      </c>
      <c r="K56" s="33">
        <v>91.75</v>
      </c>
      <c r="L56" s="33">
        <v>0.66143782776614768</v>
      </c>
      <c r="M56" s="33">
        <v>0.443054002034931</v>
      </c>
    </row>
    <row r="57" spans="1:13" x14ac:dyDescent="0.3">
      <c r="A57" s="56">
        <v>56</v>
      </c>
      <c r="B57" s="24" t="s">
        <v>534</v>
      </c>
      <c r="C57" s="24" t="s">
        <v>289</v>
      </c>
      <c r="D57" s="24" t="s">
        <v>297</v>
      </c>
      <c r="E57" s="24" t="s">
        <v>533</v>
      </c>
      <c r="F57" s="24" t="s">
        <v>200</v>
      </c>
      <c r="G57" s="24" t="s">
        <v>139</v>
      </c>
      <c r="H57" s="24" t="s">
        <v>128</v>
      </c>
      <c r="I57" s="24" t="s">
        <v>299</v>
      </c>
      <c r="J57" s="24">
        <v>178</v>
      </c>
      <c r="K57" s="25">
        <v>91.75</v>
      </c>
      <c r="L57" s="25">
        <v>0.63737743919909806</v>
      </c>
      <c r="M57" s="25">
        <v>0.74999037978938987</v>
      </c>
    </row>
    <row r="58" spans="1:13" x14ac:dyDescent="0.3">
      <c r="A58" s="56">
        <v>57</v>
      </c>
      <c r="B58" s="32" t="s">
        <v>440</v>
      </c>
      <c r="C58" s="32" t="s">
        <v>126</v>
      </c>
      <c r="D58" s="32" t="s">
        <v>444</v>
      </c>
      <c r="E58" s="32" t="s">
        <v>443</v>
      </c>
      <c r="F58" s="32">
        <v>74158</v>
      </c>
      <c r="G58" s="32" t="s">
        <v>139</v>
      </c>
      <c r="H58" s="32" t="s">
        <v>151</v>
      </c>
      <c r="I58" s="32" t="s">
        <v>153</v>
      </c>
      <c r="J58" s="32">
        <v>120</v>
      </c>
      <c r="K58" s="33">
        <v>91.714285714285708</v>
      </c>
      <c r="L58" s="33">
        <v>0.64681322415267262</v>
      </c>
      <c r="M58" s="33">
        <v>0.47505398451234632</v>
      </c>
    </row>
    <row r="59" spans="1:13" x14ac:dyDescent="0.3">
      <c r="A59" s="56">
        <v>58</v>
      </c>
      <c r="B59" s="32" t="s">
        <v>182</v>
      </c>
      <c r="C59" s="32" t="s">
        <v>126</v>
      </c>
      <c r="D59" s="32" t="s">
        <v>150</v>
      </c>
      <c r="E59" s="32" t="s">
        <v>183</v>
      </c>
      <c r="F59" s="32" t="s">
        <v>184</v>
      </c>
      <c r="G59" s="32" t="s">
        <v>127</v>
      </c>
      <c r="H59" s="32" t="s">
        <v>128</v>
      </c>
      <c r="I59" s="32" t="s">
        <v>186</v>
      </c>
      <c r="J59" s="32">
        <v>25</v>
      </c>
      <c r="K59" s="33">
        <v>91.674999999999997</v>
      </c>
      <c r="L59" s="33">
        <v>0.40388736053508784</v>
      </c>
      <c r="M59" s="33">
        <v>0.2341259128693462</v>
      </c>
    </row>
    <row r="60" spans="1:13" x14ac:dyDescent="0.3">
      <c r="A60" s="56">
        <v>59</v>
      </c>
      <c r="B60" s="22" t="s">
        <v>483</v>
      </c>
      <c r="C60" s="22" t="s">
        <v>340</v>
      </c>
      <c r="D60" s="22" t="s">
        <v>341</v>
      </c>
      <c r="E60" s="22" t="s">
        <v>430</v>
      </c>
      <c r="F60" s="22" t="s">
        <v>200</v>
      </c>
      <c r="G60" s="22" t="s">
        <v>127</v>
      </c>
      <c r="H60" s="22" t="s">
        <v>128</v>
      </c>
      <c r="I60" s="22" t="s">
        <v>348</v>
      </c>
      <c r="J60" s="22">
        <v>115.71</v>
      </c>
      <c r="K60" s="23">
        <v>91.65625</v>
      </c>
      <c r="L60" s="23">
        <v>0.93489220635322445</v>
      </c>
      <c r="M60" s="23">
        <v>0.62622323082874287</v>
      </c>
    </row>
    <row r="61" spans="1:13" x14ac:dyDescent="0.3">
      <c r="A61" s="56">
        <v>60</v>
      </c>
      <c r="B61" s="40" t="s">
        <v>546</v>
      </c>
      <c r="C61" s="40" t="s">
        <v>357</v>
      </c>
      <c r="D61" s="40" t="s">
        <v>358</v>
      </c>
      <c r="E61" s="40" t="s">
        <v>359</v>
      </c>
      <c r="F61" s="40" t="s">
        <v>360</v>
      </c>
      <c r="G61" s="40" t="s">
        <v>127</v>
      </c>
      <c r="H61" s="40" t="s">
        <v>128</v>
      </c>
      <c r="I61" s="40" t="s">
        <v>331</v>
      </c>
      <c r="J61" s="40">
        <v>57.88</v>
      </c>
      <c r="K61" s="41">
        <v>91.625</v>
      </c>
      <c r="L61" s="41">
        <v>1.1180339887498949</v>
      </c>
      <c r="M61" s="41">
        <v>0.74889794978863744</v>
      </c>
    </row>
    <row r="62" spans="1:13" x14ac:dyDescent="0.3">
      <c r="A62" s="56">
        <v>61</v>
      </c>
      <c r="B62" s="44" t="s">
        <v>465</v>
      </c>
      <c r="C62" s="44" t="s">
        <v>415</v>
      </c>
      <c r="D62" s="44" t="s">
        <v>462</v>
      </c>
      <c r="E62" s="44" t="s">
        <v>461</v>
      </c>
      <c r="F62" s="44" t="s">
        <v>200</v>
      </c>
      <c r="G62" s="44" t="s">
        <v>127</v>
      </c>
      <c r="H62" s="44" t="s">
        <v>128</v>
      </c>
      <c r="I62" s="44" t="s">
        <v>240</v>
      </c>
      <c r="J62" s="44">
        <v>98</v>
      </c>
      <c r="K62" s="45">
        <v>91.583333333333329</v>
      </c>
      <c r="L62" s="45">
        <v>0.92044675143227161</v>
      </c>
      <c r="M62" s="45">
        <v>0.47718471655079803</v>
      </c>
    </row>
    <row r="63" spans="1:13" x14ac:dyDescent="0.3">
      <c r="A63" s="56">
        <v>62</v>
      </c>
      <c r="B63" s="42" t="s">
        <v>544</v>
      </c>
      <c r="C63" s="42" t="s">
        <v>328</v>
      </c>
      <c r="D63" s="42" t="s">
        <v>456</v>
      </c>
      <c r="E63" s="42" t="s">
        <v>336</v>
      </c>
      <c r="F63" s="42" t="s">
        <v>337</v>
      </c>
      <c r="G63" s="42" t="s">
        <v>291</v>
      </c>
      <c r="H63" s="42" t="s">
        <v>128</v>
      </c>
      <c r="I63" s="42" t="s">
        <v>370</v>
      </c>
      <c r="J63" s="42">
        <v>49</v>
      </c>
      <c r="K63" s="43">
        <v>91.5625</v>
      </c>
      <c r="L63" s="43">
        <v>0.84548432865429268</v>
      </c>
      <c r="M63" s="43">
        <v>0.56633473282471514</v>
      </c>
    </row>
    <row r="64" spans="1:13" x14ac:dyDescent="0.3">
      <c r="A64" s="56">
        <v>63</v>
      </c>
      <c r="B64" s="24" t="s">
        <v>469</v>
      </c>
      <c r="C64" s="24" t="s">
        <v>289</v>
      </c>
      <c r="D64" s="24" t="s">
        <v>301</v>
      </c>
      <c r="E64" s="24" t="s">
        <v>319</v>
      </c>
      <c r="F64" s="24" t="s">
        <v>200</v>
      </c>
      <c r="G64" s="24" t="s">
        <v>276</v>
      </c>
      <c r="H64" s="24" t="s">
        <v>320</v>
      </c>
      <c r="I64" s="24" t="s">
        <v>263</v>
      </c>
      <c r="J64" s="24">
        <v>99</v>
      </c>
      <c r="K64" s="25">
        <v>91.527777777777771</v>
      </c>
      <c r="L64" s="25">
        <v>0.81175773312235866</v>
      </c>
      <c r="M64" s="25">
        <v>0.50316749985940423</v>
      </c>
    </row>
    <row r="65" spans="1:13" x14ac:dyDescent="0.3">
      <c r="A65" s="56">
        <v>64</v>
      </c>
      <c r="B65" s="22" t="s">
        <v>484</v>
      </c>
      <c r="C65" s="22" t="s">
        <v>340</v>
      </c>
      <c r="D65" s="22" t="s">
        <v>341</v>
      </c>
      <c r="E65" s="22" t="s">
        <v>485</v>
      </c>
      <c r="F65" s="22" t="s">
        <v>426</v>
      </c>
      <c r="G65" s="22" t="s">
        <v>427</v>
      </c>
      <c r="H65" s="22" t="s">
        <v>428</v>
      </c>
      <c r="I65" s="22" t="s">
        <v>414</v>
      </c>
      <c r="J65" s="22">
        <v>198</v>
      </c>
      <c r="K65" s="23">
        <v>91.38636363636364</v>
      </c>
      <c r="L65" s="23">
        <v>0.57764841032449243</v>
      </c>
      <c r="M65" s="23">
        <v>0.31567191121879046</v>
      </c>
    </row>
    <row r="66" spans="1:13" x14ac:dyDescent="0.3">
      <c r="A66" s="56">
        <v>65</v>
      </c>
      <c r="B66" s="32" t="s">
        <v>449</v>
      </c>
      <c r="C66" s="32" t="s">
        <v>126</v>
      </c>
      <c r="D66" s="32" t="s">
        <v>444</v>
      </c>
      <c r="E66" s="32" t="s">
        <v>174</v>
      </c>
      <c r="F66" s="32">
        <v>74158</v>
      </c>
      <c r="G66" s="32" t="s">
        <v>139</v>
      </c>
      <c r="H66" s="32" t="s">
        <v>128</v>
      </c>
      <c r="I66" s="32" t="s">
        <v>370</v>
      </c>
      <c r="J66" s="32">
        <v>68</v>
      </c>
      <c r="K66" s="33">
        <v>91.357142857142861</v>
      </c>
      <c r="L66" s="33">
        <v>0.77755503775275869</v>
      </c>
      <c r="M66" s="33">
        <v>0.57107771620777492</v>
      </c>
    </row>
    <row r="67" spans="1:13" x14ac:dyDescent="0.3">
      <c r="A67" s="56">
        <v>66</v>
      </c>
      <c r="B67" s="32" t="s">
        <v>161</v>
      </c>
      <c r="C67" s="32" t="s">
        <v>126</v>
      </c>
      <c r="D67" s="32" t="s">
        <v>150</v>
      </c>
      <c r="E67" s="32" t="s">
        <v>445</v>
      </c>
      <c r="F67" s="32">
        <v>74110</v>
      </c>
      <c r="G67" s="32" t="s">
        <v>127</v>
      </c>
      <c r="H67" s="32" t="s">
        <v>128</v>
      </c>
      <c r="I67" s="32" t="s">
        <v>370</v>
      </c>
      <c r="J67" s="32">
        <v>78</v>
      </c>
      <c r="K67" s="33">
        <v>91.325000000000003</v>
      </c>
      <c r="L67" s="33">
        <v>0.70754858490424521</v>
      </c>
      <c r="M67" s="33">
        <v>0.41015261809790932</v>
      </c>
    </row>
    <row r="68" spans="1:13" x14ac:dyDescent="0.3">
      <c r="A68" s="56">
        <v>67</v>
      </c>
      <c r="B68" s="20" t="s">
        <v>521</v>
      </c>
      <c r="C68" s="20" t="s">
        <v>204</v>
      </c>
      <c r="D68" s="20" t="s">
        <v>205</v>
      </c>
      <c r="E68" s="20" t="s">
        <v>234</v>
      </c>
      <c r="F68" s="20" t="s">
        <v>200</v>
      </c>
      <c r="G68" s="20" t="s">
        <v>139</v>
      </c>
      <c r="H68" s="20" t="s">
        <v>128</v>
      </c>
      <c r="I68" s="20" t="s">
        <v>130</v>
      </c>
      <c r="J68" s="20">
        <v>165</v>
      </c>
      <c r="K68" s="21">
        <v>91.321428571428569</v>
      </c>
      <c r="L68" s="21">
        <v>0.41649656391752149</v>
      </c>
      <c r="M68" s="21">
        <v>0.30589719695962425</v>
      </c>
    </row>
    <row r="69" spans="1:13" x14ac:dyDescent="0.3">
      <c r="A69" s="56">
        <v>68</v>
      </c>
      <c r="B69" s="32" t="s">
        <v>114</v>
      </c>
      <c r="C69" s="32" t="s">
        <v>115</v>
      </c>
      <c r="D69" s="32" t="s">
        <v>451</v>
      </c>
      <c r="E69" s="32" t="s">
        <v>433</v>
      </c>
      <c r="F69" s="32">
        <v>74110</v>
      </c>
      <c r="G69" s="32" t="s">
        <v>116</v>
      </c>
      <c r="H69" s="32" t="s">
        <v>117</v>
      </c>
      <c r="I69" s="32" t="s">
        <v>560</v>
      </c>
      <c r="J69" s="32">
        <v>108</v>
      </c>
      <c r="K69" s="33">
        <v>91.25</v>
      </c>
      <c r="L69" s="33">
        <v>1.0124228365658292</v>
      </c>
      <c r="M69" s="33">
        <v>0.9652346852844178</v>
      </c>
    </row>
    <row r="70" spans="1:13" x14ac:dyDescent="0.3">
      <c r="A70" s="56">
        <v>69</v>
      </c>
      <c r="B70" s="48" t="s">
        <v>487</v>
      </c>
      <c r="C70" s="48" t="s">
        <v>391</v>
      </c>
      <c r="D70" s="48" t="s">
        <v>432</v>
      </c>
      <c r="E70" s="48" t="s">
        <v>392</v>
      </c>
      <c r="F70" s="48" t="s">
        <v>393</v>
      </c>
      <c r="G70" s="48" t="s">
        <v>486</v>
      </c>
      <c r="H70" s="48" t="s">
        <v>128</v>
      </c>
      <c r="I70" s="48" t="s">
        <v>190</v>
      </c>
      <c r="J70" s="48">
        <v>178</v>
      </c>
      <c r="K70" s="49">
        <v>91.166666666666671</v>
      </c>
      <c r="L70" s="49">
        <v>1.0374916331657278</v>
      </c>
      <c r="M70" s="49">
        <v>0.85348217273277038</v>
      </c>
    </row>
    <row r="71" spans="1:13" x14ac:dyDescent="0.3">
      <c r="A71" s="56">
        <v>70</v>
      </c>
      <c r="B71" s="20" t="s">
        <v>520</v>
      </c>
      <c r="C71" s="20" t="s">
        <v>204</v>
      </c>
      <c r="D71" s="20" t="s">
        <v>454</v>
      </c>
      <c r="E71" s="20" t="s">
        <v>453</v>
      </c>
      <c r="F71" s="20" t="s">
        <v>200</v>
      </c>
      <c r="G71" s="20" t="s">
        <v>127</v>
      </c>
      <c r="H71" s="20" t="s">
        <v>128</v>
      </c>
      <c r="I71" s="20" t="s">
        <v>130</v>
      </c>
      <c r="J71" s="20">
        <v>220</v>
      </c>
      <c r="K71" s="21">
        <v>91.071428571428569</v>
      </c>
      <c r="L71" s="21">
        <v>1.8789923482808435</v>
      </c>
      <c r="M71" s="21">
        <v>1.3800317751517275</v>
      </c>
    </row>
    <row r="72" spans="1:13" x14ac:dyDescent="0.3">
      <c r="A72" s="56">
        <v>71</v>
      </c>
      <c r="B72" s="20" t="s">
        <v>506</v>
      </c>
      <c r="C72" s="20" t="s">
        <v>204</v>
      </c>
      <c r="D72" s="20" t="s">
        <v>205</v>
      </c>
      <c r="E72" s="20" t="s">
        <v>269</v>
      </c>
      <c r="F72" s="20" t="s">
        <v>200</v>
      </c>
      <c r="G72" s="20" t="s">
        <v>270</v>
      </c>
      <c r="H72" s="20" t="s">
        <v>128</v>
      </c>
      <c r="I72" s="20" t="s">
        <v>230</v>
      </c>
      <c r="J72" s="20">
        <v>316</v>
      </c>
      <c r="K72" s="21">
        <v>90.9375</v>
      </c>
      <c r="L72" s="21">
        <v>0.44633927678392815</v>
      </c>
      <c r="M72" s="21">
        <v>0.52519926674959339</v>
      </c>
    </row>
    <row r="73" spans="1:13" x14ac:dyDescent="0.3">
      <c r="A73" s="56">
        <v>72</v>
      </c>
      <c r="B73" s="46" t="s">
        <v>464</v>
      </c>
      <c r="C73" s="46" t="s">
        <v>556</v>
      </c>
      <c r="D73" s="46" t="s">
        <v>405</v>
      </c>
      <c r="E73" s="46" t="s">
        <v>406</v>
      </c>
      <c r="F73" s="46" t="s">
        <v>219</v>
      </c>
      <c r="G73" s="46" t="s">
        <v>116</v>
      </c>
      <c r="H73" s="46" t="s">
        <v>134</v>
      </c>
      <c r="I73" s="46" t="s">
        <v>408</v>
      </c>
      <c r="J73" s="46">
        <v>264</v>
      </c>
      <c r="K73" s="47">
        <v>90.924999999999997</v>
      </c>
      <c r="L73" s="47">
        <v>0.96209407024469273</v>
      </c>
      <c r="M73" s="47">
        <v>0.55770785241657694</v>
      </c>
    </row>
    <row r="74" spans="1:13" x14ac:dyDescent="0.3">
      <c r="A74" s="56">
        <v>73</v>
      </c>
      <c r="B74" s="50" t="s">
        <v>501</v>
      </c>
      <c r="C74" s="50" t="s">
        <v>410</v>
      </c>
      <c r="D74" s="50" t="s">
        <v>411</v>
      </c>
      <c r="E74" s="50" t="s">
        <v>502</v>
      </c>
      <c r="F74" s="50" t="s">
        <v>200</v>
      </c>
      <c r="G74" s="50" t="s">
        <v>225</v>
      </c>
      <c r="H74" s="50" t="s">
        <v>412</v>
      </c>
      <c r="I74" s="50" t="s">
        <v>414</v>
      </c>
      <c r="J74" s="50">
        <v>246</v>
      </c>
      <c r="K74" s="51">
        <v>90.545454545454547</v>
      </c>
      <c r="L74" s="51">
        <v>1.4334406392019527</v>
      </c>
      <c r="M74" s="51">
        <v>0.7833431861110397</v>
      </c>
    </row>
    <row r="75" spans="1:13" x14ac:dyDescent="0.3">
      <c r="A75" s="56">
        <v>74</v>
      </c>
      <c r="B75" s="46" t="s">
        <v>463</v>
      </c>
      <c r="C75" s="46" t="s">
        <v>556</v>
      </c>
      <c r="D75" s="46" t="s">
        <v>400</v>
      </c>
      <c r="E75" s="46" t="s">
        <v>401</v>
      </c>
      <c r="F75" s="46" t="s">
        <v>200</v>
      </c>
      <c r="G75" s="46" t="s">
        <v>402</v>
      </c>
      <c r="H75" s="46" t="s">
        <v>403</v>
      </c>
      <c r="I75" s="46" t="s">
        <v>153</v>
      </c>
      <c r="J75" s="46">
        <v>136.69999999999999</v>
      </c>
      <c r="K75" s="47">
        <v>90.333333333333329</v>
      </c>
      <c r="L75" s="47">
        <v>0.83748963509340757</v>
      </c>
      <c r="M75" s="47">
        <v>0.68895251831541082</v>
      </c>
    </row>
    <row r="76" spans="1:13" x14ac:dyDescent="0.3">
      <c r="A76" s="56">
        <v>75</v>
      </c>
      <c r="B76" s="38" t="s">
        <v>498</v>
      </c>
      <c r="C76" s="38" t="s">
        <v>194</v>
      </c>
      <c r="D76" s="38" t="s">
        <v>198</v>
      </c>
      <c r="E76" s="38" t="s">
        <v>199</v>
      </c>
      <c r="F76" s="38" t="s">
        <v>200</v>
      </c>
      <c r="G76" s="38" t="s">
        <v>127</v>
      </c>
      <c r="H76" s="38" t="s">
        <v>201</v>
      </c>
      <c r="I76" s="38" t="s">
        <v>203</v>
      </c>
      <c r="J76" s="38">
        <v>146</v>
      </c>
      <c r="K76" s="39">
        <v>90.28125</v>
      </c>
      <c r="L76" s="39">
        <v>1.5783570373967988</v>
      </c>
      <c r="M76" s="39">
        <v>1.0572382961832756</v>
      </c>
    </row>
    <row r="77" spans="1:13" x14ac:dyDescent="0.3">
      <c r="A77" s="56">
        <v>76</v>
      </c>
      <c r="B77" s="24" t="s">
        <v>542</v>
      </c>
      <c r="C77" s="24" t="s">
        <v>289</v>
      </c>
      <c r="D77" s="24" t="s">
        <v>543</v>
      </c>
      <c r="E77" s="24" t="s">
        <v>493</v>
      </c>
      <c r="F77" s="24" t="s">
        <v>200</v>
      </c>
      <c r="G77" s="24" t="s">
        <v>127</v>
      </c>
      <c r="H77" s="24" t="s">
        <v>128</v>
      </c>
      <c r="I77" s="24" t="s">
        <v>267</v>
      </c>
      <c r="J77" s="24">
        <v>185.9</v>
      </c>
      <c r="K77" s="25">
        <v>90.1875</v>
      </c>
      <c r="L77" s="25">
        <v>0.9742785792574935</v>
      </c>
      <c r="M77" s="25">
        <v>1.1464157918676277</v>
      </c>
    </row>
    <row r="78" spans="1:13" x14ac:dyDescent="0.3">
      <c r="A78" s="56">
        <v>77</v>
      </c>
      <c r="B78" s="42" t="s">
        <v>547</v>
      </c>
      <c r="C78" s="42" t="s">
        <v>328</v>
      </c>
      <c r="D78" s="42" t="s">
        <v>548</v>
      </c>
      <c r="E78" s="42" t="s">
        <v>551</v>
      </c>
      <c r="F78" s="42" t="s">
        <v>329</v>
      </c>
      <c r="G78" s="42" t="s">
        <v>127</v>
      </c>
      <c r="H78" s="42" t="s">
        <v>128</v>
      </c>
      <c r="I78" s="42" t="s">
        <v>331</v>
      </c>
      <c r="J78" s="42">
        <v>61.08</v>
      </c>
      <c r="K78" s="43">
        <v>90</v>
      </c>
      <c r="L78" s="43">
        <v>0.47871355387816905</v>
      </c>
      <c r="M78" s="43">
        <v>0.39380894362865748</v>
      </c>
    </row>
    <row r="79" spans="1:13" x14ac:dyDescent="0.3">
      <c r="A79" s="56">
        <v>78</v>
      </c>
      <c r="B79" s="52" t="s">
        <v>499</v>
      </c>
      <c r="C79" s="52" t="s">
        <v>372</v>
      </c>
      <c r="D79" s="52" t="s">
        <v>500</v>
      </c>
      <c r="E79" s="52" t="s">
        <v>373</v>
      </c>
      <c r="F79" s="52" t="s">
        <v>371</v>
      </c>
      <c r="G79" s="52" t="s">
        <v>139</v>
      </c>
      <c r="H79" s="52" t="s">
        <v>128</v>
      </c>
      <c r="I79" s="52" t="s">
        <v>293</v>
      </c>
      <c r="J79" s="52">
        <v>88</v>
      </c>
      <c r="K79" s="53">
        <v>89.678571428571431</v>
      </c>
      <c r="L79" s="53">
        <v>2.2548134453806568</v>
      </c>
      <c r="M79" s="53">
        <v>1.6560547489784445</v>
      </c>
    </row>
    <row r="80" spans="1:13" x14ac:dyDescent="0.3">
      <c r="A80" s="56">
        <v>79</v>
      </c>
      <c r="B80" s="32" t="s">
        <v>90</v>
      </c>
      <c r="C80" s="32" t="s">
        <v>126</v>
      </c>
      <c r="D80" s="32" t="s">
        <v>433</v>
      </c>
      <c r="E80" s="32" t="s">
        <v>433</v>
      </c>
      <c r="F80" s="32">
        <v>74110</v>
      </c>
      <c r="G80" s="32" t="s">
        <v>127</v>
      </c>
      <c r="H80" s="32" t="s">
        <v>128</v>
      </c>
      <c r="I80" s="32" t="s">
        <v>130</v>
      </c>
      <c r="J80" s="32">
        <v>62.5</v>
      </c>
      <c r="K80" s="33">
        <v>89.59375</v>
      </c>
      <c r="L80" s="33">
        <v>2.1394271283453428</v>
      </c>
      <c r="M80" s="33">
        <v>1.4330625063836371</v>
      </c>
    </row>
    <row r="81" spans="1:13" x14ac:dyDescent="0.3">
      <c r="A81" s="56">
        <v>80</v>
      </c>
      <c r="B81" s="32" t="s">
        <v>142</v>
      </c>
      <c r="C81" s="32" t="s">
        <v>126</v>
      </c>
      <c r="D81" s="32" t="s">
        <v>122</v>
      </c>
      <c r="E81" s="32" t="s">
        <v>122</v>
      </c>
      <c r="F81" s="32" t="s">
        <v>138</v>
      </c>
      <c r="G81" s="32" t="s">
        <v>127</v>
      </c>
      <c r="H81" s="32" t="s">
        <v>128</v>
      </c>
      <c r="I81" s="32" t="s">
        <v>141</v>
      </c>
      <c r="J81" s="32">
        <v>39.5</v>
      </c>
      <c r="K81" s="33">
        <v>89.125</v>
      </c>
      <c r="L81" s="33">
        <v>0.74651970279870483</v>
      </c>
      <c r="M81" s="33">
        <v>0.61411700833512595</v>
      </c>
    </row>
    <row r="82" spans="1:13" x14ac:dyDescent="0.3">
      <c r="A82" s="56">
        <v>81</v>
      </c>
      <c r="B82" s="24" t="s">
        <v>540</v>
      </c>
      <c r="C82" s="24" t="s">
        <v>289</v>
      </c>
      <c r="D82" s="24" t="s">
        <v>312</v>
      </c>
      <c r="E82" s="24" t="s">
        <v>532</v>
      </c>
      <c r="F82" s="24" t="s">
        <v>290</v>
      </c>
      <c r="G82" s="24" t="s">
        <v>291</v>
      </c>
      <c r="H82" s="24" t="s">
        <v>128</v>
      </c>
      <c r="I82" s="24" t="s">
        <v>293</v>
      </c>
      <c r="J82" s="24">
        <v>128</v>
      </c>
      <c r="K82" s="25">
        <v>88.833333333333329</v>
      </c>
      <c r="L82" s="25">
        <v>1.9930434571835662</v>
      </c>
      <c r="M82" s="25">
        <v>1.6395573764749023</v>
      </c>
    </row>
    <row r="83" spans="1:13" x14ac:dyDescent="0.3">
      <c r="A83" s="56">
        <v>82</v>
      </c>
      <c r="B83" s="54" t="s">
        <v>395</v>
      </c>
      <c r="C83" s="54" t="s">
        <v>396</v>
      </c>
      <c r="D83" s="54" t="s">
        <v>433</v>
      </c>
      <c r="E83" s="54" t="s">
        <v>433</v>
      </c>
      <c r="F83" s="54" t="s">
        <v>395</v>
      </c>
      <c r="G83" s="54" t="s">
        <v>276</v>
      </c>
      <c r="H83" s="54" t="s">
        <v>128</v>
      </c>
      <c r="I83" s="54" t="s">
        <v>398</v>
      </c>
      <c r="J83" s="54">
        <v>1126.7</v>
      </c>
      <c r="K83" s="55">
        <v>88.25</v>
      </c>
      <c r="L83" s="55">
        <v>1.5</v>
      </c>
      <c r="M83" s="55">
        <v>6.6967447661303385</v>
      </c>
    </row>
    <row r="84" spans="1:13" x14ac:dyDescent="0.3">
      <c r="A84" s="56">
        <v>83</v>
      </c>
      <c r="B84" s="32" t="s">
        <v>136</v>
      </c>
      <c r="C84" s="32" t="s">
        <v>126</v>
      </c>
      <c r="D84" s="32" t="s">
        <v>137</v>
      </c>
      <c r="E84" s="32" t="s">
        <v>122</v>
      </c>
      <c r="F84" s="32" t="s">
        <v>138</v>
      </c>
      <c r="G84" s="32" t="s">
        <v>139</v>
      </c>
      <c r="H84" s="32" t="s">
        <v>128</v>
      </c>
      <c r="I84" s="32" t="s">
        <v>141</v>
      </c>
      <c r="J84" s="32">
        <v>49</v>
      </c>
      <c r="K84" s="33">
        <v>87.708333333333329</v>
      </c>
      <c r="L84" s="33">
        <v>2.4299205519705556</v>
      </c>
      <c r="M84" s="33">
        <v>1.9989499731537217</v>
      </c>
    </row>
    <row r="85" spans="1:13" x14ac:dyDescent="0.3">
      <c r="A85" s="56">
        <v>84</v>
      </c>
      <c r="B85" s="26" t="s">
        <v>488</v>
      </c>
      <c r="C85" s="26" t="s">
        <v>350</v>
      </c>
      <c r="D85" s="26" t="s">
        <v>491</v>
      </c>
      <c r="E85" s="26" t="s">
        <v>351</v>
      </c>
      <c r="F85" s="26" t="s">
        <v>200</v>
      </c>
      <c r="G85" s="26" t="s">
        <v>352</v>
      </c>
      <c r="H85" s="26" t="s">
        <v>128</v>
      </c>
      <c r="I85" s="26" t="s">
        <v>141</v>
      </c>
      <c r="J85" s="26">
        <v>159</v>
      </c>
      <c r="K85" s="27">
        <v>85.875</v>
      </c>
      <c r="L85" s="27">
        <v>4.3120470776650848</v>
      </c>
      <c r="M85" s="27">
        <v>2.8883587157007811</v>
      </c>
    </row>
  </sheetData>
  <sortState xmlns:xlrd2="http://schemas.microsoft.com/office/spreadsheetml/2017/richdata2" ref="B2:M85">
    <sortCondition descending="1" ref="K2:K8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1"/>
  <sheetViews>
    <sheetView zoomScaleNormal="100" workbookViewId="0"/>
  </sheetViews>
  <sheetFormatPr defaultRowHeight="14" x14ac:dyDescent="0.3"/>
  <cols>
    <col min="1" max="1" width="19.33203125" bestFit="1" customWidth="1"/>
    <col min="9" max="9" width="10.25" bestFit="1" customWidth="1"/>
    <col min="11" max="11" width="5" customWidth="1"/>
    <col min="40" max="40" width="5" bestFit="1" customWidth="1"/>
    <col min="41" max="41" width="6.58203125" bestFit="1" customWidth="1"/>
  </cols>
  <sheetData>
    <row r="1" spans="1:41" x14ac:dyDescent="0.3">
      <c r="A1" t="s">
        <v>17</v>
      </c>
      <c r="N1" t="s">
        <v>15</v>
      </c>
      <c r="Q1" s="1" t="s">
        <v>16</v>
      </c>
      <c r="T1" s="1" t="s">
        <v>8</v>
      </c>
      <c r="U1" s="1" t="s">
        <v>9</v>
      </c>
      <c r="W1" t="s">
        <v>4</v>
      </c>
      <c r="X1" t="s">
        <v>12</v>
      </c>
      <c r="Y1" t="s">
        <v>99</v>
      </c>
      <c r="Z1" t="s">
        <v>58</v>
      </c>
      <c r="AA1" t="s">
        <v>100</v>
      </c>
      <c r="AB1" t="s">
        <v>58</v>
      </c>
      <c r="AC1" t="s">
        <v>101</v>
      </c>
      <c r="AD1" t="s">
        <v>58</v>
      </c>
      <c r="AE1" t="s">
        <v>102</v>
      </c>
      <c r="AF1" t="s">
        <v>58</v>
      </c>
      <c r="AG1" t="s">
        <v>103</v>
      </c>
      <c r="AH1" t="s">
        <v>58</v>
      </c>
      <c r="AI1" t="s">
        <v>104</v>
      </c>
      <c r="AJ1" t="s">
        <v>58</v>
      </c>
      <c r="AK1" t="s">
        <v>105</v>
      </c>
      <c r="AL1" t="s">
        <v>58</v>
      </c>
      <c r="AN1" t="s">
        <v>59</v>
      </c>
    </row>
    <row r="2" spans="1:41" x14ac:dyDescent="0.3">
      <c r="A2" s="1" t="s">
        <v>0</v>
      </c>
      <c r="B2" s="1" t="s">
        <v>3</v>
      </c>
      <c r="C2" s="1" t="s">
        <v>4</v>
      </c>
      <c r="E2" s="1" t="s">
        <v>11</v>
      </c>
      <c r="F2" s="1" t="s">
        <v>12</v>
      </c>
      <c r="H2" s="6" t="s">
        <v>13</v>
      </c>
      <c r="I2" t="s">
        <v>14</v>
      </c>
      <c r="J2" t="s">
        <v>23</v>
      </c>
      <c r="K2" t="s">
        <v>27</v>
      </c>
      <c r="N2" t="s">
        <v>25</v>
      </c>
      <c r="Q2" t="s">
        <v>10</v>
      </c>
      <c r="T2" s="1">
        <v>68</v>
      </c>
      <c r="U2" s="3">
        <f t="shared" ref="U2:U34" si="0">$R$3*(T2-$R$4)^2+$R$5</f>
        <v>1</v>
      </c>
      <c r="W2">
        <v>10</v>
      </c>
      <c r="X2">
        <f>LN(W2)</f>
        <v>2.3025850929940459</v>
      </c>
      <c r="Y2">
        <f>(X2+$L$4)/$L$3</f>
        <v>3.3306884745500147</v>
      </c>
      <c r="Z2">
        <f>$R$4-SQRT((Y2-$R$5)/$R$3)</f>
        <v>84.885161793116623</v>
      </c>
      <c r="AA2">
        <f>(X2+$L$4)*0.99/$L$3</f>
        <v>3.2973815898045147</v>
      </c>
      <c r="AB2">
        <f>$R$4-SQRT((AA2-$R$5)/$R$3)</f>
        <v>84.513648460228197</v>
      </c>
      <c r="AC2">
        <f>(X2+$L$4)*0.975/$L$3</f>
        <v>3.2474212626862644</v>
      </c>
      <c r="AD2">
        <f>$R$4-SQRT((AC2-$R$5)/$R$3)</f>
        <v>83.972517072132376</v>
      </c>
      <c r="AE2">
        <f>(X2+$L$4)*0.95/$L$3</f>
        <v>3.1641540508225137</v>
      </c>
      <c r="AF2">
        <f>$R$4-SQRT((AE2-$R$5)/$R$3)</f>
        <v>83.109112397925458</v>
      </c>
      <c r="AG2">
        <f>(X2+$L$4)*1.01/$L$3</f>
        <v>3.3639953592955147</v>
      </c>
      <c r="AH2">
        <f>$R$4-SQRT((AG2-$R$5)/$R$3)</f>
        <v>85.266039771088998</v>
      </c>
      <c r="AI2">
        <f>(X2+$L$4)*1.025/$L$3</f>
        <v>3.4139556864137646</v>
      </c>
      <c r="AJ2">
        <f>$R$4-SQRT((AI2-$R$5)/$R$3)</f>
        <v>85.856575413379005</v>
      </c>
      <c r="AK2">
        <f>(X2+$L$4)*1.05/$L$3</f>
        <v>3.4972228982775158</v>
      </c>
      <c r="AL2">
        <f>$R$4-SQRT((AK2-$R$5)/$R$3)</f>
        <v>86.899825037252057</v>
      </c>
      <c r="AN2">
        <v>90</v>
      </c>
      <c r="AO2" s="15">
        <f>EXP(400*$L$3/AN2-$L$4)</f>
        <v>7628.0910407372448</v>
      </c>
    </row>
    <row r="3" spans="1:41" x14ac:dyDescent="0.3">
      <c r="A3" s="1" t="s">
        <v>1</v>
      </c>
      <c r="B3" s="2">
        <v>96.3</v>
      </c>
      <c r="C3" s="2">
        <v>425</v>
      </c>
      <c r="E3" s="3">
        <f>$R$3*(B3-$R$4)^2+$R$5</f>
        <v>3.9598925781249998</v>
      </c>
      <c r="F3" s="3">
        <f>LN(C3)</f>
        <v>6.0520891689244172</v>
      </c>
      <c r="H3" s="5">
        <f>E3</f>
        <v>3.9598925781249998</v>
      </c>
      <c r="I3" s="7">
        <v>-1</v>
      </c>
      <c r="J3" s="5">
        <f>F3</f>
        <v>6.0520891689244172</v>
      </c>
      <c r="K3" s="8" t="s">
        <v>5</v>
      </c>
      <c r="L3" s="9" cm="1">
        <f t="array" ref="L3:L4">MMULT(MINVERSE(H3:I4),J3:J4)</f>
        <v>5.9591220950826411</v>
      </c>
      <c r="M3" t="s">
        <v>26</v>
      </c>
      <c r="N3" s="1">
        <f>$L$3*E3/(F3+$L$4)*100</f>
        <v>99.999999999999957</v>
      </c>
      <c r="Q3" s="1" t="s">
        <v>5</v>
      </c>
      <c r="R3" s="4">
        <f>-3/((68-100)^2)</f>
        <v>-2.9296875E-3</v>
      </c>
      <c r="T3" s="1">
        <v>69</v>
      </c>
      <c r="U3" s="3">
        <f t="shared" si="0"/>
        <v>1.1845703125</v>
      </c>
      <c r="W3">
        <v>20</v>
      </c>
      <c r="X3">
        <f t="shared" ref="X3:X66" si="1">LN(W3)</f>
        <v>2.9957322735539909</v>
      </c>
      <c r="Y3">
        <f t="shared" ref="Y3:Y66" si="2">(X3+$L$4)/$L$3</f>
        <v>3.4470054704934134</v>
      </c>
      <c r="Z3">
        <f t="shared" ref="Z3:Z66" si="3">$R$4-SQRT((Y3-$R$5)/$R$3)</f>
        <v>86.261169406693256</v>
      </c>
      <c r="AA3">
        <f t="shared" ref="AA3:AA66" si="4">(X3+$L$4)*0.99/$L$3</f>
        <v>3.4125354157884789</v>
      </c>
      <c r="AB3">
        <f t="shared" ref="AB3:AB66" si="5">$R$4-SQRT((AA3-$R$5)/$R$3)</f>
        <v>85.839447583367402</v>
      </c>
      <c r="AC3">
        <f t="shared" ref="AC3:AC66" si="6">(X3+$L$4)*0.975/$L$3</f>
        <v>3.3608303337310779</v>
      </c>
      <c r="AD3">
        <f t="shared" ref="AD3:AD66" si="7">$R$4-SQRT((AC3-$R$5)/$R$3)</f>
        <v>85.229424088644151</v>
      </c>
      <c r="AE3">
        <f t="shared" ref="AE3:AE66" si="8">(X3+$L$4)*0.95/$L$3</f>
        <v>3.2746551969687423</v>
      </c>
      <c r="AF3">
        <f t="shared" ref="AF3:AF66" si="9">$R$4-SQRT((AE3-$R$5)/$R$3)</f>
        <v>84.265186387037517</v>
      </c>
      <c r="AG3">
        <f t="shared" ref="AG3:AG66" si="10">(X3+$L$4)*1.01/$L$3</f>
        <v>3.4814755251983476</v>
      </c>
      <c r="AH3">
        <f t="shared" ref="AH3:AH66" si="11">$R$4-SQRT((AG3-$R$5)/$R$3)</f>
        <v>86.69625288127574</v>
      </c>
      <c r="AI3">
        <f t="shared" ref="AI3:AI66" si="12">(X3+$L$4)*1.025/$L$3</f>
        <v>3.5331806072557481</v>
      </c>
      <c r="AJ3">
        <f t="shared" ref="AJ3:AJ66" si="13">$R$4-SQRT((AI3-$R$5)/$R$3)</f>
        <v>87.376964731490375</v>
      </c>
      <c r="AK3">
        <f t="shared" ref="AK3:AK66" si="14">(X3+$L$4)*1.05/$L$3</f>
        <v>3.6193557440180841</v>
      </c>
      <c r="AL3">
        <f t="shared" ref="AL3:AL66" si="15">$R$4-SQRT((AK3-$R$5)/$R$3)</f>
        <v>88.601466203563987</v>
      </c>
      <c r="AN3">
        <v>91</v>
      </c>
      <c r="AO3" s="15">
        <f t="shared" ref="AO3:AO22" si="16">EXP(400*$L$3/AN3-$L$4)</f>
        <v>5701.8678182349522</v>
      </c>
    </row>
    <row r="4" spans="1:41" x14ac:dyDescent="0.3">
      <c r="A4" s="1" t="s">
        <v>22</v>
      </c>
      <c r="B4" s="2">
        <v>90.4</v>
      </c>
      <c r="C4" s="2">
        <v>108</v>
      </c>
      <c r="E4" s="3">
        <f>$R$3*(B4-$R$4)^2+$R$5</f>
        <v>3.7300000000000004</v>
      </c>
      <c r="F4" s="3">
        <f>LN(C4)</f>
        <v>4.6821312271242199</v>
      </c>
      <c r="H4" s="5">
        <f>E4</f>
        <v>3.7300000000000004</v>
      </c>
      <c r="I4" s="7">
        <v>-1</v>
      </c>
      <c r="J4" s="5">
        <f>F4</f>
        <v>4.6821312271242199</v>
      </c>
      <c r="K4" s="8" t="s">
        <v>6</v>
      </c>
      <c r="L4" s="9">
        <v>17.545394187534043</v>
      </c>
      <c r="M4" t="s">
        <v>26</v>
      </c>
      <c r="N4" s="1">
        <f>$L$3*E4/(F4+$L$4)*100</f>
        <v>99.999999999999957</v>
      </c>
      <c r="Q4" s="1" t="s">
        <v>6</v>
      </c>
      <c r="R4" s="4">
        <v>100</v>
      </c>
      <c r="T4" s="1">
        <v>70</v>
      </c>
      <c r="U4" s="3">
        <f t="shared" si="0"/>
        <v>1.36328125</v>
      </c>
      <c r="W4">
        <v>30</v>
      </c>
      <c r="X4">
        <f t="shared" si="1"/>
        <v>3.4011973816621555</v>
      </c>
      <c r="Y4">
        <f t="shared" si="2"/>
        <v>3.5150465513168361</v>
      </c>
      <c r="Z4">
        <f t="shared" si="3"/>
        <v>87.134123537414169</v>
      </c>
      <c r="AA4">
        <f t="shared" si="4"/>
        <v>3.4798960858036678</v>
      </c>
      <c r="AB4">
        <f t="shared" si="5"/>
        <v>86.676006502840522</v>
      </c>
      <c r="AC4">
        <f t="shared" si="6"/>
        <v>3.4271703875339155</v>
      </c>
      <c r="AD4">
        <f t="shared" si="7"/>
        <v>86.016944502180849</v>
      </c>
      <c r="AE4">
        <f t="shared" si="8"/>
        <v>3.3392942237509944</v>
      </c>
      <c r="AF4">
        <f t="shared" si="9"/>
        <v>84.982646539431101</v>
      </c>
      <c r="AG4">
        <f t="shared" si="10"/>
        <v>3.5501970168300043</v>
      </c>
      <c r="AH4">
        <f t="shared" si="11"/>
        <v>87.609166630581626</v>
      </c>
      <c r="AI4">
        <f t="shared" si="12"/>
        <v>3.6029227150997571</v>
      </c>
      <c r="AJ4">
        <f t="shared" si="13"/>
        <v>88.358019358977202</v>
      </c>
      <c r="AK4">
        <f t="shared" si="14"/>
        <v>3.6907988788826778</v>
      </c>
      <c r="AL4">
        <f t="shared" si="15"/>
        <v>89.726702119505177</v>
      </c>
      <c r="AN4">
        <v>92</v>
      </c>
      <c r="AO4" s="15">
        <f t="shared" si="16"/>
        <v>4289.1004851917623</v>
      </c>
    </row>
    <row r="5" spans="1:41" x14ac:dyDescent="0.3">
      <c r="I5" s="7"/>
      <c r="Q5" s="1" t="s">
        <v>7</v>
      </c>
      <c r="R5" s="4">
        <v>4</v>
      </c>
      <c r="T5" s="1">
        <v>71</v>
      </c>
      <c r="U5" s="3">
        <f t="shared" si="0"/>
        <v>1.5361328125</v>
      </c>
      <c r="W5">
        <v>40</v>
      </c>
      <c r="X5">
        <f t="shared" si="1"/>
        <v>3.6888794541139363</v>
      </c>
      <c r="Y5">
        <f t="shared" si="2"/>
        <v>3.5633224664368122</v>
      </c>
      <c r="Z5">
        <f t="shared" si="3"/>
        <v>87.791290071309689</v>
      </c>
      <c r="AA5">
        <f t="shared" si="4"/>
        <v>3.5276892417724439</v>
      </c>
      <c r="AB5">
        <f t="shared" si="5"/>
        <v>87.302937131958203</v>
      </c>
      <c r="AC5">
        <f t="shared" si="6"/>
        <v>3.4742394047758922</v>
      </c>
      <c r="AD5">
        <f t="shared" si="7"/>
        <v>86.603746176517774</v>
      </c>
      <c r="AE5">
        <f t="shared" si="8"/>
        <v>3.3851563431149718</v>
      </c>
      <c r="AF5">
        <f t="shared" si="9"/>
        <v>85.513225518307294</v>
      </c>
      <c r="AG5">
        <f t="shared" si="10"/>
        <v>3.5989556911011804</v>
      </c>
      <c r="AH5">
        <f t="shared" si="11"/>
        <v>88.300008941422348</v>
      </c>
      <c r="AI5">
        <f t="shared" si="12"/>
        <v>3.6524055280977326</v>
      </c>
      <c r="AJ5">
        <f t="shared" si="13"/>
        <v>89.107544824850521</v>
      </c>
      <c r="AK5">
        <f t="shared" si="14"/>
        <v>3.7414885897586529</v>
      </c>
      <c r="AL5">
        <f t="shared" si="15"/>
        <v>90.606461722951266</v>
      </c>
      <c r="AN5">
        <v>93</v>
      </c>
      <c r="AO5" s="15">
        <f t="shared" si="16"/>
        <v>3246.1938939590495</v>
      </c>
    </row>
    <row r="6" spans="1:41" x14ac:dyDescent="0.3">
      <c r="A6" t="s">
        <v>18</v>
      </c>
      <c r="E6" s="1" t="s">
        <v>11</v>
      </c>
      <c r="F6" s="1" t="s">
        <v>12</v>
      </c>
      <c r="G6" s="1" t="s">
        <v>15</v>
      </c>
      <c r="H6" s="12" t="s">
        <v>57</v>
      </c>
      <c r="I6" s="7"/>
      <c r="T6" s="1">
        <v>72</v>
      </c>
      <c r="U6" s="3">
        <f t="shared" si="0"/>
        <v>1.703125</v>
      </c>
      <c r="W6">
        <v>50</v>
      </c>
      <c r="X6">
        <f t="shared" si="1"/>
        <v>3.912023005428146</v>
      </c>
      <c r="Y6">
        <f t="shared" si="2"/>
        <v>3.6007681753438914</v>
      </c>
      <c r="Z6">
        <f t="shared" si="3"/>
        <v>88.326477417565059</v>
      </c>
      <c r="AA6">
        <f t="shared" si="4"/>
        <v>3.5647604935904522</v>
      </c>
      <c r="AB6">
        <f t="shared" si="5"/>
        <v>87.811408960789379</v>
      </c>
      <c r="AC6">
        <f t="shared" si="6"/>
        <v>3.5107489709602939</v>
      </c>
      <c r="AD6">
        <f t="shared" si="7"/>
        <v>87.077241603322989</v>
      </c>
      <c r="AE6">
        <f t="shared" si="8"/>
        <v>3.4207297665766969</v>
      </c>
      <c r="AF6">
        <f t="shared" si="9"/>
        <v>85.938554851113125</v>
      </c>
      <c r="AG6">
        <f t="shared" si="10"/>
        <v>3.6367758570973305</v>
      </c>
      <c r="AH6">
        <f t="shared" si="11"/>
        <v>88.865346550336142</v>
      </c>
      <c r="AI6">
        <f t="shared" si="12"/>
        <v>3.6907873797274884</v>
      </c>
      <c r="AJ6">
        <f t="shared" si="13"/>
        <v>89.72651108988039</v>
      </c>
      <c r="AK6">
        <f t="shared" si="14"/>
        <v>3.7808065841110858</v>
      </c>
      <c r="AL6">
        <f t="shared" si="15"/>
        <v>91.350259004450905</v>
      </c>
      <c r="AN6">
        <v>94</v>
      </c>
      <c r="AO6" s="15">
        <f t="shared" si="16"/>
        <v>2471.4793427276486</v>
      </c>
    </row>
    <row r="7" spans="1:41" x14ac:dyDescent="0.3">
      <c r="A7" s="1" t="s">
        <v>19</v>
      </c>
      <c r="B7" s="2">
        <v>95.6</v>
      </c>
      <c r="C7" s="2">
        <v>192</v>
      </c>
      <c r="E7" s="11">
        <f t="shared" ref="E7:E12" si="17">$R$3*(B7-$R$4)^2+$R$5</f>
        <v>3.9432812500000001</v>
      </c>
      <c r="F7" s="3">
        <f t="shared" ref="F7:F12" si="18">LN(C7)</f>
        <v>5.2574953720277815</v>
      </c>
      <c r="G7" s="10">
        <f t="shared" ref="G7:G12" si="19">$L$3*E7/(F7+$L$4)*100</f>
        <v>103.05051192140071</v>
      </c>
      <c r="H7" s="14" t="str" cm="1">
        <f t="array" ref="H7">_xlfn.IFS(E7&gt;=3.95,"A+",AND(E7&gt;=3.8,E7&lt;3.95),"A",AND(E7&gt;=3.7,E7&lt;3.8),"A-",AND(E7&gt;=3.6,E7&lt;3.7),"B+",AND(E7&gt;=3.5,E7&lt;3.6),"B",AND(E7&gt;=3.4,E7&lt;3.5),"B-",AND(E7&gt;=3.1,E7&lt;3.4),"C+",AND(E7&gt;=2.6,E7&lt;3.1),"C",AND(E7&gt;=2,E7&lt;2.6),"C-",AND(E7&gt;=1.5,E7&lt;2),"D+",AND(E7&gt;=1,E7&lt;1.5),"D",E7&lt;1,"F")</f>
        <v>A</v>
      </c>
      <c r="I7" s="7"/>
      <c r="T7" s="1">
        <v>73</v>
      </c>
      <c r="U7" s="3">
        <f t="shared" si="0"/>
        <v>1.8642578125</v>
      </c>
      <c r="W7">
        <v>60</v>
      </c>
      <c r="X7">
        <f t="shared" si="1"/>
        <v>4.0943445622221004</v>
      </c>
      <c r="Y7">
        <f t="shared" si="2"/>
        <v>3.6313635472602352</v>
      </c>
      <c r="Z7">
        <f t="shared" si="3"/>
        <v>88.782695992269808</v>
      </c>
      <c r="AA7">
        <f t="shared" si="4"/>
        <v>3.5950499117876329</v>
      </c>
      <c r="AB7">
        <f t="shared" si="5"/>
        <v>88.243173751256052</v>
      </c>
      <c r="AC7">
        <f t="shared" si="6"/>
        <v>3.5405794585787294</v>
      </c>
      <c r="AD7">
        <f t="shared" si="7"/>
        <v>87.477398640652694</v>
      </c>
      <c r="AE7">
        <f t="shared" si="8"/>
        <v>3.449795369897223</v>
      </c>
      <c r="AF7">
        <f t="shared" si="9"/>
        <v>86.295869950689521</v>
      </c>
      <c r="AG7">
        <f t="shared" si="10"/>
        <v>3.6676771827328376</v>
      </c>
      <c r="AH7">
        <f t="shared" si="11"/>
        <v>89.349513862713835</v>
      </c>
      <c r="AI7">
        <f t="shared" si="12"/>
        <v>3.7221476359417411</v>
      </c>
      <c r="AJ7">
        <f t="shared" si="13"/>
        <v>90.261402893714504</v>
      </c>
      <c r="AK7">
        <f t="shared" si="14"/>
        <v>3.8129317246232475</v>
      </c>
      <c r="AL7">
        <f t="shared" si="15"/>
        <v>92.009215433058856</v>
      </c>
      <c r="AN7">
        <v>95</v>
      </c>
      <c r="AO7" s="15">
        <f t="shared" si="16"/>
        <v>1892.4852906052993</v>
      </c>
    </row>
    <row r="8" spans="1:41" x14ac:dyDescent="0.3">
      <c r="A8" s="1" t="s">
        <v>20</v>
      </c>
      <c r="B8" s="2">
        <v>86.9</v>
      </c>
      <c r="C8" s="2">
        <v>128</v>
      </c>
      <c r="E8" s="11">
        <f t="shared" si="17"/>
        <v>3.4972363281250005</v>
      </c>
      <c r="F8" s="3">
        <f t="shared" si="18"/>
        <v>4.8520302639196169</v>
      </c>
      <c r="G8" s="10">
        <f t="shared" si="19"/>
        <v>93.048458852163989</v>
      </c>
      <c r="H8" s="14" t="str" cm="1">
        <f t="array" ref="H8">_xlfn.IFS(E8&gt;=3.95,"A+",AND(E8&gt;=3.8,E8&lt;3.95),"A",AND(E8&gt;=3.7,E8&lt;3.8),"A-",AND(E8&gt;=3.6,E8&lt;3.7),"B+",AND(E8&gt;=3.5,E8&lt;3.6),"B",AND(E8&gt;=3.4,E8&lt;3.5),"B-",AND(E8&gt;=3.1,E8&lt;3.4),"C+",AND(E8&gt;=2.6,E8&lt;3.1),"C",AND(E8&gt;=2,E8&lt;2.6),"C-",AND(E8&gt;=1.5,E8&lt;2),"D+",AND(E8&gt;=1,E8&lt;1.5),"D",E8&lt;1,"F")</f>
        <v>B-</v>
      </c>
      <c r="I8" s="7"/>
      <c r="T8" s="1">
        <v>74</v>
      </c>
      <c r="U8" s="3">
        <f t="shared" si="0"/>
        <v>2.01953125</v>
      </c>
      <c r="W8">
        <v>70</v>
      </c>
      <c r="X8">
        <f t="shared" si="1"/>
        <v>4.2484952420493594</v>
      </c>
      <c r="Y8">
        <f t="shared" si="2"/>
        <v>3.6572315656306693</v>
      </c>
      <c r="Z8">
        <f t="shared" si="3"/>
        <v>89.1834251139868</v>
      </c>
      <c r="AA8">
        <f t="shared" si="4"/>
        <v>3.6206592499743624</v>
      </c>
      <c r="AB8">
        <f t="shared" si="5"/>
        <v>88.62099992638116</v>
      </c>
      <c r="AC8">
        <f t="shared" si="6"/>
        <v>3.5658007764899025</v>
      </c>
      <c r="AD8">
        <f t="shared" si="7"/>
        <v>87.825983888155619</v>
      </c>
      <c r="AE8">
        <f t="shared" si="8"/>
        <v>3.474369987349136</v>
      </c>
      <c r="AF8">
        <f t="shared" si="9"/>
        <v>86.605409886145765</v>
      </c>
      <c r="AG8">
        <f t="shared" si="10"/>
        <v>3.6938038812869758</v>
      </c>
      <c r="AH8">
        <f t="shared" si="11"/>
        <v>89.776745046021517</v>
      </c>
      <c r="AI8">
        <f t="shared" si="12"/>
        <v>3.7486623547714353</v>
      </c>
      <c r="AJ8">
        <f t="shared" si="13"/>
        <v>90.737715387766542</v>
      </c>
      <c r="AK8">
        <f t="shared" si="14"/>
        <v>3.8400931439122026</v>
      </c>
      <c r="AL8">
        <f t="shared" si="15"/>
        <v>92.612067934035835</v>
      </c>
      <c r="AN8">
        <v>96</v>
      </c>
      <c r="AO8" s="15">
        <f t="shared" si="16"/>
        <v>1457.2133239825516</v>
      </c>
    </row>
    <row r="9" spans="1:41" x14ac:dyDescent="0.3">
      <c r="A9" s="1" t="s">
        <v>21</v>
      </c>
      <c r="B9" s="2">
        <v>87.2</v>
      </c>
      <c r="C9" s="2">
        <v>88</v>
      </c>
      <c r="E9" s="11">
        <f t="shared" si="17"/>
        <v>3.5200000000000005</v>
      </c>
      <c r="F9" s="3">
        <f t="shared" si="18"/>
        <v>4.4773368144782069</v>
      </c>
      <c r="G9" s="10">
        <f t="shared" si="19"/>
        <v>95.247541155428365</v>
      </c>
      <c r="H9" s="14" t="str" cm="1">
        <f t="array" ref="H9">_xlfn.IFS(E9&gt;=3.95,"A+",AND(E9&gt;=3.8,E9&lt;3.95),"A",AND(E9&gt;=3.7,E9&lt;3.8),"A-",AND(E9&gt;=3.6,E9&lt;3.7),"B+",AND(E9&gt;=3.5,E9&lt;3.6),"B",AND(E9&gt;=3.4,E9&lt;3.5),"B-",AND(E9&gt;=3.1,E9&lt;3.4),"C+",AND(E9&gt;=2.6,E9&lt;3.1),"C",AND(E9&gt;=2,E9&lt;2.6),"C-",AND(E9&gt;=1.5,E9&lt;2),"D+",AND(E9&gt;=1,E9&lt;1.5),"D",E9&lt;1,"F")</f>
        <v>B</v>
      </c>
      <c r="I9" s="7"/>
      <c r="P9" s="12" t="s">
        <v>30</v>
      </c>
      <c r="Q9" s="12" t="s">
        <v>34</v>
      </c>
      <c r="R9" s="59" t="s">
        <v>28</v>
      </c>
      <c r="T9" s="1">
        <v>75</v>
      </c>
      <c r="U9" s="3">
        <f t="shared" si="0"/>
        <v>2.1689453125</v>
      </c>
      <c r="W9">
        <v>80</v>
      </c>
      <c r="X9">
        <f t="shared" si="1"/>
        <v>4.3820266346738812</v>
      </c>
      <c r="Y9">
        <f t="shared" si="2"/>
        <v>3.6796394623802109</v>
      </c>
      <c r="Z9">
        <f t="shared" si="3"/>
        <v>89.542957866862096</v>
      </c>
      <c r="AA9">
        <f t="shared" si="4"/>
        <v>3.642843067756409</v>
      </c>
      <c r="AB9">
        <f t="shared" si="5"/>
        <v>88.958733487239229</v>
      </c>
      <c r="AC9">
        <f t="shared" si="6"/>
        <v>3.5876484758207057</v>
      </c>
      <c r="AD9">
        <f t="shared" si="7"/>
        <v>88.136218130241986</v>
      </c>
      <c r="AE9">
        <f t="shared" si="8"/>
        <v>3.4956574892612</v>
      </c>
      <c r="AF9">
        <f t="shared" si="9"/>
        <v>86.879447026433027</v>
      </c>
      <c r="AG9">
        <f t="shared" si="10"/>
        <v>3.7164358570040128</v>
      </c>
      <c r="AH9">
        <f t="shared" si="11"/>
        <v>90.161814489316114</v>
      </c>
      <c r="AI9">
        <f t="shared" si="12"/>
        <v>3.7716304489397157</v>
      </c>
      <c r="AJ9">
        <f t="shared" si="13"/>
        <v>91.171062346168497</v>
      </c>
      <c r="AK9">
        <f t="shared" si="14"/>
        <v>3.8636214354992218</v>
      </c>
      <c r="AL9">
        <f t="shared" si="15"/>
        <v>93.177203651268371</v>
      </c>
      <c r="AN9">
        <v>97</v>
      </c>
      <c r="AO9" s="15">
        <f t="shared" si="16"/>
        <v>1128.1170265650442</v>
      </c>
    </row>
    <row r="10" spans="1:41" x14ac:dyDescent="0.3">
      <c r="A10" s="1" t="s">
        <v>22</v>
      </c>
      <c r="B10" s="2">
        <v>90.4</v>
      </c>
      <c r="C10" s="2">
        <v>108</v>
      </c>
      <c r="E10" s="11">
        <f t="shared" si="17"/>
        <v>3.7300000000000004</v>
      </c>
      <c r="F10" s="3">
        <f t="shared" si="18"/>
        <v>4.6821312271242199</v>
      </c>
      <c r="G10" s="10">
        <f t="shared" si="19"/>
        <v>99.999999999999957</v>
      </c>
      <c r="H10" s="14" t="str" cm="1">
        <f t="array" ref="H10">_xlfn.IFS(E10&gt;=3.95,"A+",AND(E10&gt;=3.8,E10&lt;3.95),"A",AND(E10&gt;=3.7,E10&lt;3.8),"A-",AND(E10&gt;=3.6,E10&lt;3.7),"B+",AND(E10&gt;=3.5,E10&lt;3.6),"B",AND(E10&gt;=3.4,E10&lt;3.5),"B-",AND(E10&gt;=3.1,E10&lt;3.4),"C+",AND(E10&gt;=2.6,E10&lt;3.1),"C",AND(E10&gt;=2,E10&lt;2.6),"C-",AND(E10&gt;=1.5,E10&lt;2),"D+",AND(E10&gt;=1,E10&lt;1.5),"D",E10&lt;1,"F")</f>
        <v>A-</v>
      </c>
      <c r="I10" s="7"/>
      <c r="P10" s="12" t="s">
        <v>31</v>
      </c>
      <c r="Q10" s="12" t="s">
        <v>43</v>
      </c>
      <c r="R10" s="59"/>
      <c r="T10" s="1">
        <v>76</v>
      </c>
      <c r="U10" s="3">
        <f t="shared" si="0"/>
        <v>2.3125</v>
      </c>
      <c r="W10">
        <v>90</v>
      </c>
      <c r="X10">
        <f t="shared" si="1"/>
        <v>4.499809670330265</v>
      </c>
      <c r="Y10">
        <f t="shared" si="2"/>
        <v>3.6994046280836583</v>
      </c>
      <c r="Z10">
        <f t="shared" si="3"/>
        <v>89.870675230758081</v>
      </c>
      <c r="AA10">
        <f t="shared" si="4"/>
        <v>3.6624105818028219</v>
      </c>
      <c r="AB10">
        <f t="shared" si="5"/>
        <v>89.265451969863676</v>
      </c>
      <c r="AC10">
        <f t="shared" si="6"/>
        <v>3.6069195123815665</v>
      </c>
      <c r="AD10">
        <f t="shared" si="7"/>
        <v>88.416758954977581</v>
      </c>
      <c r="AE10">
        <f t="shared" si="8"/>
        <v>3.5144343966794755</v>
      </c>
      <c r="AF10">
        <f t="shared" si="9"/>
        <v>87.126005828282899</v>
      </c>
      <c r="AG10">
        <f t="shared" si="10"/>
        <v>3.7363986743644948</v>
      </c>
      <c r="AH10">
        <f t="shared" si="11"/>
        <v>90.514436276622646</v>
      </c>
      <c r="AI10">
        <f t="shared" si="12"/>
        <v>3.7918897437857493</v>
      </c>
      <c r="AJ10">
        <f t="shared" si="13"/>
        <v>91.571775545557401</v>
      </c>
      <c r="AK10">
        <f t="shared" si="14"/>
        <v>3.8843748594878411</v>
      </c>
      <c r="AL10">
        <f t="shared" si="15"/>
        <v>93.717746055104882</v>
      </c>
      <c r="AN10">
        <v>98</v>
      </c>
      <c r="AO10" s="15">
        <f t="shared" si="16"/>
        <v>877.91795095749399</v>
      </c>
    </row>
    <row r="11" spans="1:41" x14ac:dyDescent="0.3">
      <c r="A11" s="1" t="s">
        <v>2</v>
      </c>
      <c r="B11" s="2">
        <v>95</v>
      </c>
      <c r="C11" s="2">
        <v>450</v>
      </c>
      <c r="E11" s="11">
        <f t="shared" si="17"/>
        <v>3.9267578125</v>
      </c>
      <c r="F11" s="3">
        <f t="shared" si="18"/>
        <v>6.1092475827643655</v>
      </c>
      <c r="G11" s="10">
        <f t="shared" si="19"/>
        <v>98.923625518138351</v>
      </c>
      <c r="H11" s="14" t="str" cm="1">
        <f t="array" ref="H11">_xlfn.IFS(E11&gt;=3.95,"A+",AND(E11&gt;=3.8,E11&lt;3.95),"A",AND(E11&gt;=3.7,E11&lt;3.8),"A-",AND(E11&gt;=3.6,E11&lt;3.7),"B+",AND(E11&gt;=3.5,E11&lt;3.6),"B",AND(E11&gt;=3.4,E11&lt;3.5),"B-",AND(E11&gt;=3.1,E11&lt;3.4),"C+",AND(E11&gt;=2.6,E11&lt;3.1),"C",AND(E11&gt;=2,E11&lt;2.6),"C-",AND(E11&gt;=1.5,E11&lt;2),"D+",AND(E11&gt;=1,E11&lt;1.5),"D",E11&lt;1,"F")</f>
        <v>A</v>
      </c>
      <c r="P11" s="12" t="s">
        <v>35</v>
      </c>
      <c r="Q11" s="12" t="s">
        <v>44</v>
      </c>
      <c r="R11" s="59"/>
      <c r="T11" s="1">
        <v>77</v>
      </c>
      <c r="U11" s="3">
        <f t="shared" si="0"/>
        <v>2.4501953125</v>
      </c>
      <c r="W11">
        <v>100</v>
      </c>
      <c r="X11">
        <f t="shared" si="1"/>
        <v>4.6051701859880918</v>
      </c>
      <c r="Y11">
        <f t="shared" si="2"/>
        <v>3.7170851712872905</v>
      </c>
      <c r="Z11">
        <f t="shared" si="3"/>
        <v>90.173084841419552</v>
      </c>
      <c r="AA11">
        <f t="shared" si="4"/>
        <v>3.6799143195744177</v>
      </c>
      <c r="AB11">
        <f t="shared" si="5"/>
        <v>89.547444702278199</v>
      </c>
      <c r="AC11">
        <f t="shared" si="6"/>
        <v>3.6241580420051083</v>
      </c>
      <c r="AD11">
        <f t="shared" si="7"/>
        <v>88.67359773233693</v>
      </c>
      <c r="AE11">
        <f t="shared" si="8"/>
        <v>3.5312309127229256</v>
      </c>
      <c r="AF11">
        <f t="shared" si="9"/>
        <v>87.350631829063232</v>
      </c>
      <c r="AG11">
        <f t="shared" si="10"/>
        <v>3.7542560230001634</v>
      </c>
      <c r="AH11">
        <f t="shared" si="11"/>
        <v>90.8413641400073</v>
      </c>
      <c r="AI11">
        <f t="shared" si="12"/>
        <v>3.8100123005694724</v>
      </c>
      <c r="AJ11">
        <f t="shared" si="13"/>
        <v>91.947103953300186</v>
      </c>
      <c r="AK11">
        <f t="shared" si="14"/>
        <v>3.9029394298516555</v>
      </c>
      <c r="AL11">
        <f t="shared" si="15"/>
        <v>94.244132737461001</v>
      </c>
      <c r="AN11">
        <v>99</v>
      </c>
      <c r="AO11" s="15">
        <f t="shared" si="16"/>
        <v>686.67890975636647</v>
      </c>
    </row>
    <row r="12" spans="1:41" x14ac:dyDescent="0.3">
      <c r="A12" s="1" t="s">
        <v>24</v>
      </c>
      <c r="B12" s="2">
        <v>91</v>
      </c>
      <c r="C12" s="2">
        <v>80</v>
      </c>
      <c r="E12" s="11">
        <f t="shared" si="17"/>
        <v>3.7626953125</v>
      </c>
      <c r="F12" s="3">
        <f t="shared" si="18"/>
        <v>4.3820266346738812</v>
      </c>
      <c r="G12" s="10">
        <f t="shared" si="19"/>
        <v>102.25717358912287</v>
      </c>
      <c r="H12" s="14" t="str" cm="1">
        <f t="array" ref="H12">_xlfn.IFS(E12&gt;=3.95,"A+",AND(E12&gt;=3.8,E12&lt;3.95),"A",AND(E12&gt;=3.7,E12&lt;3.8),"A-",AND(E12&gt;=3.6,E12&lt;3.7),"B+",AND(E12&gt;=3.5,E12&lt;3.6),"B",AND(E12&gt;=3.4,E12&lt;3.5),"B-",AND(E12&gt;=3.1,E12&lt;3.4),"C+",AND(E12&gt;=2.6,E12&lt;3.1),"C",AND(E12&gt;=2,E12&lt;2.6),"C-",AND(E12&gt;=1.5,E12&lt;2),"D+",AND(E12&gt;=1,E12&lt;1.5),"D",E12&lt;1,"F")</f>
        <v>A-</v>
      </c>
      <c r="P12" s="12" t="s">
        <v>36</v>
      </c>
      <c r="Q12" s="12" t="s">
        <v>45</v>
      </c>
      <c r="R12" s="59" t="s">
        <v>29</v>
      </c>
      <c r="T12" s="1">
        <v>78</v>
      </c>
      <c r="U12" s="3">
        <f t="shared" si="0"/>
        <v>2.58203125</v>
      </c>
      <c r="W12">
        <v>110</v>
      </c>
      <c r="X12">
        <f t="shared" si="1"/>
        <v>4.7004803657924166</v>
      </c>
      <c r="Y12">
        <f t="shared" si="2"/>
        <v>3.7330791681015145</v>
      </c>
      <c r="Z12">
        <f t="shared" si="3"/>
        <v>90.454897732972356</v>
      </c>
      <c r="AA12">
        <f t="shared" si="4"/>
        <v>3.6957483764204992</v>
      </c>
      <c r="AB12">
        <f t="shared" si="5"/>
        <v>89.809258081549231</v>
      </c>
      <c r="AC12">
        <f t="shared" si="6"/>
        <v>3.6397521888989761</v>
      </c>
      <c r="AD12">
        <f t="shared" si="7"/>
        <v>88.911060186422262</v>
      </c>
      <c r="AE12">
        <f t="shared" si="8"/>
        <v>3.5464252096964386</v>
      </c>
      <c r="AF12">
        <f t="shared" si="9"/>
        <v>87.557323636360138</v>
      </c>
      <c r="AG12">
        <f t="shared" si="10"/>
        <v>3.7704099597825294</v>
      </c>
      <c r="AH12">
        <f t="shared" si="11"/>
        <v>91.147501272094786</v>
      </c>
      <c r="AI12">
        <f t="shared" si="12"/>
        <v>3.826406147304052</v>
      </c>
      <c r="AJ12">
        <f t="shared" si="13"/>
        <v>92.302379043699048</v>
      </c>
      <c r="AK12">
        <f t="shared" si="14"/>
        <v>3.91973312650659</v>
      </c>
      <c r="AL12">
        <f t="shared" si="15"/>
        <v>94.765713087176948</v>
      </c>
      <c r="AN12">
        <v>100</v>
      </c>
      <c r="AO12" s="15">
        <f t="shared" si="16"/>
        <v>539.7435896440827</v>
      </c>
    </row>
    <row r="13" spans="1:41" x14ac:dyDescent="0.3">
      <c r="P13" s="12" t="s">
        <v>32</v>
      </c>
      <c r="Q13" s="12" t="s">
        <v>46</v>
      </c>
      <c r="R13" s="59"/>
      <c r="T13" s="1">
        <v>79</v>
      </c>
      <c r="U13" s="3">
        <f t="shared" si="0"/>
        <v>2.7080078125</v>
      </c>
      <c r="W13">
        <v>120</v>
      </c>
      <c r="X13">
        <f t="shared" si="1"/>
        <v>4.7874917427820458</v>
      </c>
      <c r="Y13">
        <f t="shared" si="2"/>
        <v>3.7476805432036335</v>
      </c>
      <c r="Z13">
        <f t="shared" si="3"/>
        <v>90.719642180758342</v>
      </c>
      <c r="AA13">
        <f t="shared" si="4"/>
        <v>3.7102037377715971</v>
      </c>
      <c r="AB13">
        <f t="shared" si="5"/>
        <v>90.054291167847239</v>
      </c>
      <c r="AC13">
        <f t="shared" si="6"/>
        <v>3.6539885296235424</v>
      </c>
      <c r="AD13">
        <f t="shared" si="7"/>
        <v>89.132376131133157</v>
      </c>
      <c r="AE13">
        <f t="shared" si="8"/>
        <v>3.5602965160434521</v>
      </c>
      <c r="AF13">
        <f t="shared" si="9"/>
        <v>87.749063062068743</v>
      </c>
      <c r="AG13">
        <f t="shared" si="10"/>
        <v>3.7851573486356704</v>
      </c>
      <c r="AH13">
        <f t="shared" si="11"/>
        <v>91.436533509591001</v>
      </c>
      <c r="AI13">
        <f t="shared" si="12"/>
        <v>3.8413725567837242</v>
      </c>
      <c r="AJ13">
        <f t="shared" si="13"/>
        <v>92.641682668493061</v>
      </c>
      <c r="AK13">
        <f t="shared" si="14"/>
        <v>3.9350645703638154</v>
      </c>
      <c r="AL13">
        <f t="shared" si="15"/>
        <v>95.292067688554667</v>
      </c>
      <c r="AN13">
        <v>101</v>
      </c>
      <c r="AO13" s="15">
        <f t="shared" si="16"/>
        <v>426.27699473444028</v>
      </c>
    </row>
    <row r="14" spans="1:41" x14ac:dyDescent="0.3">
      <c r="A14" t="s">
        <v>60</v>
      </c>
      <c r="B14">
        <v>94.9</v>
      </c>
      <c r="C14" s="16">
        <v>192</v>
      </c>
      <c r="E14" s="11">
        <f>$R$3*(B14-$R$4)^2+$R$5</f>
        <v>3.9237988281250002</v>
      </c>
      <c r="F14" s="3">
        <f t="shared" ref="F14" si="20">LN(C14)</f>
        <v>5.2574953720277815</v>
      </c>
      <c r="G14" s="10">
        <f t="shared" ref="G14" si="21">$L$3*E14/(F14+$L$4)*100</f>
        <v>102.54137411955422</v>
      </c>
      <c r="H14" s="14" t="str" cm="1">
        <f t="array" ref="H14">_xlfn.IFS(E14&gt;=3.95,"A+",AND(E14&gt;=3.8,E14&lt;3.95),"A",AND(E14&gt;=3.7,E14&lt;3.8),"A-",AND(E14&gt;=3.6,E14&lt;3.7),"B+",AND(E14&gt;=3.5,E14&lt;3.6),"B",AND(E14&gt;=3.4,E14&lt;3.5),"B-",AND(E14&gt;=3.1,E14&lt;3.4),"C+",AND(E14&gt;=2.6,E14&lt;3.1),"C",AND(E14&gt;=2,E14&lt;2.6),"C-",AND(E14&gt;=1.5,E14&lt;2),"D+",AND(E14&gt;=1,E14&lt;1.5),"D",E14&lt;1,"F")</f>
        <v>A</v>
      </c>
      <c r="P14" s="12" t="s">
        <v>37</v>
      </c>
      <c r="Q14" s="12" t="s">
        <v>47</v>
      </c>
      <c r="R14" s="59"/>
      <c r="T14" s="1">
        <v>80</v>
      </c>
      <c r="U14" s="3">
        <f t="shared" si="0"/>
        <v>2.828125</v>
      </c>
      <c r="W14">
        <v>130</v>
      </c>
      <c r="X14">
        <f t="shared" si="1"/>
        <v>4.8675344504555822</v>
      </c>
      <c r="Y14">
        <f t="shared" si="2"/>
        <v>3.7611125062338235</v>
      </c>
      <c r="Z14">
        <f t="shared" si="3"/>
        <v>90.970035186178464</v>
      </c>
      <c r="AA14">
        <f t="shared" si="4"/>
        <v>3.7235013811714857</v>
      </c>
      <c r="AB14">
        <f t="shared" si="5"/>
        <v>90.285155933994645</v>
      </c>
      <c r="AC14">
        <f t="shared" si="6"/>
        <v>3.6670846935779782</v>
      </c>
      <c r="AD14">
        <f t="shared" si="7"/>
        <v>89.340023862188204</v>
      </c>
      <c r="AE14">
        <f t="shared" si="8"/>
        <v>3.5730568809221319</v>
      </c>
      <c r="AF14">
        <f t="shared" si="9"/>
        <v>87.928135273348232</v>
      </c>
      <c r="AG14">
        <f t="shared" si="10"/>
        <v>3.7987236312961619</v>
      </c>
      <c r="AH14">
        <f t="shared" si="11"/>
        <v>91.711312899444806</v>
      </c>
      <c r="AI14">
        <f t="shared" si="12"/>
        <v>3.8551403188896693</v>
      </c>
      <c r="AJ14">
        <f t="shared" si="13"/>
        <v>92.968254994740434</v>
      </c>
      <c r="AK14">
        <f t="shared" si="14"/>
        <v>3.9491681315455152</v>
      </c>
      <c r="AL14">
        <f t="shared" si="15"/>
        <v>95.834593525341035</v>
      </c>
      <c r="AN14">
        <v>102</v>
      </c>
      <c r="AO14" s="15">
        <f t="shared" si="16"/>
        <v>338.2252412230273</v>
      </c>
    </row>
    <row r="15" spans="1:41" x14ac:dyDescent="0.3">
      <c r="A15" t="s">
        <v>61</v>
      </c>
      <c r="B15">
        <v>93.8</v>
      </c>
      <c r="C15">
        <v>656</v>
      </c>
      <c r="E15" s="11">
        <f t="shared" ref="E15:E52" si="22">$R$3*(B15-$R$4)^2+$R$5</f>
        <v>3.8873828124999998</v>
      </c>
      <c r="F15" s="3">
        <f t="shared" ref="F15:F52" si="23">LN(C15)</f>
        <v>6.4861607889440887</v>
      </c>
      <c r="G15" s="10">
        <f t="shared" ref="G15:G52" si="24">$L$3*E15/(F15+$L$4)*100</f>
        <v>96.395713189127036</v>
      </c>
      <c r="H15" s="14" t="str" cm="1">
        <f t="array" ref="H15">_xlfn.IFS(E15&gt;=3.95,"A+",AND(E15&gt;=3.8,E15&lt;3.95),"A",AND(E15&gt;=3.7,E15&lt;3.8),"A-",AND(E15&gt;=3.6,E15&lt;3.7),"B+",AND(E15&gt;=3.5,E15&lt;3.6),"B",AND(E15&gt;=3.4,E15&lt;3.5),"B-",AND(E15&gt;=3.1,E15&lt;3.4),"C+",AND(E15&gt;=2.6,E15&lt;3.1),"C",AND(E15&gt;=2,E15&lt;2.6),"C-",AND(E15&gt;=1.5,E15&lt;2),"D+",AND(E15&gt;=1,E15&lt;1.5),"D",E15&lt;1,"F")</f>
        <v>A</v>
      </c>
      <c r="P15" s="12" t="s">
        <v>38</v>
      </c>
      <c r="Q15" s="12" t="s">
        <v>49</v>
      </c>
      <c r="R15" s="59" t="s">
        <v>48</v>
      </c>
      <c r="T15" s="1">
        <v>81</v>
      </c>
      <c r="U15" s="3">
        <f t="shared" si="0"/>
        <v>2.9423828125</v>
      </c>
      <c r="W15">
        <v>140</v>
      </c>
      <c r="X15">
        <f t="shared" si="1"/>
        <v>4.9416424226093039</v>
      </c>
      <c r="Y15">
        <f t="shared" si="2"/>
        <v>3.7735485615740685</v>
      </c>
      <c r="Z15">
        <f t="shared" si="3"/>
        <v>91.20821836508371</v>
      </c>
      <c r="AA15">
        <f t="shared" si="4"/>
        <v>3.7358130759583275</v>
      </c>
      <c r="AB15">
        <f t="shared" si="5"/>
        <v>90.503905886827766</v>
      </c>
      <c r="AC15">
        <f t="shared" si="6"/>
        <v>3.6792098475347168</v>
      </c>
      <c r="AD15">
        <f t="shared" si="7"/>
        <v>89.535948583771045</v>
      </c>
      <c r="AE15">
        <f t="shared" si="8"/>
        <v>3.5848711334953647</v>
      </c>
      <c r="AF15">
        <f t="shared" si="9"/>
        <v>88.09633166763642</v>
      </c>
      <c r="AG15">
        <f t="shared" si="10"/>
        <v>3.8112840471898091</v>
      </c>
      <c r="AH15">
        <f t="shared" si="11"/>
        <v>91.974101593847678</v>
      </c>
      <c r="AI15">
        <f t="shared" si="12"/>
        <v>3.8678872756134202</v>
      </c>
      <c r="AJ15">
        <f t="shared" si="13"/>
        <v>93.284757890394474</v>
      </c>
      <c r="AK15">
        <f t="shared" si="14"/>
        <v>3.9622259896527723</v>
      </c>
      <c r="AL15">
        <f t="shared" si="15"/>
        <v>96.409243970249847</v>
      </c>
      <c r="AN15">
        <v>103</v>
      </c>
      <c r="AO15" s="15">
        <f t="shared" si="16"/>
        <v>269.56985013532329</v>
      </c>
    </row>
    <row r="16" spans="1:41" x14ac:dyDescent="0.3">
      <c r="A16" t="s">
        <v>65</v>
      </c>
      <c r="B16">
        <v>93.1</v>
      </c>
      <c r="C16" s="16">
        <v>164</v>
      </c>
      <c r="E16" s="11">
        <f t="shared" si="22"/>
        <v>3.8605175781249996</v>
      </c>
      <c r="F16" s="3">
        <f t="shared" si="23"/>
        <v>5.0998664278241987</v>
      </c>
      <c r="G16" s="10">
        <f t="shared" si="24"/>
        <v>101.58989109914323</v>
      </c>
      <c r="H16" s="14" t="str" cm="1">
        <f t="array" ref="H16">_xlfn.IFS(E16&gt;=3.95,"A+",AND(E16&gt;=3.8,E16&lt;3.95),"A",AND(E16&gt;=3.7,E16&lt;3.8),"A-",AND(E16&gt;=3.6,E16&lt;3.7),"B+",AND(E16&gt;=3.5,E16&lt;3.6),"B",AND(E16&gt;=3.4,E16&lt;3.5),"B-",AND(E16&gt;=3.1,E16&lt;3.4),"C+",AND(E16&gt;=2.6,E16&lt;3.1),"C",AND(E16&gt;=2,E16&lt;2.6),"C-",AND(E16&gt;=1.5,E16&lt;2),"D+",AND(E16&gt;=1,E16&lt;1.5),"D",E16&lt;1,"F")</f>
        <v>A</v>
      </c>
      <c r="P16" s="12" t="s">
        <v>33</v>
      </c>
      <c r="Q16" s="12" t="s">
        <v>50</v>
      </c>
      <c r="R16" s="59"/>
      <c r="T16" s="1">
        <v>82</v>
      </c>
      <c r="U16" s="3">
        <f t="shared" si="0"/>
        <v>3.05078125</v>
      </c>
      <c r="W16">
        <v>150</v>
      </c>
      <c r="X16">
        <f t="shared" si="1"/>
        <v>5.0106352940962555</v>
      </c>
      <c r="Y16">
        <f t="shared" si="2"/>
        <v>3.7851262521107127</v>
      </c>
      <c r="Z16">
        <f t="shared" si="3"/>
        <v>91.435913789967046</v>
      </c>
      <c r="AA16">
        <f t="shared" si="4"/>
        <v>3.7472749895896054</v>
      </c>
      <c r="AB16">
        <f t="shared" si="5"/>
        <v>90.712187005538851</v>
      </c>
      <c r="AC16">
        <f t="shared" si="6"/>
        <v>3.690498095807945</v>
      </c>
      <c r="AD16">
        <f t="shared" si="7"/>
        <v>89.721706531194584</v>
      </c>
      <c r="AE16">
        <f t="shared" si="8"/>
        <v>3.5958699395051772</v>
      </c>
      <c r="AF16">
        <f t="shared" si="9"/>
        <v>88.255083625291348</v>
      </c>
      <c r="AG16">
        <f t="shared" si="10"/>
        <v>3.8229775146318206</v>
      </c>
      <c r="AH16">
        <f t="shared" si="11"/>
        <v>92.226733311813376</v>
      </c>
      <c r="AI16">
        <f t="shared" si="12"/>
        <v>3.8797544084134801</v>
      </c>
      <c r="AJ16">
        <f t="shared" si="13"/>
        <v>93.593454238447563</v>
      </c>
      <c r="AK16">
        <f t="shared" si="14"/>
        <v>3.9743825647162487</v>
      </c>
      <c r="AL16">
        <f t="shared" si="15"/>
        <v>97.042960166508777</v>
      </c>
      <c r="AN16">
        <v>104</v>
      </c>
      <c r="AO16" s="15">
        <f t="shared" si="16"/>
        <v>215.7901004763898</v>
      </c>
    </row>
    <row r="17" spans="1:41" x14ac:dyDescent="0.3">
      <c r="A17" t="s">
        <v>64</v>
      </c>
      <c r="B17">
        <v>92.9</v>
      </c>
      <c r="C17">
        <v>145</v>
      </c>
      <c r="E17" s="11">
        <f t="shared" si="22"/>
        <v>3.8523144531250004</v>
      </c>
      <c r="F17" s="3">
        <f t="shared" si="23"/>
        <v>4.9767337424205742</v>
      </c>
      <c r="G17" s="10">
        <f t="shared" si="24"/>
        <v>101.92825583008597</v>
      </c>
      <c r="H17" s="14" t="str" cm="1">
        <f t="array" ref="H17">_xlfn.IFS(E17&gt;=3.95,"A+",AND(E17&gt;=3.8,E17&lt;3.95),"A",AND(E17&gt;=3.7,E17&lt;3.8),"A-",AND(E17&gt;=3.6,E17&lt;3.7),"B+",AND(E17&gt;=3.5,E17&lt;3.6),"B",AND(E17&gt;=3.4,E17&lt;3.5),"B-",AND(E17&gt;=3.1,E17&lt;3.4),"C+",AND(E17&gt;=2.6,E17&lt;3.1),"C",AND(E17&gt;=2,E17&lt;2.6),"C-",AND(E17&gt;=1.5,E17&lt;2),"D+",AND(E17&gt;=1,E17&lt;1.5),"D",E17&lt;1,"F")</f>
        <v>A</v>
      </c>
      <c r="P17" s="12" t="s">
        <v>39</v>
      </c>
      <c r="Q17" s="12" t="s">
        <v>51</v>
      </c>
      <c r="R17" s="59"/>
      <c r="T17" s="1">
        <v>83</v>
      </c>
      <c r="U17" s="3">
        <f t="shared" si="0"/>
        <v>3.1533203125</v>
      </c>
      <c r="W17">
        <v>160</v>
      </c>
      <c r="X17">
        <f t="shared" si="1"/>
        <v>5.0751738152338266</v>
      </c>
      <c r="Y17">
        <f t="shared" si="2"/>
        <v>3.7959564583236092</v>
      </c>
      <c r="Z17">
        <f t="shared" si="3"/>
        <v>91.654530437084958</v>
      </c>
      <c r="AA17">
        <f t="shared" si="4"/>
        <v>3.7579968937403732</v>
      </c>
      <c r="AB17">
        <f t="shared" si="5"/>
        <v>90.911340751429876</v>
      </c>
      <c r="AC17">
        <f t="shared" si="6"/>
        <v>3.7010575468655187</v>
      </c>
      <c r="AD17">
        <f t="shared" si="7"/>
        <v>89.89856327034434</v>
      </c>
      <c r="AE17">
        <f t="shared" si="8"/>
        <v>3.6061586354074286</v>
      </c>
      <c r="AF17">
        <f t="shared" si="9"/>
        <v>88.405553666477601</v>
      </c>
      <c r="AG17">
        <f t="shared" si="10"/>
        <v>3.8339160229068452</v>
      </c>
      <c r="AH17">
        <f t="shared" si="11"/>
        <v>92.470723971425699</v>
      </c>
      <c r="AI17">
        <f t="shared" si="12"/>
        <v>3.8908553697816992</v>
      </c>
      <c r="AJ17">
        <f t="shared" si="13"/>
        <v>93.896337128588556</v>
      </c>
      <c r="AK17">
        <f t="shared" si="14"/>
        <v>3.9857542812397897</v>
      </c>
      <c r="AL17">
        <f t="shared" si="15"/>
        <v>97.794883524583838</v>
      </c>
      <c r="AN17">
        <v>105</v>
      </c>
      <c r="AO17" s="15">
        <f t="shared" si="16"/>
        <v>173.47323416482087</v>
      </c>
    </row>
    <row r="18" spans="1:41" x14ac:dyDescent="0.3">
      <c r="A18" t="s">
        <v>62</v>
      </c>
      <c r="B18">
        <v>92.6</v>
      </c>
      <c r="C18" s="16">
        <v>500</v>
      </c>
      <c r="E18" s="11">
        <f t="shared" si="22"/>
        <v>3.8395703124999998</v>
      </c>
      <c r="F18" s="3">
        <f t="shared" si="23"/>
        <v>6.2146080984221914</v>
      </c>
      <c r="G18" s="10">
        <f t="shared" si="24"/>
        <v>96.298257927214138</v>
      </c>
      <c r="H18" s="14" t="str" cm="1">
        <f t="array" ref="H18">_xlfn.IFS(E18&gt;=3.95,"A+",AND(E18&gt;=3.8,E18&lt;3.95),"A",AND(E18&gt;=3.7,E18&lt;3.8),"A-",AND(E18&gt;=3.6,E18&lt;3.7),"B+",AND(E18&gt;=3.5,E18&lt;3.6),"B",AND(E18&gt;=3.4,E18&lt;3.5),"B-",AND(E18&gt;=3.1,E18&lt;3.4),"C+",AND(E18&gt;=2.6,E18&lt;3.1),"C",AND(E18&gt;=2,E18&lt;2.6),"C-",AND(E18&gt;=1.5,E18&lt;2),"D+",AND(E18&gt;=1,E18&lt;1.5),"D",E18&lt;1,"F")</f>
        <v>A</v>
      </c>
      <c r="P18" s="12" t="s">
        <v>40</v>
      </c>
      <c r="Q18" s="12" t="s">
        <v>52</v>
      </c>
      <c r="R18" s="59" t="s">
        <v>55</v>
      </c>
      <c r="T18" s="1">
        <v>84</v>
      </c>
      <c r="U18" s="3">
        <f t="shared" si="0"/>
        <v>3.25</v>
      </c>
      <c r="W18">
        <v>170</v>
      </c>
      <c r="X18">
        <f t="shared" si="1"/>
        <v>5.1357984370502621</v>
      </c>
      <c r="Y18">
        <f t="shared" si="2"/>
        <v>3.8061298732745232</v>
      </c>
      <c r="Z18">
        <f t="shared" si="3"/>
        <v>91.865238996198926</v>
      </c>
      <c r="AA18">
        <f t="shared" si="4"/>
        <v>3.7680685745417781</v>
      </c>
      <c r="AB18">
        <f t="shared" si="5"/>
        <v>91.102476380677246</v>
      </c>
      <c r="AC18">
        <f t="shared" si="6"/>
        <v>3.7109766264426605</v>
      </c>
      <c r="AD18">
        <f t="shared" si="7"/>
        <v>90.067562660274575</v>
      </c>
      <c r="AE18">
        <f t="shared" si="8"/>
        <v>3.6158233796107968</v>
      </c>
      <c r="AF18">
        <f t="shared" si="9"/>
        <v>88.548699356571703</v>
      </c>
      <c r="AG18">
        <f t="shared" si="10"/>
        <v>3.8441911720072688</v>
      </c>
      <c r="AH18">
        <f t="shared" si="11"/>
        <v>92.707349821805593</v>
      </c>
      <c r="AI18">
        <f t="shared" si="12"/>
        <v>3.9012831201063864</v>
      </c>
      <c r="AJ18">
        <f t="shared" si="13"/>
        <v>94.195229404157871</v>
      </c>
      <c r="AK18">
        <f t="shared" si="14"/>
        <v>3.9964363669382501</v>
      </c>
      <c r="AL18">
        <f t="shared" si="15"/>
        <v>98.897100751771063</v>
      </c>
      <c r="AN18">
        <v>106</v>
      </c>
      <c r="AO18" s="15">
        <f t="shared" si="16"/>
        <v>140.03032432237032</v>
      </c>
    </row>
    <row r="19" spans="1:41" x14ac:dyDescent="0.3">
      <c r="A19" t="s">
        <v>68</v>
      </c>
      <c r="B19">
        <v>92.3</v>
      </c>
      <c r="C19">
        <v>350</v>
      </c>
      <c r="E19" s="11">
        <f t="shared" si="22"/>
        <v>3.8262988281250001</v>
      </c>
      <c r="F19" s="3">
        <f t="shared" si="23"/>
        <v>5.857933154483459</v>
      </c>
      <c r="G19" s="10">
        <f>$L$3*E19/(F19+$L$4)*100</f>
        <v>97.42794926485395</v>
      </c>
      <c r="H19" s="14" t="str" cm="1">
        <f t="array" ref="H19">_xlfn.IFS(E19&gt;=3.95,"A+",AND(E19&gt;=3.8,E19&lt;3.95),"A",AND(E19&gt;=3.7,E19&lt;3.8),"A-",AND(E19&gt;=3.6,E19&lt;3.7),"B+",AND(E19&gt;=3.5,E19&lt;3.6),"B",AND(E19&gt;=3.4,E19&lt;3.5),"B-",AND(E19&gt;=3.1,E19&lt;3.4),"C+",AND(E19&gt;=2.6,E19&lt;3.1),"C",AND(E19&gt;=2,E19&lt;2.6),"C-",AND(E19&gt;=1.5,E19&lt;2),"D+",AND(E19&gt;=1,E19&lt;1.5),"D",E19&lt;1,"F")</f>
        <v>A</v>
      </c>
      <c r="P19" s="12" t="s">
        <v>42</v>
      </c>
      <c r="Q19" s="12" t="s">
        <v>53</v>
      </c>
      <c r="R19" s="59"/>
      <c r="T19" s="1">
        <v>85</v>
      </c>
      <c r="U19" s="3">
        <f t="shared" si="0"/>
        <v>3.3408203125</v>
      </c>
      <c r="W19">
        <v>180</v>
      </c>
      <c r="X19">
        <f t="shared" si="1"/>
        <v>5.1929568508902104</v>
      </c>
      <c r="Y19">
        <f t="shared" si="2"/>
        <v>3.8157216240270575</v>
      </c>
      <c r="Z19">
        <f t="shared" si="3"/>
        <v>92.069025763999875</v>
      </c>
      <c r="AA19">
        <f t="shared" si="4"/>
        <v>3.7775644077867865</v>
      </c>
      <c r="AB19">
        <f t="shared" si="5"/>
        <v>91.2865229591104</v>
      </c>
      <c r="AC19">
        <f t="shared" si="6"/>
        <v>3.7203285834263808</v>
      </c>
      <c r="AD19">
        <f t="shared" si="7"/>
        <v>90.229576423863264</v>
      </c>
      <c r="AE19">
        <f t="shared" si="8"/>
        <v>3.6249355428257042</v>
      </c>
      <c r="AF19">
        <f t="shared" si="9"/>
        <v>88.685319209886671</v>
      </c>
      <c r="AG19">
        <f t="shared" si="10"/>
        <v>3.8538788402673281</v>
      </c>
      <c r="AH19">
        <f t="shared" si="11"/>
        <v>92.937704160679374</v>
      </c>
      <c r="AI19">
        <f t="shared" si="12"/>
        <v>3.9111146646277333</v>
      </c>
      <c r="AJ19">
        <f t="shared" si="13"/>
        <v>94.491867121513224</v>
      </c>
      <c r="AK19">
        <f t="shared" si="14"/>
        <v>4.0065077052284108</v>
      </c>
      <c r="AL19" t="e">
        <f t="shared" si="15"/>
        <v>#NUM!</v>
      </c>
      <c r="AN19">
        <v>107</v>
      </c>
      <c r="AO19" s="15">
        <f t="shared" si="16"/>
        <v>113.48807402148242</v>
      </c>
    </row>
    <row r="20" spans="1:41" x14ac:dyDescent="0.3">
      <c r="A20" t="s">
        <v>63</v>
      </c>
      <c r="B20">
        <v>91.9</v>
      </c>
      <c r="C20" s="16">
        <v>600</v>
      </c>
      <c r="E20" s="11">
        <f t="shared" si="22"/>
        <v>3.8077832031250001</v>
      </c>
      <c r="F20" s="3">
        <f t="shared" si="23"/>
        <v>6.3969296552161463</v>
      </c>
      <c r="G20" s="10">
        <f t="shared" si="24"/>
        <v>94.773778719469036</v>
      </c>
      <c r="H20" s="14" t="str" cm="1">
        <f t="array" ref="H20">_xlfn.IFS(E20&gt;=3.95,"A+",AND(E20&gt;=3.8,E20&lt;3.95),"A",AND(E20&gt;=3.7,E20&lt;3.8),"A-",AND(E20&gt;=3.6,E20&lt;3.7),"B+",AND(E20&gt;=3.5,E20&lt;3.6),"B",AND(E20&gt;=3.4,E20&lt;3.5),"B-",AND(E20&gt;=3.1,E20&lt;3.4),"C+",AND(E20&gt;=2.6,E20&lt;3.1),"C",AND(E20&gt;=2,E20&lt;2.6),"C-",AND(E20&gt;=1.5,E20&lt;2),"D+",AND(E20&gt;=1,E20&lt;1.5),"D",E20&lt;1,"F")</f>
        <v>A</v>
      </c>
      <c r="P20" s="12" t="s">
        <v>41</v>
      </c>
      <c r="Q20" s="12" t="s">
        <v>54</v>
      </c>
      <c r="R20" s="13" t="s">
        <v>56</v>
      </c>
      <c r="T20" s="1">
        <v>86</v>
      </c>
      <c r="U20" s="3">
        <f t="shared" si="0"/>
        <v>3.42578125</v>
      </c>
      <c r="W20">
        <v>190</v>
      </c>
      <c r="X20">
        <f t="shared" si="1"/>
        <v>5.2470240721604862</v>
      </c>
      <c r="Y20">
        <f t="shared" si="2"/>
        <v>3.8247946418990839</v>
      </c>
      <c r="Z20">
        <f t="shared" si="3"/>
        <v>92.266732327247041</v>
      </c>
      <c r="AA20">
        <f t="shared" si="4"/>
        <v>3.7865466954800926</v>
      </c>
      <c r="AB20">
        <f t="shared" si="5"/>
        <v>91.464267580178301</v>
      </c>
      <c r="AC20">
        <f t="shared" si="6"/>
        <v>3.7291747758516069</v>
      </c>
      <c r="AD20">
        <f t="shared" si="7"/>
        <v>90.385340541167452</v>
      </c>
      <c r="AE20">
        <f t="shared" si="8"/>
        <v>3.6335549098041291</v>
      </c>
      <c r="AF20">
        <f t="shared" si="9"/>
        <v>88.816086368350724</v>
      </c>
      <c r="AG20">
        <f t="shared" si="10"/>
        <v>3.8630425883180748</v>
      </c>
      <c r="AH20">
        <f t="shared" si="11"/>
        <v>93.162739594391837</v>
      </c>
      <c r="AI20">
        <f t="shared" si="12"/>
        <v>3.9204145079465609</v>
      </c>
      <c r="AJ20">
        <f t="shared" si="13"/>
        <v>94.78797723646818</v>
      </c>
      <c r="AK20">
        <f t="shared" si="14"/>
        <v>4.0160343739940387</v>
      </c>
      <c r="AL20" t="e">
        <f t="shared" si="15"/>
        <v>#NUM!</v>
      </c>
      <c r="AN20">
        <v>108</v>
      </c>
      <c r="AO20" s="15">
        <f t="shared" si="16"/>
        <v>92.335472659298517</v>
      </c>
    </row>
    <row r="21" spans="1:41" x14ac:dyDescent="0.3">
      <c r="A21" t="s">
        <v>66</v>
      </c>
      <c r="B21">
        <v>91.3</v>
      </c>
      <c r="C21">
        <v>400</v>
      </c>
      <c r="E21" s="11">
        <f t="shared" si="22"/>
        <v>3.7782519531249998</v>
      </c>
      <c r="F21" s="3">
        <f t="shared" si="23"/>
        <v>5.9914645471079817</v>
      </c>
      <c r="G21" s="10">
        <f t="shared" si="24"/>
        <v>95.658749319501183</v>
      </c>
      <c r="H21" s="14" t="str" cm="1">
        <f t="array" ref="H21">_xlfn.IFS(E21&gt;=3.95,"A+",AND(E21&gt;=3.8,E21&lt;3.95),"A",AND(E21&gt;=3.7,E21&lt;3.8),"A-",AND(E21&gt;=3.6,E21&lt;3.7),"B+",AND(E21&gt;=3.5,E21&lt;3.6),"B",AND(E21&gt;=3.4,E21&lt;3.5),"B-",AND(E21&gt;=3.1,E21&lt;3.4),"C+",AND(E21&gt;=2.6,E21&lt;3.1),"C",AND(E21&gt;=2,E21&lt;2.6),"C-",AND(E21&gt;=1.5,E21&lt;2),"D+",AND(E21&gt;=1,E21&lt;1.5),"D",E21&lt;1,"F")</f>
        <v>A-</v>
      </c>
      <c r="T21" s="1">
        <v>87</v>
      </c>
      <c r="U21" s="3">
        <f t="shared" si="0"/>
        <v>3.5048828125</v>
      </c>
      <c r="W21">
        <v>200</v>
      </c>
      <c r="X21">
        <f t="shared" si="1"/>
        <v>5.2983173665480363</v>
      </c>
      <c r="Y21">
        <f t="shared" si="2"/>
        <v>3.8334021672306888</v>
      </c>
      <c r="Z21">
        <f t="shared" si="3"/>
        <v>92.459085361492399</v>
      </c>
      <c r="AA21">
        <f t="shared" si="4"/>
        <v>3.7950681455583819</v>
      </c>
      <c r="AB21">
        <f t="shared" si="5"/>
        <v>91.636383976847156</v>
      </c>
      <c r="AC21">
        <f t="shared" si="6"/>
        <v>3.7375671130499217</v>
      </c>
      <c r="AD21">
        <f t="shared" si="7"/>
        <v>90.535482469826576</v>
      </c>
      <c r="AE21">
        <f t="shared" si="8"/>
        <v>3.6417320588691546</v>
      </c>
      <c r="AF21">
        <f t="shared" si="9"/>
        <v>88.941573775050003</v>
      </c>
      <c r="AG21">
        <f t="shared" si="10"/>
        <v>3.8717361889029958</v>
      </c>
      <c r="AH21">
        <f t="shared" si="11"/>
        <v>93.383300355329894</v>
      </c>
      <c r="AI21">
        <f t="shared" si="12"/>
        <v>3.9292372214114555</v>
      </c>
      <c r="AJ21">
        <f t="shared" si="13"/>
        <v>95.085359108586204</v>
      </c>
      <c r="AK21">
        <f t="shared" si="14"/>
        <v>4.0250722755922235</v>
      </c>
      <c r="AL21" t="e">
        <f t="shared" si="15"/>
        <v>#NUM!</v>
      </c>
      <c r="AN21">
        <v>109</v>
      </c>
      <c r="AO21" s="15">
        <f t="shared" si="16"/>
        <v>75.410292882257153</v>
      </c>
    </row>
    <row r="22" spans="1:41" x14ac:dyDescent="0.3">
      <c r="A22" t="s">
        <v>70</v>
      </c>
      <c r="B22">
        <v>91.3</v>
      </c>
      <c r="C22">
        <v>230</v>
      </c>
      <c r="E22" s="11">
        <f t="shared" si="22"/>
        <v>3.7782519531249998</v>
      </c>
      <c r="F22" s="3">
        <f t="shared" si="23"/>
        <v>5.4380793089231956</v>
      </c>
      <c r="G22" s="10">
        <f t="shared" si="24"/>
        <v>97.961975582702451</v>
      </c>
      <c r="H22" s="14" t="str" cm="1">
        <f t="array" ref="H22">_xlfn.IFS(E22&gt;=3.95,"A+",AND(E22&gt;=3.8,E22&lt;3.95),"A",AND(E22&gt;=3.7,E22&lt;3.8),"A-",AND(E22&gt;=3.6,E22&lt;3.7),"B+",AND(E22&gt;=3.5,E22&lt;3.6),"B",AND(E22&gt;=3.4,E22&lt;3.5),"B-",AND(E22&gt;=3.1,E22&lt;3.4),"C+",AND(E22&gt;=2.6,E22&lt;3.1),"C",AND(E22&gt;=2,E22&lt;2.6),"C-",AND(E22&gt;=1.5,E22&lt;2),"D+",AND(E22&gt;=1,E22&lt;1.5),"D",E22&lt;1,"F")</f>
        <v>A-</v>
      </c>
      <c r="T22" s="1">
        <v>88</v>
      </c>
      <c r="U22" s="3">
        <f t="shared" si="0"/>
        <v>3.578125</v>
      </c>
      <c r="W22">
        <v>210</v>
      </c>
      <c r="X22">
        <f t="shared" si="1"/>
        <v>5.3471075307174685</v>
      </c>
      <c r="Y22">
        <f t="shared" si="2"/>
        <v>3.8415896423974911</v>
      </c>
      <c r="Z22">
        <f t="shared" si="3"/>
        <v>92.646719412738989</v>
      </c>
      <c r="AA22">
        <f t="shared" si="4"/>
        <v>3.8031737459735164</v>
      </c>
      <c r="AB22">
        <f t="shared" si="5"/>
        <v>91.80345430230679</v>
      </c>
      <c r="AC22">
        <f t="shared" si="6"/>
        <v>3.7455499013375535</v>
      </c>
      <c r="AD22">
        <f t="shared" si="7"/>
        <v>90.680541842818954</v>
      </c>
      <c r="AE22">
        <f t="shared" si="8"/>
        <v>3.6495101602776168</v>
      </c>
      <c r="AF22">
        <f t="shared" si="9"/>
        <v>89.062273303290723</v>
      </c>
      <c r="AG22">
        <f t="shared" si="10"/>
        <v>3.8800055388214663</v>
      </c>
      <c r="AH22">
        <f t="shared" si="11"/>
        <v>93.600147703610176</v>
      </c>
      <c r="AI22">
        <f t="shared" si="12"/>
        <v>3.9376293834574283</v>
      </c>
      <c r="AJ22">
        <f t="shared" si="13"/>
        <v>95.385981095993301</v>
      </c>
      <c r="AK22">
        <f t="shared" si="14"/>
        <v>4.0336691245173659</v>
      </c>
      <c r="AL22" t="e">
        <f t="shared" si="15"/>
        <v>#NUM!</v>
      </c>
      <c r="AN22">
        <v>110</v>
      </c>
      <c r="AO22" s="15">
        <f t="shared" si="16"/>
        <v>61.814669304028079</v>
      </c>
    </row>
    <row r="23" spans="1:41" x14ac:dyDescent="0.3">
      <c r="A23" t="s">
        <v>69</v>
      </c>
      <c r="B23">
        <v>90.8</v>
      </c>
      <c r="C23">
        <v>178</v>
      </c>
      <c r="E23" s="11">
        <f t="shared" si="22"/>
        <v>3.7520312499999999</v>
      </c>
      <c r="F23" s="3">
        <f t="shared" si="23"/>
        <v>5.181783550292085</v>
      </c>
      <c r="G23" s="10">
        <f t="shared" si="24"/>
        <v>98.379185401901012</v>
      </c>
      <c r="H23" s="14" t="str" cm="1">
        <f t="array" ref="H23">_xlfn.IFS(E23&gt;=3.95,"A+",AND(E23&gt;=3.8,E23&lt;3.95),"A",AND(E23&gt;=3.7,E23&lt;3.8),"A-",AND(E23&gt;=3.6,E23&lt;3.7),"B+",AND(E23&gt;=3.5,E23&lt;3.6),"B",AND(E23&gt;=3.4,E23&lt;3.5),"B-",AND(E23&gt;=3.1,E23&lt;3.4),"C+",AND(E23&gt;=2.6,E23&lt;3.1),"C",AND(E23&gt;=2,E23&lt;2.6),"C-",AND(E23&gt;=1.5,E23&lt;2),"D+",AND(E23&gt;=1,E23&lt;1.5),"D",E23&lt;1,"F")</f>
        <v>A-</v>
      </c>
      <c r="T23" s="1">
        <v>89</v>
      </c>
      <c r="U23" s="3">
        <f t="shared" si="0"/>
        <v>3.6455078125</v>
      </c>
      <c r="W23">
        <v>220</v>
      </c>
      <c r="X23">
        <f t="shared" si="1"/>
        <v>5.393627546352362</v>
      </c>
      <c r="Y23">
        <f t="shared" si="2"/>
        <v>3.8493961640449132</v>
      </c>
      <c r="Z23">
        <f t="shared" si="3"/>
        <v>92.830194609381905</v>
      </c>
      <c r="AA23">
        <f t="shared" si="4"/>
        <v>3.8109022024044643</v>
      </c>
      <c r="AB23">
        <f t="shared" si="5"/>
        <v>91.965985960973427</v>
      </c>
      <c r="AC23">
        <f t="shared" si="6"/>
        <v>3.7531612599437905</v>
      </c>
      <c r="AD23">
        <f t="shared" si="7"/>
        <v>90.820986439753653</v>
      </c>
      <c r="AE23">
        <f t="shared" si="8"/>
        <v>3.6569263558426672</v>
      </c>
      <c r="AF23">
        <f t="shared" si="9"/>
        <v>89.178610507932163</v>
      </c>
      <c r="AG23">
        <f t="shared" si="10"/>
        <v>3.8878901256853626</v>
      </c>
      <c r="AH23">
        <f t="shared" si="11"/>
        <v>93.813980512526953</v>
      </c>
      <c r="AI23">
        <f t="shared" si="12"/>
        <v>3.9456310681460356</v>
      </c>
      <c r="AJ23">
        <f t="shared" si="13"/>
        <v>95.692108550637968</v>
      </c>
      <c r="AK23">
        <f t="shared" si="14"/>
        <v>4.0418659722471597</v>
      </c>
      <c r="AL23" t="e">
        <f t="shared" si="15"/>
        <v>#NUM!</v>
      </c>
    </row>
    <row r="24" spans="1:41" x14ac:dyDescent="0.3">
      <c r="A24" t="s">
        <v>73</v>
      </c>
      <c r="B24">
        <v>90.5</v>
      </c>
      <c r="C24">
        <v>198</v>
      </c>
      <c r="E24" s="11">
        <f t="shared" si="22"/>
        <v>3.735595703125</v>
      </c>
      <c r="F24" s="3">
        <f t="shared" si="23"/>
        <v>5.2882670306945352</v>
      </c>
      <c r="G24" s="10">
        <f t="shared" si="24"/>
        <v>97.491465254011274</v>
      </c>
      <c r="H24" s="14" t="str" cm="1">
        <f t="array" ref="H24">_xlfn.IFS(E24&gt;=3.95,"A+",AND(E24&gt;=3.8,E24&lt;3.95),"A",AND(E24&gt;=3.7,E24&lt;3.8),"A-",AND(E24&gt;=3.6,E24&lt;3.7),"B+",AND(E24&gt;=3.5,E24&lt;3.6),"B",AND(E24&gt;=3.4,E24&lt;3.5),"B-",AND(E24&gt;=3.1,E24&lt;3.4),"C+",AND(E24&gt;=2.6,E24&lt;3.1),"C",AND(E24&gt;=2,E24&lt;2.6),"C-",AND(E24&gt;=1.5,E24&lt;2),"D+",AND(E24&gt;=1,E24&lt;1.5),"D",E24&lt;1,"F")</f>
        <v>A-</v>
      </c>
      <c r="T24" s="1">
        <v>90</v>
      </c>
      <c r="U24" s="3">
        <f t="shared" si="0"/>
        <v>3.70703125</v>
      </c>
      <c r="W24">
        <v>230</v>
      </c>
      <c r="X24">
        <f t="shared" si="1"/>
        <v>5.4380793089231956</v>
      </c>
      <c r="Y24">
        <f t="shared" si="2"/>
        <v>3.8568556122424114</v>
      </c>
      <c r="Z24">
        <f t="shared" si="3"/>
        <v>93.010010656570572</v>
      </c>
      <c r="AA24">
        <f t="shared" si="4"/>
        <v>3.8182870561199871</v>
      </c>
      <c r="AB24">
        <f t="shared" si="5"/>
        <v>92.124424792792738</v>
      </c>
      <c r="AC24">
        <f t="shared" si="6"/>
        <v>3.7604342219363511</v>
      </c>
      <c r="AD24">
        <f t="shared" si="7"/>
        <v>90.957224674965175</v>
      </c>
      <c r="AE24">
        <f t="shared" si="8"/>
        <v>3.6640128316302905</v>
      </c>
      <c r="AF24">
        <f t="shared" si="9"/>
        <v>89.290956152071232</v>
      </c>
      <c r="AG24">
        <f t="shared" si="10"/>
        <v>3.8954241683648352</v>
      </c>
      <c r="AH24">
        <f t="shared" si="11"/>
        <v>94.025452552859235</v>
      </c>
      <c r="AI24">
        <f t="shared" si="12"/>
        <v>3.9532770025484707</v>
      </c>
      <c r="AJ24">
        <f t="shared" si="13"/>
        <v>96.006490708229748</v>
      </c>
      <c r="AK24">
        <f t="shared" si="14"/>
        <v>4.0496983928545314</v>
      </c>
      <c r="AL24" t="e">
        <f t="shared" si="15"/>
        <v>#NUM!</v>
      </c>
    </row>
    <row r="25" spans="1:41" x14ac:dyDescent="0.3">
      <c r="A25" t="s">
        <v>71</v>
      </c>
      <c r="B25">
        <v>90.5</v>
      </c>
      <c r="C25">
        <v>144</v>
      </c>
      <c r="E25" s="11">
        <f t="shared" si="22"/>
        <v>3.735595703125</v>
      </c>
      <c r="F25" s="3">
        <f t="shared" si="23"/>
        <v>4.9698132995760007</v>
      </c>
      <c r="G25" s="10">
        <f t="shared" si="24"/>
        <v>98.870378634228942</v>
      </c>
      <c r="H25" s="14" t="str" cm="1">
        <f t="array" ref="H25">_xlfn.IFS(E25&gt;=3.95,"A+",AND(E25&gt;=3.8,E25&lt;3.95),"A",AND(E25&gt;=3.7,E25&lt;3.8),"A-",AND(E25&gt;=3.6,E25&lt;3.7),"B+",AND(E25&gt;=3.5,E25&lt;3.6),"B",AND(E25&gt;=3.4,E25&lt;3.5),"B-",AND(E25&gt;=3.1,E25&lt;3.4),"C+",AND(E25&gt;=2.6,E25&lt;3.1),"C",AND(E25&gt;=2,E25&lt;2.6),"C-",AND(E25&gt;=1.5,E25&lt;2),"D+",AND(E25&gt;=1,E25&lt;1.5),"D",E25&lt;1,"F")</f>
        <v>A-</v>
      </c>
      <c r="T25" s="1">
        <v>91</v>
      </c>
      <c r="U25" s="3">
        <f t="shared" si="0"/>
        <v>3.7626953125</v>
      </c>
      <c r="W25">
        <v>240</v>
      </c>
      <c r="X25">
        <f t="shared" si="1"/>
        <v>5.4806389233419912</v>
      </c>
      <c r="Y25">
        <f t="shared" si="2"/>
        <v>3.8639975391470327</v>
      </c>
      <c r="Z25">
        <f t="shared" si="3"/>
        <v>93.186618071436214</v>
      </c>
      <c r="AA25">
        <f t="shared" si="4"/>
        <v>3.8253575637555626</v>
      </c>
      <c r="AB25">
        <f t="shared" si="5"/>
        <v>92.279165530542187</v>
      </c>
      <c r="AC25">
        <f t="shared" si="6"/>
        <v>3.7673976006683567</v>
      </c>
      <c r="AD25">
        <f t="shared" si="7"/>
        <v>91.089615479385813</v>
      </c>
      <c r="AE25">
        <f t="shared" si="8"/>
        <v>3.6707976621896807</v>
      </c>
      <c r="AF25">
        <f t="shared" si="9"/>
        <v>89.3996353220315</v>
      </c>
      <c r="AG25">
        <f t="shared" si="10"/>
        <v>3.9026375145385028</v>
      </c>
      <c r="AH25">
        <f t="shared" si="11"/>
        <v>94.235187626280364</v>
      </c>
      <c r="AI25">
        <f t="shared" si="12"/>
        <v>3.9605974776257082</v>
      </c>
      <c r="AJ25">
        <f t="shared" si="13"/>
        <v>96.332658414633528</v>
      </c>
      <c r="AK25">
        <f t="shared" si="14"/>
        <v>4.0571974161043851</v>
      </c>
      <c r="AL25" t="e">
        <f t="shared" si="15"/>
        <v>#NUM!</v>
      </c>
    </row>
    <row r="26" spans="1:41" x14ac:dyDescent="0.3">
      <c r="A26" t="s">
        <v>88</v>
      </c>
      <c r="B26">
        <v>90.5</v>
      </c>
      <c r="C26">
        <v>80</v>
      </c>
      <c r="E26" s="11">
        <f t="shared" si="22"/>
        <v>3.735595703125</v>
      </c>
      <c r="F26" s="3">
        <f t="shared" si="23"/>
        <v>4.3820266346738812</v>
      </c>
      <c r="G26" s="10">
        <f t="shared" si="24"/>
        <v>101.52069900643454</v>
      </c>
      <c r="H26" s="14" t="str" cm="1">
        <f t="array" ref="H26">_xlfn.IFS(E26&gt;=3.95,"A+",AND(E26&gt;=3.8,E26&lt;3.95),"A",AND(E26&gt;=3.7,E26&lt;3.8),"A-",AND(E26&gt;=3.6,E26&lt;3.7),"B+",AND(E26&gt;=3.5,E26&lt;3.6),"B",AND(E26&gt;=3.4,E26&lt;3.5),"B-",AND(E26&gt;=3.1,E26&lt;3.4),"C+",AND(E26&gt;=2.6,E26&lt;3.1),"C",AND(E26&gt;=2,E26&lt;2.6),"C-",AND(E26&gt;=1.5,E26&lt;2),"D+",AND(E26&gt;=1,E26&lt;1.5),"D",E26&lt;1,"F")</f>
        <v>A-</v>
      </c>
      <c r="T26" s="1">
        <v>92</v>
      </c>
      <c r="U26" s="3">
        <f t="shared" si="0"/>
        <v>3.8125</v>
      </c>
      <c r="W26">
        <v>250</v>
      </c>
      <c r="X26">
        <f t="shared" si="1"/>
        <v>5.521460917862246</v>
      </c>
      <c r="Y26">
        <f t="shared" si="2"/>
        <v>3.8708478761377685</v>
      </c>
      <c r="Z26">
        <f t="shared" si="3"/>
        <v>93.360427352233046</v>
      </c>
      <c r="AA26">
        <f t="shared" si="4"/>
        <v>3.8321393973763906</v>
      </c>
      <c r="AB26">
        <f t="shared" si="5"/>
        <v>92.43056019055183</v>
      </c>
      <c r="AC26">
        <f t="shared" si="6"/>
        <v>3.7740766792343239</v>
      </c>
      <c r="AD26">
        <f t="shared" si="7"/>
        <v>91.218476205425162</v>
      </c>
      <c r="AE26">
        <f t="shared" si="8"/>
        <v>3.6773054823308797</v>
      </c>
      <c r="AF26">
        <f t="shared" si="9"/>
        <v>89.504934713666955</v>
      </c>
      <c r="AG26">
        <f t="shared" si="10"/>
        <v>3.9095563548991459</v>
      </c>
      <c r="AH26">
        <f t="shared" si="11"/>
        <v>94.443793482861565</v>
      </c>
      <c r="AI26">
        <f t="shared" si="12"/>
        <v>3.9676190730412122</v>
      </c>
      <c r="AJ26">
        <f t="shared" si="13"/>
        <v>96.675441422494373</v>
      </c>
      <c r="AK26">
        <f t="shared" si="14"/>
        <v>4.0643902699446564</v>
      </c>
      <c r="AL26" t="e">
        <f t="shared" si="15"/>
        <v>#NUM!</v>
      </c>
    </row>
    <row r="27" spans="1:41" x14ac:dyDescent="0.3">
      <c r="A27" t="s">
        <v>75</v>
      </c>
      <c r="B27">
        <v>90.4</v>
      </c>
      <c r="C27">
        <v>110</v>
      </c>
      <c r="E27" s="11">
        <f t="shared" si="22"/>
        <v>3.7300000000000004</v>
      </c>
      <c r="F27" s="3">
        <f t="shared" si="23"/>
        <v>4.7004803657924166</v>
      </c>
      <c r="G27" s="10">
        <f t="shared" si="24"/>
        <v>99.917516667532126</v>
      </c>
      <c r="H27" s="14" t="str" cm="1">
        <f t="array" ref="H27">_xlfn.IFS(E27&gt;=3.95,"A+",AND(E27&gt;=3.8,E27&lt;3.95),"A",AND(E27&gt;=3.7,E27&lt;3.8),"A-",AND(E27&gt;=3.6,E27&lt;3.7),"B+",AND(E27&gt;=3.5,E27&lt;3.6),"B",AND(E27&gt;=3.4,E27&lt;3.5),"B-",AND(E27&gt;=3.1,E27&lt;3.4),"C+",AND(E27&gt;=2.6,E27&lt;3.1),"C",AND(E27&gt;=2,E27&lt;2.6),"C-",AND(E27&gt;=1.5,E27&lt;2),"D+",AND(E27&gt;=1,E27&lt;1.5),"D",E27&lt;1,"F")</f>
        <v>A-</v>
      </c>
      <c r="T27" s="1">
        <v>93</v>
      </c>
      <c r="U27" s="3">
        <f t="shared" si="0"/>
        <v>3.8564453125</v>
      </c>
      <c r="W27">
        <v>260</v>
      </c>
      <c r="X27">
        <f t="shared" si="1"/>
        <v>5.5606816310155276</v>
      </c>
      <c r="Y27">
        <f t="shared" si="2"/>
        <v>3.8774295021772223</v>
      </c>
      <c r="Z27">
        <f t="shared" si="3"/>
        <v>93.531816592722905</v>
      </c>
      <c r="AA27">
        <f t="shared" si="4"/>
        <v>3.8386552071554498</v>
      </c>
      <c r="AB27">
        <f t="shared" si="5"/>
        <v>92.578924878590271</v>
      </c>
      <c r="AC27">
        <f t="shared" si="6"/>
        <v>3.7804937646227916</v>
      </c>
      <c r="AD27">
        <f t="shared" si="7"/>
        <v>91.344089013353141</v>
      </c>
      <c r="AE27">
        <f t="shared" si="8"/>
        <v>3.6835580270683606</v>
      </c>
      <c r="AF27">
        <f t="shared" si="9"/>
        <v>89.607108514598409</v>
      </c>
      <c r="AG27">
        <f t="shared" si="10"/>
        <v>3.9162037971989943</v>
      </c>
      <c r="AH27">
        <f t="shared" si="11"/>
        <v>94.651875354599213</v>
      </c>
      <c r="AI27">
        <f t="shared" si="12"/>
        <v>3.9743652397316525</v>
      </c>
      <c r="AJ27">
        <f t="shared" si="13"/>
        <v>97.0419604175069</v>
      </c>
      <c r="AK27">
        <f t="shared" si="14"/>
        <v>4.0713009772860831</v>
      </c>
      <c r="AL27" t="e">
        <f t="shared" si="15"/>
        <v>#NUM!</v>
      </c>
    </row>
    <row r="28" spans="1:41" x14ac:dyDescent="0.3">
      <c r="A28" t="s">
        <v>67</v>
      </c>
      <c r="B28">
        <v>90</v>
      </c>
      <c r="C28">
        <v>400</v>
      </c>
      <c r="E28" s="11">
        <f t="shared" si="22"/>
        <v>3.70703125</v>
      </c>
      <c r="F28" s="3">
        <f t="shared" si="23"/>
        <v>5.9914645471079817</v>
      </c>
      <c r="G28" s="10">
        <f t="shared" si="24"/>
        <v>93.855565341535382</v>
      </c>
      <c r="H28" s="14" t="str" cm="1">
        <f t="array" ref="H28">_xlfn.IFS(E28&gt;=3.95,"A+",AND(E28&gt;=3.8,E28&lt;3.95),"A",AND(E28&gt;=3.7,E28&lt;3.8),"A-",AND(E28&gt;=3.6,E28&lt;3.7),"B+",AND(E28&gt;=3.5,E28&lt;3.6),"B",AND(E28&gt;=3.4,E28&lt;3.5),"B-",AND(E28&gt;=3.1,E28&lt;3.4),"C+",AND(E28&gt;=2.6,E28&lt;3.1),"C",AND(E28&gt;=2,E28&lt;2.6),"C-",AND(E28&gt;=1.5,E28&lt;2),"D+",AND(E28&gt;=1,E28&lt;1.5),"D",E28&lt;1,"F")</f>
        <v>A-</v>
      </c>
      <c r="T28" s="1">
        <v>94</v>
      </c>
      <c r="U28" s="3">
        <f t="shared" si="0"/>
        <v>3.89453125</v>
      </c>
      <c r="W28">
        <v>270</v>
      </c>
      <c r="X28">
        <f t="shared" si="1"/>
        <v>5.598421958998375</v>
      </c>
      <c r="Y28">
        <f t="shared" si="2"/>
        <v>3.8837627048504801</v>
      </c>
      <c r="Z28">
        <f t="shared" si="3"/>
        <v>93.701137927289082</v>
      </c>
      <c r="AA28">
        <f t="shared" si="4"/>
        <v>3.8449250778019755</v>
      </c>
      <c r="AB28">
        <f t="shared" si="5"/>
        <v>92.72454536745235</v>
      </c>
      <c r="AC28">
        <f t="shared" si="6"/>
        <v>3.7866686372292184</v>
      </c>
      <c r="AD28">
        <f t="shared" si="7"/>
        <v>91.466706078008713</v>
      </c>
      <c r="AE28">
        <f t="shared" si="8"/>
        <v>3.6895745696079563</v>
      </c>
      <c r="AF28">
        <f t="shared" si="9"/>
        <v>89.706383196021392</v>
      </c>
      <c r="AG28">
        <f t="shared" si="10"/>
        <v>3.9226003318989848</v>
      </c>
      <c r="AH28">
        <f t="shared" si="11"/>
        <v>94.860049930999992</v>
      </c>
      <c r="AI28">
        <f t="shared" si="12"/>
        <v>3.9808567724717419</v>
      </c>
      <c r="AJ28">
        <f t="shared" si="13"/>
        <v>97.443787633435207</v>
      </c>
      <c r="AK28">
        <f t="shared" si="14"/>
        <v>4.0779508400930045</v>
      </c>
      <c r="AL28" t="e">
        <f t="shared" si="15"/>
        <v>#NUM!</v>
      </c>
    </row>
    <row r="29" spans="1:41" x14ac:dyDescent="0.3">
      <c r="A29" t="s">
        <v>81</v>
      </c>
      <c r="B29">
        <v>90</v>
      </c>
      <c r="C29">
        <v>68</v>
      </c>
      <c r="E29" s="11">
        <f t="shared" si="22"/>
        <v>3.70703125</v>
      </c>
      <c r="F29" s="3">
        <f t="shared" si="23"/>
        <v>4.219507705176107</v>
      </c>
      <c r="G29" s="10">
        <f t="shared" si="24"/>
        <v>101.49667541775493</v>
      </c>
      <c r="H29" s="14" t="str" cm="1">
        <f t="array" ref="H29">_xlfn.IFS(E29&gt;=3.95,"A+",AND(E29&gt;=3.8,E29&lt;3.95),"A",AND(E29&gt;=3.7,E29&lt;3.8),"A-",AND(E29&gt;=3.6,E29&lt;3.7),"B+",AND(E29&gt;=3.5,E29&lt;3.6),"B",AND(E29&gt;=3.4,E29&lt;3.5),"B-",AND(E29&gt;=3.1,E29&lt;3.4),"C+",AND(E29&gt;=2.6,E29&lt;3.1),"C",AND(E29&gt;=2,E29&lt;2.6),"C-",AND(E29&gt;=1.5,E29&lt;2),"D+",AND(E29&gt;=1,E29&lt;1.5),"D",E29&lt;1,"F")</f>
        <v>A-</v>
      </c>
      <c r="T29" s="1">
        <v>95</v>
      </c>
      <c r="U29" s="3">
        <f t="shared" si="0"/>
        <v>3.9267578125</v>
      </c>
      <c r="W29">
        <v>280</v>
      </c>
      <c r="X29">
        <f t="shared" si="1"/>
        <v>5.6347896031692493</v>
      </c>
      <c r="Y29">
        <f t="shared" si="2"/>
        <v>3.8898655575174668</v>
      </c>
      <c r="Z29">
        <f t="shared" si="3"/>
        <v>93.868723104656638</v>
      </c>
      <c r="AA29">
        <f t="shared" si="4"/>
        <v>3.8509669019422925</v>
      </c>
      <c r="AB29">
        <f t="shared" si="5"/>
        <v>92.867681713704101</v>
      </c>
      <c r="AC29">
        <f t="shared" si="6"/>
        <v>3.7926189185795298</v>
      </c>
      <c r="AD29">
        <f t="shared" si="7"/>
        <v>91.586553869458697</v>
      </c>
      <c r="AE29">
        <f t="shared" si="8"/>
        <v>3.6953722796415933</v>
      </c>
      <c r="AF29">
        <f t="shared" si="9"/>
        <v>89.802961448750452</v>
      </c>
      <c r="AG29">
        <f t="shared" si="10"/>
        <v>3.9287642130926415</v>
      </c>
      <c r="AH29">
        <f t="shared" si="11"/>
        <v>95.068960698015914</v>
      </c>
      <c r="AI29">
        <f t="shared" si="12"/>
        <v>3.9871121964554033</v>
      </c>
      <c r="AJ29">
        <f t="shared" si="13"/>
        <v>97.902611875874584</v>
      </c>
      <c r="AK29">
        <f t="shared" si="14"/>
        <v>4.0843588353933402</v>
      </c>
      <c r="AL29" t="e">
        <f t="shared" si="15"/>
        <v>#NUM!</v>
      </c>
    </row>
    <row r="30" spans="1:41" x14ac:dyDescent="0.3">
      <c r="A30" t="s">
        <v>76</v>
      </c>
      <c r="B30">
        <v>90</v>
      </c>
      <c r="C30">
        <v>80</v>
      </c>
      <c r="E30" s="11">
        <f t="shared" si="22"/>
        <v>3.70703125</v>
      </c>
      <c r="F30" s="3">
        <f t="shared" si="23"/>
        <v>4.3820266346738812</v>
      </c>
      <c r="G30" s="10">
        <f t="shared" si="24"/>
        <v>100.74441498684415</v>
      </c>
      <c r="H30" s="14" t="str" cm="1">
        <f t="array" ref="H30">_xlfn.IFS(E30&gt;=3.95,"A+",AND(E30&gt;=3.8,E30&lt;3.95),"A",AND(E30&gt;=3.7,E30&lt;3.8),"A-",AND(E30&gt;=3.6,E30&lt;3.7),"B+",AND(E30&gt;=3.5,E30&lt;3.6),"B",AND(E30&gt;=3.4,E30&lt;3.5),"B-",AND(E30&gt;=3.1,E30&lt;3.4),"C+",AND(E30&gt;=2.6,E30&lt;3.1),"C",AND(E30&gt;=2,E30&lt;2.6),"C-",AND(E30&gt;=1.5,E30&lt;2),"D+",AND(E30&gt;=1,E30&lt;1.5),"D",E30&lt;1,"F")</f>
        <v>A-</v>
      </c>
      <c r="T30" s="1">
        <v>96</v>
      </c>
      <c r="U30" s="3">
        <f t="shared" si="0"/>
        <v>3.953125</v>
      </c>
      <c r="W30">
        <v>290</v>
      </c>
      <c r="X30">
        <f t="shared" si="1"/>
        <v>5.6698809229805196</v>
      </c>
      <c r="Y30">
        <f t="shared" si="2"/>
        <v>3.8957542302533761</v>
      </c>
      <c r="Z30">
        <f t="shared" si="3"/>
        <v>94.034888427404368</v>
      </c>
      <c r="AA30">
        <f t="shared" si="4"/>
        <v>3.8567966879508422</v>
      </c>
      <c r="AB30">
        <f t="shared" si="5"/>
        <v>93.008572116790987</v>
      </c>
      <c r="AC30">
        <f t="shared" si="6"/>
        <v>3.798360374497042</v>
      </c>
      <c r="AD30">
        <f t="shared" si="7"/>
        <v>91.703836699714159</v>
      </c>
      <c r="AE30">
        <f t="shared" si="8"/>
        <v>3.7009665187407075</v>
      </c>
      <c r="AF30">
        <f t="shared" si="9"/>
        <v>89.897025441163123</v>
      </c>
      <c r="AG30">
        <f t="shared" si="10"/>
        <v>3.9347117725559104</v>
      </c>
      <c r="AH30">
        <f t="shared" si="11"/>
        <v>95.279295783369193</v>
      </c>
      <c r="AI30">
        <f t="shared" si="12"/>
        <v>3.9931480860097102</v>
      </c>
      <c r="AJ30">
        <f t="shared" si="13"/>
        <v>98.470690795810427</v>
      </c>
      <c r="AK30">
        <f t="shared" si="14"/>
        <v>4.0905419417660447</v>
      </c>
      <c r="AL30" t="e">
        <f t="shared" si="15"/>
        <v>#NUM!</v>
      </c>
    </row>
    <row r="31" spans="1:41" x14ac:dyDescent="0.3">
      <c r="A31" t="s">
        <v>89</v>
      </c>
      <c r="B31">
        <v>89.9</v>
      </c>
      <c r="C31">
        <v>119</v>
      </c>
      <c r="E31" s="11">
        <f t="shared" si="22"/>
        <v>3.7011425781250002</v>
      </c>
      <c r="F31" s="3">
        <f t="shared" si="23"/>
        <v>4.7791234931115296</v>
      </c>
      <c r="G31" s="10">
        <f t="shared" si="24"/>
        <v>98.79523862447013</v>
      </c>
      <c r="H31" s="14" t="str" cm="1">
        <f t="array" ref="H31">_xlfn.IFS(E31&gt;=3.95,"A+",AND(E31&gt;=3.8,E31&lt;3.95),"A",AND(E31&gt;=3.7,E31&lt;3.8),"A-",AND(E31&gt;=3.6,E31&lt;3.7),"B+",AND(E31&gt;=3.5,E31&lt;3.6),"B",AND(E31&gt;=3.4,E31&lt;3.5),"B-",AND(E31&gt;=3.1,E31&lt;3.4),"C+",AND(E31&gt;=2.6,E31&lt;3.1),"C",AND(E31&gt;=2,E31&lt;2.6),"C-",AND(E31&gt;=1.5,E31&lt;2),"D+",AND(E31&gt;=1,E31&lt;1.5),"D",E31&lt;1,"F")</f>
        <v>A-</v>
      </c>
      <c r="T31" s="1">
        <v>97</v>
      </c>
      <c r="U31" s="3">
        <f t="shared" si="0"/>
        <v>3.9736328125</v>
      </c>
      <c r="W31">
        <v>300</v>
      </c>
      <c r="X31">
        <f t="shared" si="1"/>
        <v>5.7037824746562009</v>
      </c>
      <c r="Y31">
        <f t="shared" si="2"/>
        <v>3.9014432480541119</v>
      </c>
      <c r="Z31">
        <f t="shared" si="3"/>
        <v>94.199939253404622</v>
      </c>
      <c r="AA31">
        <f t="shared" si="4"/>
        <v>3.8624288155735709</v>
      </c>
      <c r="AB31">
        <f t="shared" si="5"/>
        <v>93.147436176810331</v>
      </c>
      <c r="AC31">
        <f t="shared" si="6"/>
        <v>3.8039071668527593</v>
      </c>
      <c r="AD31">
        <f t="shared" si="7"/>
        <v>91.818739682608509</v>
      </c>
      <c r="AE31">
        <f t="shared" si="8"/>
        <v>3.7063710856514058</v>
      </c>
      <c r="AF31">
        <f t="shared" si="9"/>
        <v>89.988739535020898</v>
      </c>
      <c r="AG31">
        <f t="shared" si="10"/>
        <v>3.940457680534653</v>
      </c>
      <c r="AH31">
        <f t="shared" si="11"/>
        <v>95.491809855662126</v>
      </c>
      <c r="AI31">
        <f t="shared" si="12"/>
        <v>3.9989793292554645</v>
      </c>
      <c r="AJ31">
        <f t="shared" si="13"/>
        <v>99.409755180058212</v>
      </c>
      <c r="AK31">
        <f t="shared" si="14"/>
        <v>4.096515410456818</v>
      </c>
      <c r="AL31" t="e">
        <f t="shared" si="15"/>
        <v>#NUM!</v>
      </c>
    </row>
    <row r="32" spans="1:41" x14ac:dyDescent="0.3">
      <c r="A32" t="s">
        <v>74</v>
      </c>
      <c r="B32">
        <v>89.9</v>
      </c>
      <c r="C32">
        <v>228</v>
      </c>
      <c r="E32" s="11">
        <f t="shared" si="22"/>
        <v>3.7011425781250002</v>
      </c>
      <c r="F32" s="3">
        <f t="shared" si="23"/>
        <v>5.4293456289544411</v>
      </c>
      <c r="G32" s="10">
        <f t="shared" si="24"/>
        <v>95.999174269329529</v>
      </c>
      <c r="H32" s="14" t="str" cm="1">
        <f t="array" ref="H32">_xlfn.IFS(E32&gt;=3.95,"A+",AND(E32&gt;=3.8,E32&lt;3.95),"A",AND(E32&gt;=3.7,E32&lt;3.8),"A-",AND(E32&gt;=3.6,E32&lt;3.7),"B+",AND(E32&gt;=3.5,E32&lt;3.6),"B",AND(E32&gt;=3.4,E32&lt;3.5),"B-",AND(E32&gt;=3.1,E32&lt;3.4),"C+",AND(E32&gt;=2.6,E32&lt;3.1),"C",AND(E32&gt;=2,E32&lt;2.6),"C-",AND(E32&gt;=1.5,E32&lt;2),"D+",AND(E32&gt;=1,E32&lt;1.5),"D",E32&lt;1,"F")</f>
        <v>A-</v>
      </c>
      <c r="T32" s="1">
        <v>98</v>
      </c>
      <c r="U32" s="3">
        <f t="shared" si="0"/>
        <v>3.98828125</v>
      </c>
      <c r="W32">
        <v>310</v>
      </c>
      <c r="X32">
        <f t="shared" si="1"/>
        <v>5.7365722974791922</v>
      </c>
      <c r="Y32">
        <f t="shared" si="2"/>
        <v>3.9069457066880857</v>
      </c>
      <c r="Z32">
        <f t="shared" si="3"/>
        <v>94.364174229349047</v>
      </c>
      <c r="AA32">
        <f t="shared" si="4"/>
        <v>3.8678762496212049</v>
      </c>
      <c r="AB32">
        <f t="shared" si="5"/>
        <v>93.284477672638161</v>
      </c>
      <c r="AC32">
        <f t="shared" si="6"/>
        <v>3.8092720640208837</v>
      </c>
      <c r="AD32">
        <f t="shared" si="7"/>
        <v>91.931431220622926</v>
      </c>
      <c r="AE32">
        <f t="shared" si="8"/>
        <v>3.7115984213536812</v>
      </c>
      <c r="AF32">
        <f t="shared" si="9"/>
        <v>90.078252564293749</v>
      </c>
      <c r="AG32">
        <f t="shared" si="10"/>
        <v>3.946015163754967</v>
      </c>
      <c r="AH32">
        <f t="shared" si="11"/>
        <v>95.707352319957849</v>
      </c>
      <c r="AI32">
        <f t="shared" si="12"/>
        <v>4.0046193493552877</v>
      </c>
      <c r="AJ32" t="e">
        <f t="shared" si="13"/>
        <v>#NUM!</v>
      </c>
      <c r="AK32">
        <f t="shared" si="14"/>
        <v>4.1022929920224902</v>
      </c>
      <c r="AL32" t="e">
        <f t="shared" si="15"/>
        <v>#NUM!</v>
      </c>
    </row>
    <row r="33" spans="1:38" x14ac:dyDescent="0.3">
      <c r="A33" t="s">
        <v>82</v>
      </c>
      <c r="B33">
        <v>89.5</v>
      </c>
      <c r="C33">
        <v>89</v>
      </c>
      <c r="E33" s="11">
        <f t="shared" si="22"/>
        <v>3.677001953125</v>
      </c>
      <c r="F33" s="3">
        <f t="shared" si="23"/>
        <v>4.4886363697321396</v>
      </c>
      <c r="G33" s="10">
        <f t="shared" si="24"/>
        <v>99.444827062306899</v>
      </c>
      <c r="H33" s="14" t="str" cm="1">
        <f t="array" ref="H33">_xlfn.IFS(E33&gt;=3.95,"A+",AND(E33&gt;=3.8,E33&lt;3.95),"A",AND(E33&gt;=3.7,E33&lt;3.8),"A-",AND(E33&gt;=3.6,E33&lt;3.7),"B+",AND(E33&gt;=3.5,E33&lt;3.6),"B",AND(E33&gt;=3.4,E33&lt;3.5),"B-",AND(E33&gt;=3.1,E33&lt;3.4),"C+",AND(E33&gt;=2.6,E33&lt;3.1),"C",AND(E33&gt;=2,E33&lt;2.6),"C-",AND(E33&gt;=1.5,E33&lt;2),"D+",AND(E33&gt;=1,E33&lt;1.5),"D",E33&lt;1,"F")</f>
        <v>B+</v>
      </c>
      <c r="T33" s="1">
        <v>99</v>
      </c>
      <c r="U33" s="3">
        <f t="shared" si="0"/>
        <v>3.9970703125</v>
      </c>
      <c r="W33">
        <v>320</v>
      </c>
      <c r="X33">
        <f t="shared" si="1"/>
        <v>5.768320995793772</v>
      </c>
      <c r="Y33">
        <f t="shared" si="2"/>
        <v>3.9122734542670083</v>
      </c>
      <c r="Z33">
        <f t="shared" si="3"/>
        <v>94.527889412953982</v>
      </c>
      <c r="AA33">
        <f t="shared" si="4"/>
        <v>3.8731507197243378</v>
      </c>
      <c r="AB33">
        <f t="shared" si="5"/>
        <v>93.419886956333798</v>
      </c>
      <c r="AC33">
        <f t="shared" si="6"/>
        <v>3.8144666179103326</v>
      </c>
      <c r="AD33">
        <f t="shared" si="7"/>
        <v>92.042065107499738</v>
      </c>
      <c r="AE33">
        <f t="shared" si="8"/>
        <v>3.7166597815536577</v>
      </c>
      <c r="AF33">
        <f t="shared" si="9"/>
        <v>90.165699759022772</v>
      </c>
      <c r="AG33">
        <f t="shared" si="10"/>
        <v>3.9513961888096785</v>
      </c>
      <c r="AH33">
        <f t="shared" si="11"/>
        <v>95.92690524462094</v>
      </c>
      <c r="AI33">
        <f t="shared" si="12"/>
        <v>4.0100802906236828</v>
      </c>
      <c r="AJ33" t="e">
        <f t="shared" si="13"/>
        <v>#NUM!</v>
      </c>
      <c r="AK33">
        <f t="shared" si="14"/>
        <v>4.1078871269803585</v>
      </c>
      <c r="AL33" t="e">
        <f t="shared" si="15"/>
        <v>#NUM!</v>
      </c>
    </row>
    <row r="34" spans="1:38" x14ac:dyDescent="0.3">
      <c r="A34" t="s">
        <v>79</v>
      </c>
      <c r="B34">
        <v>89</v>
      </c>
      <c r="C34">
        <v>129</v>
      </c>
      <c r="E34" s="11">
        <f t="shared" si="22"/>
        <v>3.6455078125</v>
      </c>
      <c r="F34" s="3">
        <f t="shared" si="23"/>
        <v>4.8598124043616719</v>
      </c>
      <c r="G34" s="10">
        <f t="shared" si="24"/>
        <v>96.959722572355247</v>
      </c>
      <c r="H34" s="14" t="str" cm="1">
        <f t="array" ref="H34">_xlfn.IFS(E34&gt;=3.95,"A+",AND(E34&gt;=3.8,E34&lt;3.95),"A",AND(E34&gt;=3.7,E34&lt;3.8),"A-",AND(E34&gt;=3.6,E34&lt;3.7),"B+",AND(E34&gt;=3.5,E34&lt;3.6),"B",AND(E34&gt;=3.4,E34&lt;3.5),"B-",AND(E34&gt;=3.1,E34&lt;3.4),"C+",AND(E34&gt;=2.6,E34&lt;3.1),"C",AND(E34&gt;=2,E34&lt;2.6),"C-",AND(E34&gt;=1.5,E34&lt;2),"D+",AND(E34&gt;=1,E34&lt;1.5),"D",E34&lt;1,"F")</f>
        <v>B+</v>
      </c>
      <c r="T34" s="1">
        <v>100</v>
      </c>
      <c r="U34" s="3">
        <f t="shared" si="0"/>
        <v>4</v>
      </c>
      <c r="W34">
        <v>330</v>
      </c>
      <c r="X34">
        <f t="shared" si="1"/>
        <v>5.7990926544605257</v>
      </c>
      <c r="Y34">
        <f t="shared" si="2"/>
        <v>3.9174372448683363</v>
      </c>
      <c r="Z34">
        <f t="shared" si="3"/>
        <v>94.691382438122474</v>
      </c>
      <c r="AA34">
        <f t="shared" si="4"/>
        <v>3.8782628724196533</v>
      </c>
      <c r="AB34">
        <f t="shared" si="5"/>
        <v>93.553843040429044</v>
      </c>
      <c r="AC34">
        <f t="shared" si="6"/>
        <v>3.819501313746628</v>
      </c>
      <c r="AD34">
        <f t="shared" si="7"/>
        <v>92.150782316615818</v>
      </c>
      <c r="AE34">
        <f t="shared" si="8"/>
        <v>3.7215653826249193</v>
      </c>
      <c r="AF34">
        <f t="shared" si="9"/>
        <v>90.25120437879491</v>
      </c>
      <c r="AG34">
        <f t="shared" si="10"/>
        <v>3.9566116173170194</v>
      </c>
      <c r="AH34">
        <f t="shared" si="11"/>
        <v>96.151636544045758</v>
      </c>
      <c r="AI34">
        <f t="shared" si="12"/>
        <v>4.0153731759900442</v>
      </c>
      <c r="AJ34" t="e">
        <f t="shared" si="13"/>
        <v>#NUM!</v>
      </c>
      <c r="AK34">
        <f t="shared" si="14"/>
        <v>4.1133091071117533</v>
      </c>
      <c r="AL34" t="e">
        <f t="shared" si="15"/>
        <v>#NUM!</v>
      </c>
    </row>
    <row r="35" spans="1:38" x14ac:dyDescent="0.3">
      <c r="A35" t="s">
        <v>77</v>
      </c>
      <c r="B35">
        <v>88.9</v>
      </c>
      <c r="C35">
        <v>88</v>
      </c>
      <c r="E35" s="11">
        <f t="shared" si="22"/>
        <v>3.6390332031250003</v>
      </c>
      <c r="F35" s="3">
        <f t="shared" si="23"/>
        <v>4.4773368144782069</v>
      </c>
      <c r="G35" s="10">
        <f t="shared" si="24"/>
        <v>98.468455903584868</v>
      </c>
      <c r="H35" s="14" t="str" cm="1">
        <f t="array" ref="H35">_xlfn.IFS(E35&gt;=3.95,"A+",AND(E35&gt;=3.8,E35&lt;3.95),"A",AND(E35&gt;=3.7,E35&lt;3.8),"A-",AND(E35&gt;=3.6,E35&lt;3.7),"B+",AND(E35&gt;=3.5,E35&lt;3.6),"B",AND(E35&gt;=3.4,E35&lt;3.5),"B-",AND(E35&gt;=3.1,E35&lt;3.4),"C+",AND(E35&gt;=2.6,E35&lt;3.1),"C",AND(E35&gt;=2,E35&lt;2.6),"C-",AND(E35&gt;=1.5,E35&lt;2),"D+",AND(E35&gt;=1,E35&lt;1.5),"D",E35&lt;1,"F")</f>
        <v>B+</v>
      </c>
      <c r="W35">
        <v>340</v>
      </c>
      <c r="X35">
        <f t="shared" si="1"/>
        <v>5.8289456176102075</v>
      </c>
      <c r="Y35">
        <f t="shared" si="2"/>
        <v>3.9224468692179224</v>
      </c>
      <c r="Z35">
        <f t="shared" si="3"/>
        <v>94.854956886450566</v>
      </c>
      <c r="AA35">
        <f t="shared" si="4"/>
        <v>3.8832224005257436</v>
      </c>
      <c r="AB35">
        <f t="shared" si="5"/>
        <v>93.686515440169913</v>
      </c>
      <c r="AC35">
        <f t="shared" si="6"/>
        <v>3.8243856974874739</v>
      </c>
      <c r="AD35">
        <f t="shared" si="7"/>
        <v>92.257712530678745</v>
      </c>
      <c r="AE35">
        <f t="shared" si="8"/>
        <v>3.7263245257570263</v>
      </c>
      <c r="AF35">
        <f t="shared" si="9"/>
        <v>90.334879107070876</v>
      </c>
      <c r="AG35">
        <f t="shared" si="10"/>
        <v>3.9616713379101016</v>
      </c>
      <c r="AH35">
        <f t="shared" si="11"/>
        <v>96.382977744974198</v>
      </c>
      <c r="AI35">
        <f t="shared" si="12"/>
        <v>4.0205080409483704</v>
      </c>
      <c r="AJ35" t="e">
        <f t="shared" si="13"/>
        <v>#NUM!</v>
      </c>
      <c r="AK35">
        <f t="shared" si="14"/>
        <v>4.1185692126788185</v>
      </c>
      <c r="AL35" t="e">
        <f t="shared" si="15"/>
        <v>#NUM!</v>
      </c>
    </row>
    <row r="36" spans="1:38" x14ac:dyDescent="0.3">
      <c r="A36" t="s">
        <v>87</v>
      </c>
      <c r="B36">
        <v>88.8</v>
      </c>
      <c r="C36">
        <v>80</v>
      </c>
      <c r="E36" s="11">
        <f t="shared" si="22"/>
        <v>3.6324999999999998</v>
      </c>
      <c r="F36" s="3">
        <f t="shared" si="23"/>
        <v>4.3820266346738812</v>
      </c>
      <c r="G36" s="10">
        <f t="shared" si="24"/>
        <v>98.718910837266705</v>
      </c>
      <c r="H36" s="14" t="str" cm="1">
        <f t="array" ref="H36">_xlfn.IFS(E36&gt;=3.95,"A+",AND(E36&gt;=3.8,E36&lt;3.95),"A",AND(E36&gt;=3.7,E36&lt;3.8),"A-",AND(E36&gt;=3.6,E36&lt;3.7),"B+",AND(E36&gt;=3.5,E36&lt;3.6),"B",AND(E36&gt;=3.4,E36&lt;3.5),"B-",AND(E36&gt;=3.1,E36&lt;3.4),"C+",AND(E36&gt;=2.6,E36&lt;3.1),"C",AND(E36&gt;=2,E36&lt;2.6),"C-",AND(E36&gt;=1.5,E36&lt;2),"D+",AND(E36&gt;=1,E36&lt;1.5),"D",E36&lt;1,"F")</f>
        <v>B+</v>
      </c>
      <c r="W36">
        <v>350</v>
      </c>
      <c r="X36">
        <f t="shared" si="1"/>
        <v>5.857933154483459</v>
      </c>
      <c r="Y36">
        <f t="shared" si="2"/>
        <v>3.927311266424546</v>
      </c>
      <c r="Z36">
        <f t="shared" si="3"/>
        <v>95.018927050615673</v>
      </c>
      <c r="AA36">
        <f t="shared" si="4"/>
        <v>3.8880381537603008</v>
      </c>
      <c r="AB36">
        <f t="shared" si="5"/>
        <v>93.818065821836129</v>
      </c>
      <c r="AC36">
        <f t="shared" si="6"/>
        <v>3.8291284847639324</v>
      </c>
      <c r="AD36">
        <f t="shared" si="7"/>
        <v>92.362975457205579</v>
      </c>
      <c r="AE36">
        <f t="shared" si="8"/>
        <v>3.7309457031033184</v>
      </c>
      <c r="AF36">
        <f t="shared" si="9"/>
        <v>90.416827247336059</v>
      </c>
      <c r="AG36">
        <f t="shared" si="10"/>
        <v>3.9665843790887911</v>
      </c>
      <c r="AH36">
        <f t="shared" si="11"/>
        <v>96.622742936786423</v>
      </c>
      <c r="AI36">
        <f t="shared" si="12"/>
        <v>4.0254940480851591</v>
      </c>
      <c r="AJ36" t="e">
        <f t="shared" si="13"/>
        <v>#NUM!</v>
      </c>
      <c r="AK36">
        <f t="shared" si="14"/>
        <v>4.1236768297457731</v>
      </c>
      <c r="AL36" t="e">
        <f t="shared" si="15"/>
        <v>#NUM!</v>
      </c>
    </row>
    <row r="37" spans="1:38" x14ac:dyDescent="0.3">
      <c r="A37" t="s">
        <v>90</v>
      </c>
      <c r="B37">
        <v>88.5</v>
      </c>
      <c r="C37">
        <v>60</v>
      </c>
      <c r="E37" s="11">
        <f t="shared" si="22"/>
        <v>3.612548828125</v>
      </c>
      <c r="F37" s="3">
        <f t="shared" si="23"/>
        <v>4.0943445622221004</v>
      </c>
      <c r="G37" s="10">
        <f t="shared" si="24"/>
        <v>99.481882799935292</v>
      </c>
      <c r="H37" s="14" t="str" cm="1">
        <f t="array" ref="H37">_xlfn.IFS(E37&gt;=3.95,"A+",AND(E37&gt;=3.8,E37&lt;3.95),"A",AND(E37&gt;=3.7,E37&lt;3.8),"A-",AND(E37&gt;=3.6,E37&lt;3.7),"B+",AND(E37&gt;=3.5,E37&lt;3.6),"B",AND(E37&gt;=3.4,E37&lt;3.5),"B-",AND(E37&gt;=3.1,E37&lt;3.4),"C+",AND(E37&gt;=2.6,E37&lt;3.1),"C",AND(E37&gt;=2,E37&lt;2.6),"C-",AND(E37&gt;=1.5,E37&lt;2),"D+",AND(E37&gt;=1,E37&lt;1.5),"D",E37&lt;1,"F")</f>
        <v>B+</v>
      </c>
      <c r="W37">
        <v>360</v>
      </c>
      <c r="X37">
        <f t="shared" si="1"/>
        <v>5.8861040314501558</v>
      </c>
      <c r="Y37">
        <f t="shared" si="2"/>
        <v>3.9320386199704558</v>
      </c>
      <c r="Z37">
        <f t="shared" si="3"/>
        <v>95.183623313795138</v>
      </c>
      <c r="AA37">
        <f t="shared" si="4"/>
        <v>3.8927182337707511</v>
      </c>
      <c r="AB37">
        <f t="shared" si="5"/>
        <v>93.94864950007711</v>
      </c>
      <c r="AC37">
        <f t="shared" si="6"/>
        <v>3.8337376544711943</v>
      </c>
      <c r="AD37">
        <f t="shared" si="7"/>
        <v>92.46668196561663</v>
      </c>
      <c r="AE37">
        <f t="shared" si="8"/>
        <v>3.7354366889719328</v>
      </c>
      <c r="AF37">
        <f t="shared" si="9"/>
        <v>90.497143754064595</v>
      </c>
      <c r="AG37">
        <f t="shared" si="10"/>
        <v>3.9713590061701605</v>
      </c>
      <c r="AH37">
        <f t="shared" si="11"/>
        <v>96.873320308391257</v>
      </c>
      <c r="AI37">
        <f t="shared" si="12"/>
        <v>4.0303395854697168</v>
      </c>
      <c r="AJ37" t="e">
        <f t="shared" si="13"/>
        <v>#NUM!</v>
      </c>
      <c r="AK37">
        <f t="shared" si="14"/>
        <v>4.1286405509689788</v>
      </c>
      <c r="AL37" t="e">
        <f t="shared" si="15"/>
        <v>#NUM!</v>
      </c>
    </row>
    <row r="38" spans="1:38" x14ac:dyDescent="0.3">
      <c r="A38" t="s">
        <v>72</v>
      </c>
      <c r="B38">
        <v>88.4</v>
      </c>
      <c r="C38">
        <v>120</v>
      </c>
      <c r="E38" s="11">
        <f t="shared" si="22"/>
        <v>3.6057812500000006</v>
      </c>
      <c r="F38" s="3">
        <f t="shared" si="23"/>
        <v>4.7874917427820458</v>
      </c>
      <c r="G38" s="10">
        <f t="shared" si="24"/>
        <v>96.213676924492248</v>
      </c>
      <c r="H38" s="14" t="str" cm="1">
        <f t="array" ref="H38">_xlfn.IFS(E38&gt;=3.95,"A+",AND(E38&gt;=3.8,E38&lt;3.95),"A",AND(E38&gt;=3.7,E38&lt;3.8),"A-",AND(E38&gt;=3.6,E38&lt;3.7),"B+",AND(E38&gt;=3.5,E38&lt;3.6),"B",AND(E38&gt;=3.4,E38&lt;3.5),"B-",AND(E38&gt;=3.1,E38&lt;3.4),"C+",AND(E38&gt;=2.6,E38&lt;3.1),"C",AND(E38&gt;=2,E38&lt;2.6),"C-",AND(E38&gt;=1.5,E38&lt;2),"D+",AND(E38&gt;=1,E38&lt;1.5),"D",E38&lt;1,"F")</f>
        <v>B+</v>
      </c>
      <c r="W38">
        <v>370</v>
      </c>
      <c r="X38">
        <f t="shared" si="1"/>
        <v>5.9135030056382698</v>
      </c>
      <c r="Y38">
        <f t="shared" si="2"/>
        <v>3.9366364405472019</v>
      </c>
      <c r="Z38">
        <f t="shared" si="3"/>
        <v>95.349398430322324</v>
      </c>
      <c r="AA38">
        <f t="shared" si="4"/>
        <v>3.8972700761417296</v>
      </c>
      <c r="AB38">
        <f t="shared" si="5"/>
        <v>94.078416821185158</v>
      </c>
      <c r="AC38">
        <f t="shared" si="6"/>
        <v>3.8382205295335221</v>
      </c>
      <c r="AD38">
        <f t="shared" si="7"/>
        <v>92.568935075022935</v>
      </c>
      <c r="AE38">
        <f t="shared" si="8"/>
        <v>3.7398046185198415</v>
      </c>
      <c r="AF38">
        <f t="shared" si="9"/>
        <v>90.575916125237384</v>
      </c>
      <c r="AG38">
        <f t="shared" si="10"/>
        <v>3.9760028049526741</v>
      </c>
      <c r="AH38">
        <f t="shared" si="11"/>
        <v>97.138000248750203</v>
      </c>
      <c r="AI38">
        <f t="shared" si="12"/>
        <v>4.035052351560882</v>
      </c>
      <c r="AJ38" t="e">
        <f t="shared" si="13"/>
        <v>#NUM!</v>
      </c>
      <c r="AK38">
        <f t="shared" si="14"/>
        <v>4.1334682625745618</v>
      </c>
      <c r="AL38" t="e">
        <f t="shared" si="15"/>
        <v>#NUM!</v>
      </c>
    </row>
    <row r="39" spans="1:38" x14ac:dyDescent="0.3">
      <c r="A39" t="s">
        <v>85</v>
      </c>
      <c r="B39">
        <v>88.4</v>
      </c>
      <c r="C39">
        <v>93</v>
      </c>
      <c r="E39" s="11">
        <f t="shared" si="22"/>
        <v>3.6057812500000006</v>
      </c>
      <c r="F39" s="3">
        <f t="shared" si="23"/>
        <v>4.5325994931532563</v>
      </c>
      <c r="G39" s="10">
        <f t="shared" si="24"/>
        <v>97.324471723649836</v>
      </c>
      <c r="H39" s="14" t="str" cm="1">
        <f t="array" ref="H39">_xlfn.IFS(E39&gt;=3.95,"A+",AND(E39&gt;=3.8,E39&lt;3.95),"A",AND(E39&gt;=3.7,E39&lt;3.8),"A-",AND(E39&gt;=3.6,E39&lt;3.7),"B+",AND(E39&gt;=3.5,E39&lt;3.6),"B",AND(E39&gt;=3.4,E39&lt;3.5),"B-",AND(E39&gt;=3.1,E39&lt;3.4),"C+",AND(E39&gt;=2.6,E39&lt;3.1),"C",AND(E39&gt;=2,E39&lt;2.6),"C-",AND(E39&gt;=1.5,E39&lt;2),"D+",AND(E39&gt;=1,E39&lt;1.5),"D",E39&lt;1,"F")</f>
        <v>B+</v>
      </c>
      <c r="W39">
        <v>380</v>
      </c>
      <c r="X39">
        <f t="shared" si="1"/>
        <v>5.9401712527204316</v>
      </c>
      <c r="Y39">
        <f t="shared" si="2"/>
        <v>3.9411116378424831</v>
      </c>
      <c r="Z39">
        <f t="shared" si="3"/>
        <v>95.516635086258788</v>
      </c>
      <c r="AA39">
        <f t="shared" si="4"/>
        <v>3.9017005214640581</v>
      </c>
      <c r="AB39">
        <f t="shared" si="5"/>
        <v>94.207514464963978</v>
      </c>
      <c r="AC39">
        <f t="shared" si="6"/>
        <v>3.8425838468964204</v>
      </c>
      <c r="AD39">
        <f t="shared" si="7"/>
        <v>92.669830816457562</v>
      </c>
      <c r="AE39">
        <f t="shared" si="8"/>
        <v>3.7440560559503586</v>
      </c>
      <c r="AF39">
        <f t="shared" si="9"/>
        <v>90.653225178226222</v>
      </c>
      <c r="AG39">
        <f t="shared" si="10"/>
        <v>3.9805227542209076</v>
      </c>
      <c r="AH39">
        <f t="shared" si="11"/>
        <v>97.421583193909456</v>
      </c>
      <c r="AI39">
        <f t="shared" si="12"/>
        <v>4.0396394287885444</v>
      </c>
      <c r="AJ39" t="e">
        <f t="shared" si="13"/>
        <v>#NUM!</v>
      </c>
      <c r="AK39">
        <f t="shared" si="14"/>
        <v>4.1381672197346075</v>
      </c>
      <c r="AL39" t="e">
        <f t="shared" si="15"/>
        <v>#NUM!</v>
      </c>
    </row>
    <row r="40" spans="1:38" x14ac:dyDescent="0.3">
      <c r="A40" t="s">
        <v>78</v>
      </c>
      <c r="B40">
        <v>88.3</v>
      </c>
      <c r="C40">
        <v>132</v>
      </c>
      <c r="E40" s="11">
        <f t="shared" si="22"/>
        <v>3.5989550781249999</v>
      </c>
      <c r="F40" s="3">
        <f t="shared" si="23"/>
        <v>4.8828019225863706</v>
      </c>
      <c r="G40" s="10">
        <f t="shared" si="24"/>
        <v>95.62344033360344</v>
      </c>
      <c r="H40" s="14" t="str" cm="1">
        <f t="array" ref="H40">_xlfn.IFS(E40&gt;=3.95,"A+",AND(E40&gt;=3.8,E40&lt;3.95),"A",AND(E40&gt;=3.7,E40&lt;3.8),"A-",AND(E40&gt;=3.6,E40&lt;3.7),"B+",AND(E40&gt;=3.5,E40&lt;3.6),"B",AND(E40&gt;=3.4,E40&lt;3.5),"B-",AND(E40&gt;=3.1,E40&lt;3.4),"C+",AND(E40&gt;=2.6,E40&lt;3.1),"C",AND(E40&gt;=2,E40&lt;2.6),"C-",AND(E40&gt;=1.5,E40&lt;2),"D+",AND(E40&gt;=1,E40&lt;1.5),"D",E40&lt;1,"F")</f>
        <v>B</v>
      </c>
      <c r="W40">
        <v>390</v>
      </c>
      <c r="X40">
        <f t="shared" si="1"/>
        <v>5.9661467391236922</v>
      </c>
      <c r="Y40">
        <f t="shared" si="2"/>
        <v>3.9454705830006458</v>
      </c>
      <c r="Z40">
        <f t="shared" si="3"/>
        <v>95.685755260869769</v>
      </c>
      <c r="AA40">
        <f t="shared" si="4"/>
        <v>3.9060158771706392</v>
      </c>
      <c r="AB40">
        <f t="shared" si="5"/>
        <v>94.336086695070705</v>
      </c>
      <c r="AC40">
        <f t="shared" si="6"/>
        <v>3.8468338184256292</v>
      </c>
      <c r="AD40">
        <f t="shared" si="7"/>
        <v>92.769458989071524</v>
      </c>
      <c r="AE40">
        <f t="shared" si="8"/>
        <v>3.7481970538506135</v>
      </c>
      <c r="AF40">
        <f t="shared" si="9"/>
        <v>90.729145726939507</v>
      </c>
      <c r="AG40">
        <f t="shared" si="10"/>
        <v>3.9849252888306519</v>
      </c>
      <c r="AH40">
        <f t="shared" si="11"/>
        <v>97.731630230215799</v>
      </c>
      <c r="AI40">
        <f t="shared" si="12"/>
        <v>4.0441073475756619</v>
      </c>
      <c r="AJ40" t="e">
        <f t="shared" si="13"/>
        <v>#NUM!</v>
      </c>
      <c r="AK40">
        <f t="shared" si="14"/>
        <v>4.1427441121506776</v>
      </c>
      <c r="AL40" t="e">
        <f t="shared" si="15"/>
        <v>#NUM!</v>
      </c>
    </row>
    <row r="41" spans="1:38" x14ac:dyDescent="0.3">
      <c r="A41" t="s">
        <v>91</v>
      </c>
      <c r="B41">
        <v>88</v>
      </c>
      <c r="C41">
        <v>147</v>
      </c>
      <c r="E41" s="11">
        <f t="shared" si="22"/>
        <v>3.578125</v>
      </c>
      <c r="F41" s="3">
        <f t="shared" si="23"/>
        <v>4.990432586778736</v>
      </c>
      <c r="G41" s="10">
        <f t="shared" si="24"/>
        <v>94.615937369432473</v>
      </c>
      <c r="H41" s="14" t="str" cm="1">
        <f t="array" ref="H41">_xlfn.IFS(E41&gt;=3.95,"A+",AND(E41&gt;=3.8,E41&lt;3.95),"A",AND(E41&gt;=3.7,E41&lt;3.8),"A-",AND(E41&gt;=3.6,E41&lt;3.7),"B+",AND(E41&gt;=3.5,E41&lt;3.6),"B",AND(E41&gt;=3.4,E41&lt;3.5),"B-",AND(E41&gt;=3.1,E41&lt;3.4),"C+",AND(E41&gt;=2.6,E41&lt;3.1),"C",AND(E41&gt;=2,E41&lt;2.6),"C-",AND(E41&gt;=1.5,E41&lt;2),"D+",AND(E41&gt;=1,E41&lt;1.5),"D",E41&lt;1,"F")</f>
        <v>B</v>
      </c>
      <c r="W41">
        <v>400</v>
      </c>
      <c r="X41">
        <f t="shared" si="1"/>
        <v>5.9914645471079817</v>
      </c>
      <c r="Y41">
        <f t="shared" si="2"/>
        <v>3.9497191631740876</v>
      </c>
      <c r="Z41">
        <f t="shared" si="3"/>
        <v>95.85723212856692</v>
      </c>
      <c r="AA41">
        <f t="shared" si="4"/>
        <v>3.9102219715423465</v>
      </c>
      <c r="AB41">
        <f t="shared" si="5"/>
        <v>94.464276586249483</v>
      </c>
      <c r="AC41">
        <f t="shared" si="6"/>
        <v>3.8509761840947352</v>
      </c>
      <c r="AD41">
        <f t="shared" si="7"/>
        <v>92.867903826433846</v>
      </c>
      <c r="AE41">
        <f t="shared" si="8"/>
        <v>3.7522332050153833</v>
      </c>
      <c r="AF41">
        <f t="shared" si="9"/>
        <v>90.803747174994811</v>
      </c>
      <c r="AG41">
        <f t="shared" si="10"/>
        <v>3.9892163548058286</v>
      </c>
      <c r="AH41">
        <f t="shared" si="11"/>
        <v>98.08145431130491</v>
      </c>
      <c r="AI41">
        <f t="shared" si="12"/>
        <v>4.0484621422534399</v>
      </c>
      <c r="AJ41" t="e">
        <f t="shared" si="13"/>
        <v>#NUM!</v>
      </c>
      <c r="AK41">
        <f t="shared" si="14"/>
        <v>4.1472051213327914</v>
      </c>
      <c r="AL41" t="e">
        <f t="shared" si="15"/>
        <v>#NUM!</v>
      </c>
    </row>
    <row r="42" spans="1:38" x14ac:dyDescent="0.3">
      <c r="A42" t="s">
        <v>84</v>
      </c>
      <c r="B42">
        <v>88</v>
      </c>
      <c r="C42">
        <v>94</v>
      </c>
      <c r="E42" s="11">
        <f t="shared" si="22"/>
        <v>3.578125</v>
      </c>
      <c r="F42" s="3">
        <f t="shared" si="23"/>
        <v>4.5432947822700038</v>
      </c>
      <c r="G42" s="10">
        <f t="shared" si="24"/>
        <v>96.531232684819372</v>
      </c>
      <c r="H42" s="14" t="str" cm="1">
        <f t="array" ref="H42">_xlfn.IFS(E42&gt;=3.95,"A+",AND(E42&gt;=3.8,E42&lt;3.95),"A",AND(E42&gt;=3.7,E42&lt;3.8),"A-",AND(E42&gt;=3.6,E42&lt;3.7),"B+",AND(E42&gt;=3.5,E42&lt;3.6),"B",AND(E42&gt;=3.4,E42&lt;3.5),"B-",AND(E42&gt;=3.1,E42&lt;3.4),"C+",AND(E42&gt;=2.6,E42&lt;3.1),"C",AND(E42&gt;=2,E42&lt;2.6),"C-",AND(E42&gt;=1.5,E42&lt;2),"D+",AND(E42&gt;=1,E42&lt;1.5),"D",E42&lt;1,"F")</f>
        <v>B</v>
      </c>
      <c r="W42">
        <v>410</v>
      </c>
      <c r="X42">
        <f t="shared" si="1"/>
        <v>6.0161571596983539</v>
      </c>
      <c r="Y42">
        <f t="shared" si="2"/>
        <v>3.9538628293377238</v>
      </c>
      <c r="Z42">
        <f t="shared" si="3"/>
        <v>96.031605582515311</v>
      </c>
      <c r="AA42">
        <f t="shared" si="4"/>
        <v>3.9143242010443462</v>
      </c>
      <c r="AB42">
        <f t="shared" si="5"/>
        <v>94.592227256667513</v>
      </c>
      <c r="AC42">
        <f t="shared" si="6"/>
        <v>3.8550162586042807</v>
      </c>
      <c r="AD42">
        <f t="shared" si="7"/>
        <v>92.965244586359887</v>
      </c>
      <c r="AE42">
        <f t="shared" si="8"/>
        <v>3.7561696878708375</v>
      </c>
      <c r="AF42">
        <f t="shared" si="9"/>
        <v>90.877094037163701</v>
      </c>
      <c r="AG42">
        <f t="shared" si="10"/>
        <v>3.993401457631101</v>
      </c>
      <c r="AH42">
        <f t="shared" si="11"/>
        <v>98.499232708939346</v>
      </c>
      <c r="AI42">
        <f t="shared" si="12"/>
        <v>4.0527094000711665</v>
      </c>
      <c r="AJ42" t="e">
        <f t="shared" si="13"/>
        <v>#NUM!</v>
      </c>
      <c r="AK42">
        <f t="shared" si="14"/>
        <v>4.1515559708046101</v>
      </c>
      <c r="AL42" t="e">
        <f t="shared" si="15"/>
        <v>#NUM!</v>
      </c>
    </row>
    <row r="43" spans="1:38" x14ac:dyDescent="0.3">
      <c r="A43" t="s">
        <v>97</v>
      </c>
      <c r="B43">
        <v>87.8</v>
      </c>
      <c r="C43">
        <v>80</v>
      </c>
      <c r="E43" s="11">
        <f t="shared" si="22"/>
        <v>3.5639453124999996</v>
      </c>
      <c r="F43" s="3">
        <f t="shared" si="23"/>
        <v>4.3820266346738812</v>
      </c>
      <c r="G43" s="10">
        <f t="shared" si="24"/>
        <v>96.855829190249707</v>
      </c>
      <c r="H43" s="14" t="str" cm="1">
        <f t="array" ref="H43">_xlfn.IFS(E43&gt;=3.95,"A+",AND(E43&gt;=3.8,E43&lt;3.95),"A",AND(E43&gt;=3.7,E43&lt;3.8),"A-",AND(E43&gt;=3.6,E43&lt;3.7),"B+",AND(E43&gt;=3.5,E43&lt;3.6),"B",AND(E43&gt;=3.4,E43&lt;3.5),"B-",AND(E43&gt;=3.1,E43&lt;3.4),"C+",AND(E43&gt;=2.6,E43&lt;3.1),"C",AND(E43&gt;=2,E43&lt;2.6),"C-",AND(E43&gt;=1.5,E43&lt;2),"D+",AND(E43&gt;=1,E43&lt;1.5),"D",E43&lt;1,"F")</f>
        <v>B</v>
      </c>
      <c r="W43">
        <v>420</v>
      </c>
      <c r="X43">
        <f t="shared" si="1"/>
        <v>6.0402547112774139</v>
      </c>
      <c r="Y43">
        <f t="shared" si="2"/>
        <v>3.9579066383408898</v>
      </c>
      <c r="Z43">
        <f t="shared" si="3"/>
        <v>96.209503008006791</v>
      </c>
      <c r="AA43">
        <f t="shared" si="4"/>
        <v>3.9183275719574806</v>
      </c>
      <c r="AB43">
        <f t="shared" si="5"/>
        <v>94.720083134633654</v>
      </c>
      <c r="AC43">
        <f t="shared" si="6"/>
        <v>3.8589589723823674</v>
      </c>
      <c r="AD43">
        <f t="shared" si="7"/>
        <v>93.061556075496085</v>
      </c>
      <c r="AE43">
        <f t="shared" si="8"/>
        <v>3.7600113064238454</v>
      </c>
      <c r="AF43">
        <f t="shared" si="9"/>
        <v>90.94924639929576</v>
      </c>
      <c r="AG43">
        <f t="shared" si="10"/>
        <v>3.9974857047242991</v>
      </c>
      <c r="AH43">
        <f t="shared" si="11"/>
        <v>99.073602252032501</v>
      </c>
      <c r="AI43">
        <f t="shared" si="12"/>
        <v>4.0568543042994119</v>
      </c>
      <c r="AJ43" t="e">
        <f t="shared" si="13"/>
        <v>#NUM!</v>
      </c>
      <c r="AK43">
        <f t="shared" si="14"/>
        <v>4.1558019702579339</v>
      </c>
      <c r="AL43" t="e">
        <f t="shared" si="15"/>
        <v>#NUM!</v>
      </c>
    </row>
    <row r="44" spans="1:38" x14ac:dyDescent="0.3">
      <c r="A44" t="s">
        <v>86</v>
      </c>
      <c r="B44">
        <v>87.5</v>
      </c>
      <c r="C44">
        <v>56</v>
      </c>
      <c r="E44" s="11">
        <f t="shared" si="22"/>
        <v>3.542236328125</v>
      </c>
      <c r="F44" s="3">
        <f t="shared" si="23"/>
        <v>4.0253516907351496</v>
      </c>
      <c r="G44" s="10">
        <f t="shared" si="24"/>
        <v>97.857621095056075</v>
      </c>
      <c r="H44" s="14" t="str" cm="1">
        <f t="array" ref="H44">_xlfn.IFS(E44&gt;=3.95,"A+",AND(E44&gt;=3.8,E44&lt;3.95),"A",AND(E44&gt;=3.7,E44&lt;3.8),"A-",AND(E44&gt;=3.6,E44&lt;3.7),"B+",AND(E44&gt;=3.5,E44&lt;3.6),"B",AND(E44&gt;=3.4,E44&lt;3.5),"B-",AND(E44&gt;=3.1,E44&lt;3.4),"C+",AND(E44&gt;=2.6,E44&lt;3.1),"C",AND(E44&gt;=2,E44&lt;2.6),"C-",AND(E44&gt;=1.5,E44&lt;2),"D+",AND(E44&gt;=1,E44&lt;1.5),"D",E44&lt;1,"F")</f>
        <v>B</v>
      </c>
      <c r="W44">
        <v>430</v>
      </c>
      <c r="X44">
        <f t="shared" si="1"/>
        <v>6.0637852086876078</v>
      </c>
      <c r="Y44">
        <f t="shared" si="2"/>
        <v>3.9618552900105062</v>
      </c>
      <c r="Z44">
        <f t="shared" si="3"/>
        <v>96.391667835447066</v>
      </c>
      <c r="AA44">
        <f t="shared" si="4"/>
        <v>3.922236737110401</v>
      </c>
      <c r="AB44">
        <f t="shared" si="5"/>
        <v>94.847991291449219</v>
      </c>
      <c r="AC44">
        <f t="shared" si="6"/>
        <v>3.8628089077602432</v>
      </c>
      <c r="AD44">
        <f t="shared" si="7"/>
        <v>93.156909118107734</v>
      </c>
      <c r="AE44">
        <f t="shared" si="8"/>
        <v>3.7637625255099807</v>
      </c>
      <c r="AF44">
        <f t="shared" si="9"/>
        <v>91.020260325269632</v>
      </c>
      <c r="AG44">
        <f t="shared" si="10"/>
        <v>4.0014738429106114</v>
      </c>
      <c r="AH44" t="e">
        <f t="shared" si="11"/>
        <v>#NUM!</v>
      </c>
      <c r="AI44">
        <f t="shared" si="12"/>
        <v>4.0609016722607683</v>
      </c>
      <c r="AJ44" t="e">
        <f t="shared" si="13"/>
        <v>#NUM!</v>
      </c>
      <c r="AK44">
        <f t="shared" si="14"/>
        <v>4.1599480545110321</v>
      </c>
      <c r="AL44" t="e">
        <f t="shared" si="15"/>
        <v>#NUM!</v>
      </c>
    </row>
    <row r="45" spans="1:38" x14ac:dyDescent="0.3">
      <c r="A45" t="s">
        <v>92</v>
      </c>
      <c r="B45">
        <v>87</v>
      </c>
      <c r="C45">
        <v>90</v>
      </c>
      <c r="E45" s="11">
        <f t="shared" si="22"/>
        <v>3.5048828125</v>
      </c>
      <c r="F45" s="3">
        <f t="shared" si="23"/>
        <v>4.499809670330265</v>
      </c>
      <c r="G45" s="10">
        <f t="shared" si="24"/>
        <v>94.741807530136995</v>
      </c>
      <c r="H45" s="14" t="str" cm="1">
        <f t="array" ref="H45">_xlfn.IFS(E45&gt;=3.95,"A+",AND(E45&gt;=3.8,E45&lt;3.95),"A",AND(E45&gt;=3.7,E45&lt;3.8),"A-",AND(E45&gt;=3.6,E45&lt;3.7),"B+",AND(E45&gt;=3.5,E45&lt;3.6),"B",AND(E45&gt;=3.4,E45&lt;3.5),"B-",AND(E45&gt;=3.1,E45&lt;3.4),"C+",AND(E45&gt;=2.6,E45&lt;3.1),"C",AND(E45&gt;=2,E45&lt;2.6),"C-",AND(E45&gt;=1.5,E45&lt;2),"D+",AND(E45&gt;=1,E45&lt;1.5),"D",E45&lt;1,"F")</f>
        <v>B</v>
      </c>
      <c r="W45">
        <v>440</v>
      </c>
      <c r="X45">
        <f t="shared" si="1"/>
        <v>6.0867747269123065</v>
      </c>
      <c r="Y45">
        <f t="shared" si="2"/>
        <v>3.965713159988312</v>
      </c>
      <c r="Z45">
        <f t="shared" si="3"/>
        <v>96.578999942903224</v>
      </c>
      <c r="AA45">
        <f t="shared" si="4"/>
        <v>3.9260560283884285</v>
      </c>
      <c r="AB45">
        <f t="shared" si="5"/>
        <v>94.97610287624407</v>
      </c>
      <c r="AC45">
        <f t="shared" si="6"/>
        <v>3.8665703309886039</v>
      </c>
      <c r="AD45">
        <f t="shared" si="7"/>
        <v>93.251370977063331</v>
      </c>
      <c r="AE45">
        <f t="shared" si="8"/>
        <v>3.7674275019888959</v>
      </c>
      <c r="AF45">
        <f t="shared" si="9"/>
        <v>91.090188218161387</v>
      </c>
      <c r="AG45">
        <f t="shared" si="10"/>
        <v>4.0053702915881955</v>
      </c>
      <c r="AH45" t="e">
        <f t="shared" si="11"/>
        <v>#NUM!</v>
      </c>
      <c r="AI45">
        <f t="shared" si="12"/>
        <v>4.0648559889880191</v>
      </c>
      <c r="AJ45" t="e">
        <f t="shared" si="13"/>
        <v>#NUM!</v>
      </c>
      <c r="AK45">
        <f t="shared" si="14"/>
        <v>4.1639988179877276</v>
      </c>
      <c r="AL45" t="e">
        <f t="shared" si="15"/>
        <v>#NUM!</v>
      </c>
    </row>
    <row r="46" spans="1:38" x14ac:dyDescent="0.3">
      <c r="A46" t="s">
        <v>95</v>
      </c>
      <c r="B46">
        <v>86.8</v>
      </c>
      <c r="C46">
        <v>71</v>
      </c>
      <c r="E46" s="11">
        <f t="shared" si="22"/>
        <v>3.4895312499999998</v>
      </c>
      <c r="F46" s="3">
        <f t="shared" si="23"/>
        <v>4.2626798770413155</v>
      </c>
      <c r="G46" s="10">
        <f t="shared" si="24"/>
        <v>95.352495189543703</v>
      </c>
      <c r="H46" s="14" t="str" cm="1">
        <f t="array" ref="H46">_xlfn.IFS(E46&gt;=3.95,"A+",AND(E46&gt;=3.8,E46&lt;3.95),"A",AND(E46&gt;=3.7,E46&lt;3.8),"A-",AND(E46&gt;=3.6,E46&lt;3.7),"B+",AND(E46&gt;=3.5,E46&lt;3.6),"B",AND(E46&gt;=3.4,E46&lt;3.5),"B-",AND(E46&gt;=3.1,E46&lt;3.4),"C+",AND(E46&gt;=2.6,E46&lt;3.1),"C",AND(E46&gt;=2,E46&lt;2.6),"C-",AND(E46&gt;=1.5,E46&lt;2),"D+",AND(E46&gt;=1,E46&lt;1.5),"D",E46&lt;1,"F")</f>
        <v>B-</v>
      </c>
      <c r="W46">
        <v>450</v>
      </c>
      <c r="X46">
        <f t="shared" si="1"/>
        <v>6.1092475827643655</v>
      </c>
      <c r="Y46">
        <f t="shared" si="2"/>
        <v>3.969484328877535</v>
      </c>
      <c r="Z46">
        <f t="shared" si="3"/>
        <v>96.772614720375842</v>
      </c>
      <c r="AA46">
        <f t="shared" si="4"/>
        <v>3.9297894855887594</v>
      </c>
      <c r="AB46">
        <f t="shared" si="5"/>
        <v>95.104574694775053</v>
      </c>
      <c r="AC46">
        <f t="shared" si="6"/>
        <v>3.8702472206555965</v>
      </c>
      <c r="AD46">
        <f t="shared" si="7"/>
        <v>93.345005733819917</v>
      </c>
      <c r="AE46">
        <f t="shared" si="8"/>
        <v>3.7710101124336579</v>
      </c>
      <c r="AF46">
        <f t="shared" si="9"/>
        <v>91.159079141704481</v>
      </c>
      <c r="AG46">
        <f t="shared" si="10"/>
        <v>4.009179172166311</v>
      </c>
      <c r="AH46" t="e">
        <f t="shared" si="11"/>
        <v>#NUM!</v>
      </c>
      <c r="AI46">
        <f t="shared" si="12"/>
        <v>4.0687214370994731</v>
      </c>
      <c r="AJ46" t="e">
        <f t="shared" si="13"/>
        <v>#NUM!</v>
      </c>
      <c r="AK46">
        <f t="shared" si="14"/>
        <v>4.1679585453214116</v>
      </c>
      <c r="AL46" t="e">
        <f t="shared" si="15"/>
        <v>#NUM!</v>
      </c>
    </row>
    <row r="47" spans="1:38" x14ac:dyDescent="0.3">
      <c r="A47" t="s">
        <v>83</v>
      </c>
      <c r="B47">
        <v>86.8</v>
      </c>
      <c r="C47">
        <v>59</v>
      </c>
      <c r="E47" s="11">
        <f t="shared" si="22"/>
        <v>3.4895312499999998</v>
      </c>
      <c r="F47" s="3">
        <f t="shared" si="23"/>
        <v>4.0775374439057197</v>
      </c>
      <c r="G47" s="10">
        <f t="shared" si="24"/>
        <v>96.168933647836468</v>
      </c>
      <c r="H47" s="14" t="str" cm="1">
        <f t="array" ref="H47">_xlfn.IFS(E47&gt;=3.95,"A+",AND(E47&gt;=3.8,E47&lt;3.95),"A",AND(E47&gt;=3.7,E47&lt;3.8),"A-",AND(E47&gt;=3.6,E47&lt;3.7),"B+",AND(E47&gt;=3.5,E47&lt;3.6),"B",AND(E47&gt;=3.4,E47&lt;3.5),"B-",AND(E47&gt;=3.1,E47&lt;3.4),"C+",AND(E47&gt;=2.6,E47&lt;3.1),"C",AND(E47&gt;=2,E47&lt;2.6),"C-",AND(E47&gt;=1.5,E47&lt;2),"D+",AND(E47&gt;=1,E47&lt;1.5),"D",E47&lt;1,"F")</f>
        <v>B-</v>
      </c>
      <c r="W47">
        <v>460</v>
      </c>
      <c r="X47">
        <f t="shared" si="1"/>
        <v>6.131226489483141</v>
      </c>
      <c r="Y47">
        <f t="shared" si="2"/>
        <v>3.9731726081858096</v>
      </c>
      <c r="Z47">
        <f t="shared" si="3"/>
        <v>96.973932738259606</v>
      </c>
      <c r="AA47">
        <f t="shared" si="4"/>
        <v>3.9334408821039513</v>
      </c>
      <c r="AB47">
        <f t="shared" si="5"/>
        <v>95.233570982886178</v>
      </c>
      <c r="AC47">
        <f t="shared" si="6"/>
        <v>3.8738432929811646</v>
      </c>
      <c r="AD47">
        <f t="shared" si="7"/>
        <v>93.437874633238422</v>
      </c>
      <c r="AE47">
        <f t="shared" si="8"/>
        <v>3.7745139777765186</v>
      </c>
      <c r="AF47">
        <f t="shared" si="9"/>
        <v>91.226979107193756</v>
      </c>
      <c r="AG47">
        <f t="shared" si="10"/>
        <v>4.0129043342676685</v>
      </c>
      <c r="AH47" t="e">
        <f t="shared" si="11"/>
        <v>#NUM!</v>
      </c>
      <c r="AI47">
        <f t="shared" si="12"/>
        <v>4.0725019233904547</v>
      </c>
      <c r="AJ47" t="e">
        <f t="shared" si="13"/>
        <v>#NUM!</v>
      </c>
      <c r="AK47">
        <f t="shared" si="14"/>
        <v>4.1718312385951002</v>
      </c>
      <c r="AL47" t="e">
        <f t="shared" si="15"/>
        <v>#NUM!</v>
      </c>
    </row>
    <row r="48" spans="1:38" x14ac:dyDescent="0.3">
      <c r="A48" t="s">
        <v>94</v>
      </c>
      <c r="B48">
        <v>86.5</v>
      </c>
      <c r="C48">
        <v>50</v>
      </c>
      <c r="E48" s="11">
        <f t="shared" si="22"/>
        <v>3.466064453125</v>
      </c>
      <c r="F48" s="3">
        <f t="shared" si="23"/>
        <v>3.912023005428146</v>
      </c>
      <c r="G48" s="10">
        <f t="shared" si="24"/>
        <v>96.259028194559434</v>
      </c>
      <c r="H48" s="14" t="str" cm="1">
        <f t="array" ref="H48">_xlfn.IFS(E48&gt;=3.95,"A+",AND(E48&gt;=3.8,E48&lt;3.95),"A",AND(E48&gt;=3.7,E48&lt;3.8),"A-",AND(E48&gt;=3.6,E48&lt;3.7),"B+",AND(E48&gt;=3.5,E48&lt;3.6),"B",AND(E48&gt;=3.4,E48&lt;3.5),"B-",AND(E48&gt;=3.1,E48&lt;3.4),"C+",AND(E48&gt;=2.6,E48&lt;3.1),"C",AND(E48&gt;=2,E48&lt;2.6),"C-",AND(E48&gt;=1.5,E48&lt;2),"D+",AND(E48&gt;=1,E48&lt;1.5),"D",E48&lt;1,"F")</f>
        <v>B-</v>
      </c>
      <c r="W48">
        <v>470</v>
      </c>
      <c r="X48">
        <f t="shared" si="1"/>
        <v>6.1527326947041043</v>
      </c>
      <c r="Y48">
        <f t="shared" si="2"/>
        <v>3.9767815634778505</v>
      </c>
      <c r="Z48">
        <f t="shared" si="3"/>
        <v>97.184822148976423</v>
      </c>
      <c r="AA48">
        <f t="shared" si="4"/>
        <v>3.9370137478430718</v>
      </c>
      <c r="AB48">
        <f t="shared" si="5"/>
        <v>95.363265437519829</v>
      </c>
      <c r="AC48">
        <f t="shared" si="6"/>
        <v>3.8773620243909042</v>
      </c>
      <c r="AD48">
        <f t="shared" si="7"/>
        <v>93.530036398255035</v>
      </c>
      <c r="AE48">
        <f t="shared" si="8"/>
        <v>3.7779424853039578</v>
      </c>
      <c r="AF48">
        <f t="shared" si="9"/>
        <v>91.293931330220531</v>
      </c>
      <c r="AG48">
        <f t="shared" si="10"/>
        <v>4.0165493791126297</v>
      </c>
      <c r="AH48" t="e">
        <f t="shared" si="11"/>
        <v>#NUM!</v>
      </c>
      <c r="AI48">
        <f t="shared" si="12"/>
        <v>4.076201102564796</v>
      </c>
      <c r="AJ48" t="e">
        <f t="shared" si="13"/>
        <v>#NUM!</v>
      </c>
      <c r="AK48">
        <f t="shared" si="14"/>
        <v>4.1756206416517427</v>
      </c>
      <c r="AL48" t="e">
        <f t="shared" si="15"/>
        <v>#NUM!</v>
      </c>
    </row>
    <row r="49" spans="1:38" x14ac:dyDescent="0.3">
      <c r="A49" t="s">
        <v>80</v>
      </c>
      <c r="B49">
        <v>86.5</v>
      </c>
      <c r="C49">
        <v>147</v>
      </c>
      <c r="E49" s="11">
        <f t="shared" si="22"/>
        <v>3.466064453125</v>
      </c>
      <c r="F49" s="3">
        <f t="shared" si="23"/>
        <v>4.990432586778736</v>
      </c>
      <c r="G49" s="10">
        <f t="shared" si="24"/>
        <v>91.652733544884882</v>
      </c>
      <c r="H49" s="14" t="str" cm="1">
        <f t="array" ref="H49">_xlfn.IFS(E49&gt;=3.95,"A+",AND(E49&gt;=3.8,E49&lt;3.95),"A",AND(E49&gt;=3.7,E49&lt;3.8),"A-",AND(E49&gt;=3.6,E49&lt;3.7),"B+",AND(E49&gt;=3.5,E49&lt;3.6),"B",AND(E49&gt;=3.4,E49&lt;3.5),"B-",AND(E49&gt;=3.1,E49&lt;3.4),"C+",AND(E49&gt;=2.6,E49&lt;3.1),"C",AND(E49&gt;=2,E49&lt;2.6),"C-",AND(E49&gt;=1.5,E49&lt;2),"D+",AND(E49&gt;=1,E49&lt;1.5),"D",E49&lt;1,"F")</f>
        <v>B-</v>
      </c>
      <c r="W49">
        <v>480</v>
      </c>
      <c r="X49">
        <f t="shared" si="1"/>
        <v>6.1737861039019366</v>
      </c>
      <c r="Y49">
        <f t="shared" si="2"/>
        <v>3.980314535090431</v>
      </c>
      <c r="Z49">
        <f t="shared" si="3"/>
        <v>97.407837706508417</v>
      </c>
      <c r="AA49">
        <f t="shared" si="4"/>
        <v>3.9405113897395267</v>
      </c>
      <c r="AB49">
        <f t="shared" si="5"/>
        <v>95.493843585096627</v>
      </c>
      <c r="AC49">
        <f t="shared" si="6"/>
        <v>3.8808066717131702</v>
      </c>
      <c r="AD49">
        <f t="shared" si="7"/>
        <v>93.621547518775586</v>
      </c>
      <c r="AE49">
        <f t="shared" si="8"/>
        <v>3.7812988083359094</v>
      </c>
      <c r="AF49">
        <f t="shared" si="9"/>
        <v>91.359976460988293</v>
      </c>
      <c r="AG49">
        <f t="shared" si="10"/>
        <v>4.0201176804413352</v>
      </c>
      <c r="AH49" t="e">
        <f t="shared" si="11"/>
        <v>#NUM!</v>
      </c>
      <c r="AI49">
        <f t="shared" si="12"/>
        <v>4.0798223984676918</v>
      </c>
      <c r="AJ49" t="e">
        <f t="shared" si="13"/>
        <v>#NUM!</v>
      </c>
      <c r="AK49">
        <f t="shared" si="14"/>
        <v>4.179330261844953</v>
      </c>
      <c r="AL49" t="e">
        <f t="shared" si="15"/>
        <v>#NUM!</v>
      </c>
    </row>
    <row r="50" spans="1:38" x14ac:dyDescent="0.3">
      <c r="A50" t="s">
        <v>96</v>
      </c>
      <c r="B50">
        <v>85.5</v>
      </c>
      <c r="C50">
        <v>40</v>
      </c>
      <c r="E50" s="11">
        <f t="shared" si="22"/>
        <v>3.384033203125</v>
      </c>
      <c r="F50" s="3">
        <f t="shared" si="23"/>
        <v>3.6888794541139363</v>
      </c>
      <c r="G50" s="10">
        <f t="shared" si="24"/>
        <v>94.968480540266825</v>
      </c>
      <c r="H50" s="14" t="str" cm="1">
        <f t="array" ref="H50">_xlfn.IFS(E50&gt;=3.95,"A+",AND(E50&gt;=3.8,E50&lt;3.95),"A",AND(E50&gt;=3.7,E50&lt;3.8),"A-",AND(E50&gt;=3.6,E50&lt;3.7),"B+",AND(E50&gt;=3.5,E50&lt;3.6),"B",AND(E50&gt;=3.4,E50&lt;3.5),"B-",AND(E50&gt;=3.1,E50&lt;3.4),"C+",AND(E50&gt;=2.6,E50&lt;3.1),"C",AND(E50&gt;=2,E50&lt;2.6),"C-",AND(E50&gt;=1.5,E50&lt;2),"D+",AND(E50&gt;=1,E50&lt;1.5),"D",E50&lt;1,"F")</f>
        <v>C+</v>
      </c>
      <c r="W50">
        <v>490</v>
      </c>
      <c r="X50">
        <f t="shared" si="1"/>
        <v>6.1944053911046719</v>
      </c>
      <c r="Y50">
        <f t="shared" si="2"/>
        <v>3.9837746567113244</v>
      </c>
      <c r="Z50">
        <f t="shared" si="3"/>
        <v>97.646651213865383</v>
      </c>
      <c r="AA50">
        <f t="shared" si="4"/>
        <v>3.943936910144211</v>
      </c>
      <c r="AB50">
        <f t="shared" si="5"/>
        <v>95.625505590649055</v>
      </c>
      <c r="AC50">
        <f t="shared" si="6"/>
        <v>3.8841802902935414</v>
      </c>
      <c r="AD50">
        <f t="shared" si="7"/>
        <v>93.71246251861632</v>
      </c>
      <c r="AE50">
        <f t="shared" si="8"/>
        <v>3.784585923875758</v>
      </c>
      <c r="AF50">
        <f t="shared" si="9"/>
        <v>91.425152791424921</v>
      </c>
      <c r="AG50">
        <f t="shared" si="10"/>
        <v>4.0236124032784382</v>
      </c>
      <c r="AH50" t="e">
        <f t="shared" si="11"/>
        <v>#NUM!</v>
      </c>
      <c r="AI50">
        <f t="shared" si="12"/>
        <v>4.0833690231291078</v>
      </c>
      <c r="AJ50" t="e">
        <f t="shared" si="13"/>
        <v>#NUM!</v>
      </c>
      <c r="AK50">
        <f t="shared" si="14"/>
        <v>4.1829633895468907</v>
      </c>
      <c r="AL50" t="e">
        <f t="shared" si="15"/>
        <v>#NUM!</v>
      </c>
    </row>
    <row r="51" spans="1:38" x14ac:dyDescent="0.3">
      <c r="A51" t="s">
        <v>93</v>
      </c>
      <c r="B51">
        <v>84.5</v>
      </c>
      <c r="C51">
        <v>44</v>
      </c>
      <c r="E51" s="11">
        <f t="shared" si="22"/>
        <v>3.296142578125</v>
      </c>
      <c r="F51" s="3">
        <f t="shared" si="23"/>
        <v>3.784189633918261</v>
      </c>
      <c r="G51" s="10">
        <f t="shared" si="24"/>
        <v>92.088604401611533</v>
      </c>
      <c r="H51" s="14" t="str" cm="1">
        <f t="array" ref="H51">_xlfn.IFS(E51&gt;=3.95,"A+",AND(E51&gt;=3.8,E51&lt;3.95),"A",AND(E51&gt;=3.7,E51&lt;3.8),"A-",AND(E51&gt;=3.6,E51&lt;3.7),"B+",AND(E51&gt;=3.5,E51&lt;3.6),"B",AND(E51&gt;=3.4,E51&lt;3.5),"B-",AND(E51&gt;=3.1,E51&lt;3.4),"C+",AND(E51&gt;=2.6,E51&lt;3.1),"C",AND(E51&gt;=2,E51&lt;2.6),"C-",AND(E51&gt;=1.5,E51&lt;2),"D+",AND(E51&gt;=1,E51&lt;1.5),"D",E51&lt;1,"F")</f>
        <v>C+</v>
      </c>
      <c r="W51">
        <v>500</v>
      </c>
      <c r="X51">
        <f t="shared" si="1"/>
        <v>6.2146080984221914</v>
      </c>
      <c r="Y51">
        <f t="shared" si="2"/>
        <v>3.9871648720811668</v>
      </c>
      <c r="Z51">
        <f t="shared" si="3"/>
        <v>97.906902535404754</v>
      </c>
      <c r="AA51">
        <f t="shared" si="4"/>
        <v>3.9472932233603548</v>
      </c>
      <c r="AB51">
        <f t="shared" si="5"/>
        <v>95.758469644141925</v>
      </c>
      <c r="AC51">
        <f t="shared" si="6"/>
        <v>3.8874857502791373</v>
      </c>
      <c r="AD51">
        <f t="shared" si="7"/>
        <v>93.802834203870205</v>
      </c>
      <c r="AE51">
        <f t="shared" si="8"/>
        <v>3.7878066284771084</v>
      </c>
      <c r="AF51">
        <f t="shared" si="9"/>
        <v>91.489496441858037</v>
      </c>
      <c r="AG51">
        <f t="shared" si="10"/>
        <v>4.0270365208019783</v>
      </c>
      <c r="AH51" t="e">
        <f t="shared" si="11"/>
        <v>#NUM!</v>
      </c>
      <c r="AI51">
        <f t="shared" si="12"/>
        <v>4.0868439938831953</v>
      </c>
      <c r="AJ51" t="e">
        <f t="shared" si="13"/>
        <v>#NUM!</v>
      </c>
      <c r="AK51">
        <f t="shared" si="14"/>
        <v>4.1865231156852252</v>
      </c>
      <c r="AL51" t="e">
        <f t="shared" si="15"/>
        <v>#NUM!</v>
      </c>
    </row>
    <row r="52" spans="1:38" x14ac:dyDescent="0.3">
      <c r="A52" t="s">
        <v>98</v>
      </c>
      <c r="B52">
        <v>82.1</v>
      </c>
      <c r="C52">
        <v>40</v>
      </c>
      <c r="E52" s="11">
        <f t="shared" si="22"/>
        <v>3.0612988281249995</v>
      </c>
      <c r="F52" s="3">
        <f t="shared" si="23"/>
        <v>3.6888794541139363</v>
      </c>
      <c r="G52" s="10">
        <f t="shared" si="24"/>
        <v>85.911361010955105</v>
      </c>
      <c r="H52" s="14" t="str" cm="1">
        <f t="array" ref="H52">_xlfn.IFS(E52&gt;=3.95,"A+",AND(E52&gt;=3.8,E52&lt;3.95),"A",AND(E52&gt;=3.7,E52&lt;3.8),"A-",AND(E52&gt;=3.6,E52&lt;3.7),"B+",AND(E52&gt;=3.5,E52&lt;3.6),"B",AND(E52&gt;=3.4,E52&lt;3.5),"B-",AND(E52&gt;=3.1,E52&lt;3.4),"C+",AND(E52&gt;=2.6,E52&lt;3.1),"C",AND(E52&gt;=2,E52&lt;2.6),"C-",AND(E52&gt;=1.5,E52&lt;2),"D+",AND(E52&gt;=1,E52&lt;1.5),"D",E52&lt;1,"F")</f>
        <v>C</v>
      </c>
      <c r="W52">
        <v>510</v>
      </c>
      <c r="X52">
        <f t="shared" si="1"/>
        <v>6.2344107257183712</v>
      </c>
      <c r="Y52">
        <f t="shared" si="2"/>
        <v>3.990487950041345</v>
      </c>
      <c r="Z52">
        <f t="shared" si="3"/>
        <v>98.198117728812207</v>
      </c>
      <c r="AA52">
        <f t="shared" si="4"/>
        <v>3.9505830705409313</v>
      </c>
      <c r="AB52">
        <f t="shared" si="5"/>
        <v>95.892976107281314</v>
      </c>
      <c r="AC52">
        <f t="shared" si="6"/>
        <v>3.8907257512903111</v>
      </c>
      <c r="AD52">
        <f t="shared" si="7"/>
        <v>93.89271389571654</v>
      </c>
      <c r="AE52">
        <f t="shared" si="8"/>
        <v>3.7909635525392771</v>
      </c>
      <c r="AF52">
        <f t="shared" si="9"/>
        <v>91.553041529643536</v>
      </c>
      <c r="AG52">
        <f t="shared" si="10"/>
        <v>4.0303928295417588</v>
      </c>
      <c r="AH52" t="e">
        <f t="shared" si="11"/>
        <v>#NUM!</v>
      </c>
      <c r="AI52">
        <f t="shared" si="12"/>
        <v>4.0902501487923777</v>
      </c>
      <c r="AJ52" t="e">
        <f t="shared" si="13"/>
        <v>#NUM!</v>
      </c>
      <c r="AK52">
        <f t="shared" si="14"/>
        <v>4.1900123475434121</v>
      </c>
      <c r="AL52" t="e">
        <f t="shared" si="15"/>
        <v>#NUM!</v>
      </c>
    </row>
    <row r="53" spans="1:38" x14ac:dyDescent="0.3">
      <c r="W53">
        <v>520</v>
      </c>
      <c r="X53">
        <f t="shared" si="1"/>
        <v>6.253828811575473</v>
      </c>
      <c r="Y53">
        <f t="shared" si="2"/>
        <v>3.993746498120621</v>
      </c>
      <c r="Z53">
        <f t="shared" si="3"/>
        <v>98.538997384843299</v>
      </c>
      <c r="AA53">
        <f t="shared" si="4"/>
        <v>3.9538090331394149</v>
      </c>
      <c r="AB53">
        <f t="shared" si="5"/>
        <v>96.02929267152399</v>
      </c>
      <c r="AC53">
        <f t="shared" si="6"/>
        <v>3.8939028356676055</v>
      </c>
      <c r="AD53">
        <f t="shared" si="7"/>
        <v>93.982151650399402</v>
      </c>
      <c r="AE53">
        <f t="shared" si="8"/>
        <v>3.7940591732145901</v>
      </c>
      <c r="AF53">
        <f t="shared" si="9"/>
        <v>91.615820321815221</v>
      </c>
      <c r="AG53">
        <f t="shared" si="10"/>
        <v>4.0336839631018275</v>
      </c>
      <c r="AH53" t="e">
        <f t="shared" si="11"/>
        <v>#NUM!</v>
      </c>
      <c r="AI53">
        <f t="shared" si="12"/>
        <v>4.093590160573636</v>
      </c>
      <c r="AJ53" t="e">
        <f t="shared" si="13"/>
        <v>#NUM!</v>
      </c>
      <c r="AK53">
        <f t="shared" si="14"/>
        <v>4.1934338230266519</v>
      </c>
      <c r="AL53" t="e">
        <f t="shared" si="15"/>
        <v>#NUM!</v>
      </c>
    </row>
    <row r="54" spans="1:38" x14ac:dyDescent="0.3">
      <c r="W54">
        <v>530</v>
      </c>
      <c r="X54">
        <f t="shared" si="1"/>
        <v>6.2728770065461674</v>
      </c>
      <c r="Y54">
        <f t="shared" si="2"/>
        <v>3.9969429748275527</v>
      </c>
      <c r="Z54">
        <f t="shared" si="3"/>
        <v>98.978498853551628</v>
      </c>
      <c r="AA54">
        <f t="shared" si="4"/>
        <v>3.9569735450792773</v>
      </c>
      <c r="AB54">
        <f t="shared" si="5"/>
        <v>96.16772087660533</v>
      </c>
      <c r="AC54">
        <f t="shared" si="6"/>
        <v>3.8970194004568635</v>
      </c>
      <c r="AD54">
        <f t="shared" si="7"/>
        <v>94.071196468871321</v>
      </c>
      <c r="AE54">
        <f t="shared" si="8"/>
        <v>3.7970958260861751</v>
      </c>
      <c r="AF54">
        <f t="shared" si="9"/>
        <v>91.67786337355291</v>
      </c>
      <c r="AG54">
        <f t="shared" si="10"/>
        <v>4.036912404575828</v>
      </c>
      <c r="AH54" t="e">
        <f t="shared" si="11"/>
        <v>#NUM!</v>
      </c>
      <c r="AI54">
        <f t="shared" si="12"/>
        <v>4.096866549198241</v>
      </c>
      <c r="AJ54" t="e">
        <f t="shared" si="13"/>
        <v>#NUM!</v>
      </c>
      <c r="AK54">
        <f t="shared" si="14"/>
        <v>4.1967901235689302</v>
      </c>
      <c r="AL54" t="e">
        <f t="shared" si="15"/>
        <v>#NUM!</v>
      </c>
    </row>
    <row r="55" spans="1:38" x14ac:dyDescent="0.3">
      <c r="A55" t="s">
        <v>191</v>
      </c>
      <c r="B55">
        <v>91.25</v>
      </c>
      <c r="C55">
        <v>108</v>
      </c>
      <c r="E55" s="11">
        <f t="shared" ref="E55" si="25">$R$3*(B55-$R$4)^2+$R$5</f>
        <v>3.77569580078125</v>
      </c>
      <c r="F55" s="3">
        <f t="shared" ref="F55" si="26">LN(C55)</f>
        <v>4.6821312271242199</v>
      </c>
      <c r="G55" s="10">
        <f t="shared" ref="G55:G56" si="27">$L$3*E55/(F55+$L$4)*100</f>
        <v>101.22508849279485</v>
      </c>
      <c r="H55" s="14" t="str" cm="1">
        <f t="array" ref="H55">_xlfn.IFS(E55&gt;=3.95,"A+",AND(E55&gt;=3.8,E55&lt;3.95),"A",AND(E55&gt;=3.7,E55&lt;3.8),"A-",AND(E55&gt;=3.6,E55&lt;3.7),"B+",AND(E55&gt;=3.5,E55&lt;3.6),"B",AND(E55&gt;=3.4,E55&lt;3.5),"B-",AND(E55&gt;=3.1,E55&lt;3.4),"C+",AND(E55&gt;=2.6,E55&lt;3.1),"C",AND(E55&gt;=2,E55&lt;2.6),"C-",AND(E55&gt;=1.5,E55&lt;2),"D+",AND(E55&gt;=1,E55&lt;1.5),"D",E55&lt;1,"F")</f>
        <v>A-</v>
      </c>
      <c r="W55">
        <v>540</v>
      </c>
      <c r="X55">
        <f t="shared" si="1"/>
        <v>6.2915691395583204</v>
      </c>
      <c r="Y55">
        <f t="shared" si="2"/>
        <v>4.0000797007938784</v>
      </c>
      <c r="Z55" t="e">
        <f t="shared" si="3"/>
        <v>#NUM!</v>
      </c>
      <c r="AA55">
        <f t="shared" si="4"/>
        <v>3.9600789037859396</v>
      </c>
      <c r="AB55">
        <f t="shared" si="5"/>
        <v>96.308604485961183</v>
      </c>
      <c r="AC55">
        <f t="shared" si="6"/>
        <v>3.9000777082740319</v>
      </c>
      <c r="AD55">
        <f t="shared" si="7"/>
        <v>94.159896498423123</v>
      </c>
      <c r="AE55">
        <f t="shared" si="8"/>
        <v>3.8000757157541849</v>
      </c>
      <c r="AF55">
        <f t="shared" si="9"/>
        <v>91.739199654034422</v>
      </c>
      <c r="AG55">
        <f t="shared" si="10"/>
        <v>4.0400804978018172</v>
      </c>
      <c r="AH55" t="e">
        <f t="shared" si="11"/>
        <v>#NUM!</v>
      </c>
      <c r="AI55">
        <f t="shared" si="12"/>
        <v>4.1000816933137259</v>
      </c>
      <c r="AJ55" t="e">
        <f t="shared" si="13"/>
        <v>#NUM!</v>
      </c>
      <c r="AK55">
        <f t="shared" si="14"/>
        <v>4.2000836858335724</v>
      </c>
      <c r="AL55" t="e">
        <f t="shared" si="15"/>
        <v>#NUM!</v>
      </c>
    </row>
    <row r="56" spans="1:38" x14ac:dyDescent="0.3">
      <c r="A56" t="s">
        <v>90</v>
      </c>
      <c r="B56">
        <v>89.59375</v>
      </c>
      <c r="C56">
        <v>62.5</v>
      </c>
      <c r="E56" s="11">
        <f t="shared" ref="E56:E57" si="28">$R$3*(B56-$R$4)^2+$R$5</f>
        <v>3.682744026184082</v>
      </c>
      <c r="F56" s="3">
        <f t="shared" ref="F56:F57" si="29">LN(C56)</f>
        <v>4.1351665567423561</v>
      </c>
      <c r="G56" s="10">
        <f t="shared" si="27"/>
        <v>101.22395613204249</v>
      </c>
      <c r="H56" s="14" t="str" cm="1">
        <f t="array" ref="H56">_xlfn.IFS(E56&gt;=3.95,"A+",AND(E56&gt;=3.8,E56&lt;3.95),"A",AND(E56&gt;=3.7,E56&lt;3.8),"A-",AND(E56&gt;=3.6,E56&lt;3.7),"B+",AND(E56&gt;=3.5,E56&lt;3.6),"B",AND(E56&gt;=3.4,E56&lt;3.5),"B-",AND(E56&gt;=3.1,E56&lt;3.4),"C+",AND(E56&gt;=2.6,E56&lt;3.1),"C",AND(E56&gt;=2,E56&lt;2.6),"C-",AND(E56&gt;=1.5,E56&lt;2),"D+",AND(E56&gt;=1,E56&lt;1.5),"D",E56&lt;1,"F")</f>
        <v>B+</v>
      </c>
      <c r="W56">
        <v>550</v>
      </c>
      <c r="X56">
        <f t="shared" si="1"/>
        <v>6.3099182782265162</v>
      </c>
      <c r="Y56">
        <f t="shared" si="2"/>
        <v>4.0031588688953912</v>
      </c>
      <c r="Z56" t="e">
        <f t="shared" si="3"/>
        <v>#NUM!</v>
      </c>
      <c r="AA56">
        <f t="shared" si="4"/>
        <v>3.9631272802064368</v>
      </c>
      <c r="AB56">
        <f t="shared" si="5"/>
        <v>96.452340439641517</v>
      </c>
      <c r="AC56">
        <f t="shared" si="6"/>
        <v>3.9030798971730061</v>
      </c>
      <c r="AD56">
        <f t="shared" si="7"/>
        <v>94.248299228493607</v>
      </c>
      <c r="AE56">
        <f t="shared" si="8"/>
        <v>3.8030009254506214</v>
      </c>
      <c r="AF56">
        <f t="shared" si="9"/>
        <v>91.799856661038092</v>
      </c>
      <c r="AG56">
        <f t="shared" si="10"/>
        <v>4.0431904575843447</v>
      </c>
      <c r="AH56" t="e">
        <f t="shared" si="11"/>
        <v>#NUM!</v>
      </c>
      <c r="AI56">
        <f t="shared" si="12"/>
        <v>4.1032378406177754</v>
      </c>
      <c r="AJ56" t="e">
        <f t="shared" si="13"/>
        <v>#NUM!</v>
      </c>
      <c r="AK56">
        <f t="shared" si="14"/>
        <v>4.2033168123401605</v>
      </c>
      <c r="AL56" t="e">
        <f t="shared" si="15"/>
        <v>#NUM!</v>
      </c>
    </row>
    <row r="57" spans="1:38" x14ac:dyDescent="0.3">
      <c r="A57" t="s">
        <v>192</v>
      </c>
      <c r="B57">
        <v>92.5</v>
      </c>
      <c r="C57">
        <v>161.25</v>
      </c>
      <c r="E57" s="11">
        <f t="shared" si="28"/>
        <v>3.835205078125</v>
      </c>
      <c r="F57" s="3">
        <f t="shared" si="29"/>
        <v>5.0829559556758817</v>
      </c>
      <c r="G57" s="10">
        <f t="shared" ref="G57:G75" si="30">$L$3*E57/(F57+$L$4)*100</f>
        <v>100.99921194248338</v>
      </c>
      <c r="H57" s="14" t="str" cm="1">
        <f t="array" ref="H57">_xlfn.IFS(E57&gt;=3.95,"A+",AND(E57&gt;=3.8,E57&lt;3.95),"A",AND(E57&gt;=3.7,E57&lt;3.8),"A-",AND(E57&gt;=3.6,E57&lt;3.7),"B+",AND(E57&gt;=3.5,E57&lt;3.6),"B",AND(E57&gt;=3.4,E57&lt;3.5),"B-",AND(E57&gt;=3.1,E57&lt;3.4),"C+",AND(E57&gt;=2.6,E57&lt;3.1),"C",AND(E57&gt;=2,E57&lt;2.6),"C-",AND(E57&gt;=1.5,E57&lt;2),"D+",AND(E57&gt;=1,E57&lt;1.5),"D",E57&lt;1,"F")</f>
        <v>A</v>
      </c>
      <c r="W57">
        <v>560</v>
      </c>
      <c r="X57">
        <f t="shared" si="1"/>
        <v>6.3279367837291947</v>
      </c>
      <c r="Y57">
        <f t="shared" si="2"/>
        <v>4.0061825534608655</v>
      </c>
      <c r="Z57" t="e">
        <f t="shared" si="3"/>
        <v>#NUM!</v>
      </c>
      <c r="AA57">
        <f t="shared" si="4"/>
        <v>3.9661207279262567</v>
      </c>
      <c r="AB57">
        <f t="shared" si="5"/>
        <v>96.59939345589089</v>
      </c>
      <c r="AC57">
        <f t="shared" si="6"/>
        <v>3.9060279896243433</v>
      </c>
      <c r="AD57">
        <f t="shared" si="7"/>
        <v>94.336451682773642</v>
      </c>
      <c r="AE57">
        <f t="shared" si="8"/>
        <v>3.805873425787822</v>
      </c>
      <c r="AF57">
        <f t="shared" si="9"/>
        <v>91.859860525493218</v>
      </c>
      <c r="AG57">
        <f t="shared" si="10"/>
        <v>4.0462443789954738</v>
      </c>
      <c r="AH57" t="e">
        <f t="shared" si="11"/>
        <v>#NUM!</v>
      </c>
      <c r="AI57">
        <f t="shared" si="12"/>
        <v>4.1063371172973868</v>
      </c>
      <c r="AJ57" t="e">
        <f t="shared" si="13"/>
        <v>#NUM!</v>
      </c>
      <c r="AK57">
        <f t="shared" si="14"/>
        <v>4.2064916811339081</v>
      </c>
      <c r="AL57" t="e">
        <f t="shared" si="15"/>
        <v>#NUM!</v>
      </c>
    </row>
    <row r="58" spans="1:38" x14ac:dyDescent="0.3">
      <c r="A58" t="s">
        <v>136</v>
      </c>
      <c r="B58">
        <v>87.708333333333329</v>
      </c>
      <c r="C58">
        <v>49</v>
      </c>
      <c r="E58" s="11">
        <f t="shared" ref="E58:E75" si="31">$R$3*(B58-$R$4)^2+$R$5</f>
        <v>3.5573679606119786</v>
      </c>
      <c r="F58" s="3">
        <f t="shared" ref="F58:F75" si="32">LN(C58)</f>
        <v>3.8918202981106265</v>
      </c>
      <c r="G58" s="10">
        <f t="shared" si="30"/>
        <v>98.887801064907876</v>
      </c>
      <c r="H58" s="14" t="str" cm="1">
        <f t="array" ref="H58">_xlfn.IFS(E58&gt;=3.95,"A+",AND(E58&gt;=3.8,E58&lt;3.95),"A",AND(E58&gt;=3.7,E58&lt;3.8),"A-",AND(E58&gt;=3.6,E58&lt;3.7),"B+",AND(E58&gt;=3.5,E58&lt;3.6),"B",AND(E58&gt;=3.4,E58&lt;3.5),"B-",AND(E58&gt;=3.1,E58&lt;3.4),"C+",AND(E58&gt;=2.6,E58&lt;3.1),"C",AND(E58&gt;=2,E58&lt;2.6),"C-",AND(E58&gt;=1.5,E58&lt;2),"D+",AND(E58&gt;=1,E58&lt;1.5),"D",E58&lt;1,"F")</f>
        <v>B</v>
      </c>
      <c r="W58">
        <v>570</v>
      </c>
      <c r="X58">
        <f t="shared" si="1"/>
        <v>6.3456363608285962</v>
      </c>
      <c r="Y58">
        <f t="shared" si="2"/>
        <v>4.0091527186659057</v>
      </c>
      <c r="Z58" t="e">
        <f t="shared" si="3"/>
        <v>#NUM!</v>
      </c>
      <c r="AA58">
        <f t="shared" si="4"/>
        <v>3.9690611914792466</v>
      </c>
      <c r="AB58">
        <f t="shared" si="5"/>
        <v>96.750315916623506</v>
      </c>
      <c r="AC58">
        <f t="shared" si="6"/>
        <v>3.908923900699258</v>
      </c>
      <c r="AD58">
        <f t="shared" si="7"/>
        <v>94.424400609681513</v>
      </c>
      <c r="AE58">
        <f t="shared" si="8"/>
        <v>3.8086950827326103</v>
      </c>
      <c r="AF58">
        <f t="shared" si="9"/>
        <v>91.919236107029505</v>
      </c>
      <c r="AG58">
        <f t="shared" si="10"/>
        <v>4.0492442458525657</v>
      </c>
      <c r="AH58" t="e">
        <f t="shared" si="11"/>
        <v>#NUM!</v>
      </c>
      <c r="AI58">
        <f t="shared" si="12"/>
        <v>4.1093815366325535</v>
      </c>
      <c r="AJ58" t="e">
        <f t="shared" si="13"/>
        <v>#NUM!</v>
      </c>
      <c r="AK58">
        <f t="shared" si="14"/>
        <v>4.2096103545992012</v>
      </c>
      <c r="AL58" t="e">
        <f t="shared" si="15"/>
        <v>#NUM!</v>
      </c>
    </row>
    <row r="59" spans="1:38" x14ac:dyDescent="0.3">
      <c r="A59" t="s">
        <v>142</v>
      </c>
      <c r="B59">
        <v>89.125</v>
      </c>
      <c r="C59">
        <v>39.5</v>
      </c>
      <c r="E59" s="11">
        <f t="shared" si="31"/>
        <v>3.6535186767578125</v>
      </c>
      <c r="F59" s="3">
        <f t="shared" si="32"/>
        <v>3.6763006719070761</v>
      </c>
      <c r="G59" s="10">
        <f t="shared" si="30"/>
        <v>102.59201263455515</v>
      </c>
      <c r="H59" s="14" t="str" cm="1">
        <f t="array" ref="H59">_xlfn.IFS(E59&gt;=3.95,"A+",AND(E59&gt;=3.8,E59&lt;3.95),"A",AND(E59&gt;=3.7,E59&lt;3.8),"A-",AND(E59&gt;=3.6,E59&lt;3.7),"B+",AND(E59&gt;=3.5,E59&lt;3.6),"B",AND(E59&gt;=3.4,E59&lt;3.5),"B-",AND(E59&gt;=3.1,E59&lt;3.4),"C+",AND(E59&gt;=2.6,E59&lt;3.1),"C",AND(E59&gt;=2,E59&lt;2.6),"C-",AND(E59&gt;=1.5,E59&lt;2),"D+",AND(E59&gt;=1,E59&lt;1.5),"D",E59&lt;1,"F")</f>
        <v>B+</v>
      </c>
      <c r="W59">
        <v>580</v>
      </c>
      <c r="X59">
        <f t="shared" si="1"/>
        <v>6.363028103540465</v>
      </c>
      <c r="Y59">
        <f t="shared" si="2"/>
        <v>4.0120712261967757</v>
      </c>
      <c r="Z59" t="e">
        <f t="shared" si="3"/>
        <v>#NUM!</v>
      </c>
      <c r="AA59">
        <f t="shared" si="4"/>
        <v>3.9719505139348077</v>
      </c>
      <c r="AB59">
        <f t="shared" si="5"/>
        <v>96.905775609798312</v>
      </c>
      <c r="AC59">
        <f t="shared" si="6"/>
        <v>3.9117694455418559</v>
      </c>
      <c r="AD59">
        <f t="shared" si="7"/>
        <v>94.512192673294138</v>
      </c>
      <c r="AE59">
        <f t="shared" si="8"/>
        <v>3.8114676648869361</v>
      </c>
      <c r="AF59">
        <f t="shared" si="9"/>
        <v>91.978007081450443</v>
      </c>
      <c r="AG59">
        <f t="shared" si="10"/>
        <v>4.0521919384587433</v>
      </c>
      <c r="AH59" t="e">
        <f t="shared" si="11"/>
        <v>#NUM!</v>
      </c>
      <c r="AI59">
        <f t="shared" si="12"/>
        <v>4.1123730068516942</v>
      </c>
      <c r="AJ59" t="e">
        <f t="shared" si="13"/>
        <v>#NUM!</v>
      </c>
      <c r="AK59">
        <f t="shared" si="14"/>
        <v>4.2126747875066144</v>
      </c>
      <c r="AL59" t="e">
        <f t="shared" si="15"/>
        <v>#NUM!</v>
      </c>
    </row>
    <row r="60" spans="1:38" x14ac:dyDescent="0.3">
      <c r="A60" t="s">
        <v>149</v>
      </c>
      <c r="B60">
        <v>92.75</v>
      </c>
      <c r="C60">
        <v>90</v>
      </c>
      <c r="E60" s="11">
        <f t="shared" si="31"/>
        <v>3.84600830078125</v>
      </c>
      <c r="F60" s="3">
        <f t="shared" si="32"/>
        <v>4.499809670330265</v>
      </c>
      <c r="G60" s="10">
        <f t="shared" si="30"/>
        <v>103.96289909961902</v>
      </c>
      <c r="H60" s="14" t="str" cm="1">
        <f t="array" ref="H60">_xlfn.IFS(E60&gt;=3.95,"A+",AND(E60&gt;=3.8,E60&lt;3.95),"A",AND(E60&gt;=3.7,E60&lt;3.8),"A-",AND(E60&gt;=3.6,E60&lt;3.7),"B+",AND(E60&gt;=3.5,E60&lt;3.6),"B",AND(E60&gt;=3.4,E60&lt;3.5),"B-",AND(E60&gt;=3.1,E60&lt;3.4),"C+",AND(E60&gt;=2.6,E60&lt;3.1),"C",AND(E60&gt;=2,E60&lt;2.6),"C-",AND(E60&gt;=1.5,E60&lt;2),"D+",AND(E60&gt;=1,E60&lt;1.5),"D",E60&lt;1,"F")</f>
        <v>A</v>
      </c>
      <c r="W60">
        <v>590</v>
      </c>
      <c r="X60">
        <f t="shared" si="1"/>
        <v>6.3801225368997647</v>
      </c>
      <c r="Y60">
        <f t="shared" si="2"/>
        <v>4.0149398422590989</v>
      </c>
      <c r="Z60" t="e">
        <f t="shared" si="3"/>
        <v>#NUM!</v>
      </c>
      <c r="AA60">
        <f t="shared" si="4"/>
        <v>3.974790443836508</v>
      </c>
      <c r="AB60">
        <f t="shared" si="5"/>
        <v>97.066595521047503</v>
      </c>
      <c r="AC60">
        <f t="shared" si="6"/>
        <v>3.914566346202621</v>
      </c>
      <c r="AD60">
        <f t="shared" si="7"/>
        <v>94.599874646871115</v>
      </c>
      <c r="AE60">
        <f t="shared" si="8"/>
        <v>3.8141928501461435</v>
      </c>
      <c r="AF60">
        <f t="shared" si="9"/>
        <v>92.036196020946832</v>
      </c>
      <c r="AG60">
        <f t="shared" si="10"/>
        <v>4.0550892406816894</v>
      </c>
      <c r="AH60" t="e">
        <f t="shared" si="11"/>
        <v>#NUM!</v>
      </c>
      <c r="AI60">
        <f t="shared" si="12"/>
        <v>4.115313338315576</v>
      </c>
      <c r="AJ60" t="e">
        <f t="shared" si="13"/>
        <v>#NUM!</v>
      </c>
      <c r="AK60">
        <f t="shared" si="14"/>
        <v>4.2156868343720539</v>
      </c>
      <c r="AL60" t="e">
        <f t="shared" si="15"/>
        <v>#NUM!</v>
      </c>
    </row>
    <row r="61" spans="1:38" x14ac:dyDescent="0.3">
      <c r="A61" t="s">
        <v>144</v>
      </c>
      <c r="B61">
        <v>92.861111111111114</v>
      </c>
      <c r="C61">
        <v>120</v>
      </c>
      <c r="E61" s="11">
        <f t="shared" si="31"/>
        <v>3.8506921838831021</v>
      </c>
      <c r="F61" s="3">
        <f t="shared" si="32"/>
        <v>4.7874917427820458</v>
      </c>
      <c r="G61" s="10">
        <f t="shared" si="30"/>
        <v>102.74867720159016</v>
      </c>
      <c r="H61" s="14" t="str" cm="1">
        <f t="array" ref="H61">_xlfn.IFS(E61&gt;=3.95,"A+",AND(E61&gt;=3.8,E61&lt;3.95),"A",AND(E61&gt;=3.7,E61&lt;3.8),"A-",AND(E61&gt;=3.6,E61&lt;3.7),"B+",AND(E61&gt;=3.5,E61&lt;3.6),"B",AND(E61&gt;=3.4,E61&lt;3.5),"B-",AND(E61&gt;=3.1,E61&lt;3.4),"C+",AND(E61&gt;=2.6,E61&lt;3.1),"C",AND(E61&gt;=2,E61&lt;2.6),"C-",AND(E61&gt;=1.5,E61&lt;2),"D+",AND(E61&gt;=1,E61&lt;1.5),"D",E61&lt;1,"F")</f>
        <v>A</v>
      </c>
      <c r="W61">
        <v>600</v>
      </c>
      <c r="X61">
        <f t="shared" si="1"/>
        <v>6.3969296552161463</v>
      </c>
      <c r="Y61">
        <f t="shared" si="2"/>
        <v>4.0177602439975111</v>
      </c>
      <c r="Z61" t="e">
        <f t="shared" si="3"/>
        <v>#NUM!</v>
      </c>
      <c r="AA61">
        <f t="shared" si="4"/>
        <v>3.9775826415575359</v>
      </c>
      <c r="AB61">
        <f t="shared" si="5"/>
        <v>97.23381278983247</v>
      </c>
      <c r="AC61">
        <f t="shared" si="6"/>
        <v>3.9173162378975737</v>
      </c>
      <c r="AD61">
        <f t="shared" si="7"/>
        <v>94.687493611207458</v>
      </c>
      <c r="AE61">
        <f t="shared" si="8"/>
        <v>3.8168722317976354</v>
      </c>
      <c r="AF61">
        <f t="shared" si="9"/>
        <v>92.093824467771597</v>
      </c>
      <c r="AG61">
        <f t="shared" si="10"/>
        <v>4.0579378464374862</v>
      </c>
      <c r="AH61" t="e">
        <f t="shared" si="11"/>
        <v>#NUM!</v>
      </c>
      <c r="AI61">
        <f t="shared" si="12"/>
        <v>4.1182042500974489</v>
      </c>
      <c r="AJ61" t="e">
        <f t="shared" si="13"/>
        <v>#NUM!</v>
      </c>
      <c r="AK61">
        <f t="shared" si="14"/>
        <v>4.2186482561973868</v>
      </c>
      <c r="AL61" t="e">
        <f t="shared" si="15"/>
        <v>#NUM!</v>
      </c>
    </row>
    <row r="62" spans="1:38" x14ac:dyDescent="0.3">
      <c r="A62" t="s">
        <v>144</v>
      </c>
      <c r="B62">
        <v>91.714285714285708</v>
      </c>
      <c r="C62">
        <v>120</v>
      </c>
      <c r="E62" s="11">
        <f t="shared" si="31"/>
        <v>3.7988679846938771</v>
      </c>
      <c r="F62" s="3">
        <f t="shared" si="32"/>
        <v>4.7874917427820458</v>
      </c>
      <c r="G62" s="10">
        <f t="shared" si="30"/>
        <v>101.36584324357824</v>
      </c>
      <c r="H62" s="14" t="str" cm="1">
        <f t="array" ref="H62">_xlfn.IFS(E62&gt;=3.95,"A+",AND(E62&gt;=3.8,E62&lt;3.95),"A",AND(E62&gt;=3.7,E62&lt;3.8),"A-",AND(E62&gt;=3.6,E62&lt;3.7),"B+",AND(E62&gt;=3.5,E62&lt;3.6),"B",AND(E62&gt;=3.4,E62&lt;3.5),"B-",AND(E62&gt;=3.1,E62&lt;3.4),"C+",AND(E62&gt;=2.6,E62&lt;3.1),"C",AND(E62&gt;=2,E62&lt;2.6),"C-",AND(E62&gt;=1.5,E62&lt;2),"D+",AND(E62&gt;=1,E62&lt;1.5),"D",E62&lt;1,"F")</f>
        <v>A-</v>
      </c>
      <c r="W62">
        <v>610</v>
      </c>
      <c r="X62">
        <f t="shared" si="1"/>
        <v>6.4134589571673573</v>
      </c>
      <c r="Y62">
        <f t="shared" si="2"/>
        <v>4.0205340253846806</v>
      </c>
      <c r="Z62" t="e">
        <f t="shared" si="3"/>
        <v>#NUM!</v>
      </c>
      <c r="AA62">
        <f t="shared" si="4"/>
        <v>3.980328685130833</v>
      </c>
      <c r="AB62">
        <f t="shared" si="5"/>
        <v>97.408769505554872</v>
      </c>
      <c r="AC62">
        <f t="shared" si="6"/>
        <v>3.9200206747500634</v>
      </c>
      <c r="AD62">
        <f t="shared" si="7"/>
        <v>94.775097160203671</v>
      </c>
      <c r="AE62">
        <f t="shared" si="8"/>
        <v>3.8195073241154462</v>
      </c>
      <c r="AF62">
        <f t="shared" si="9"/>
        <v>92.150913002015599</v>
      </c>
      <c r="AG62">
        <f t="shared" si="10"/>
        <v>4.0607393656385273</v>
      </c>
      <c r="AH62" t="e">
        <f t="shared" si="11"/>
        <v>#NUM!</v>
      </c>
      <c r="AI62">
        <f t="shared" si="12"/>
        <v>4.1210473760192974</v>
      </c>
      <c r="AJ62" t="e">
        <f t="shared" si="13"/>
        <v>#NUM!</v>
      </c>
      <c r="AK62">
        <f t="shared" si="14"/>
        <v>4.2215607266539141</v>
      </c>
      <c r="AL62" t="e">
        <f t="shared" si="15"/>
        <v>#NUM!</v>
      </c>
    </row>
    <row r="63" spans="1:38" x14ac:dyDescent="0.3">
      <c r="A63" t="s">
        <v>144</v>
      </c>
      <c r="B63">
        <v>92.9375</v>
      </c>
      <c r="C63">
        <v>70</v>
      </c>
      <c r="E63" s="11">
        <f t="shared" si="31"/>
        <v>3.8538703918457031</v>
      </c>
      <c r="F63" s="3">
        <f t="shared" si="32"/>
        <v>4.2484952420493594</v>
      </c>
      <c r="G63" s="10">
        <f t="shared" si="30"/>
        <v>105.37671248555804</v>
      </c>
      <c r="H63" s="14" t="str" cm="1">
        <f t="array" ref="H63">_xlfn.IFS(E63&gt;=3.95,"A+",AND(E63&gt;=3.8,E63&lt;3.95),"A",AND(E63&gt;=3.7,E63&lt;3.8),"A-",AND(E63&gt;=3.6,E63&lt;3.7),"B+",AND(E63&gt;=3.5,E63&lt;3.6),"B",AND(E63&gt;=3.4,E63&lt;3.5),"B-",AND(E63&gt;=3.1,E63&lt;3.4),"C+",AND(E63&gt;=2.6,E63&lt;3.1),"C",AND(E63&gt;=2,E63&lt;2.6),"C-",AND(E63&gt;=1.5,E63&lt;2),"D+",AND(E63&gt;=1,E63&lt;1.5),"D",E63&lt;1,"F")</f>
        <v>A</v>
      </c>
      <c r="W63">
        <v>620</v>
      </c>
      <c r="X63">
        <f t="shared" si="1"/>
        <v>6.4297194780391376</v>
      </c>
      <c r="Y63">
        <f t="shared" si="2"/>
        <v>4.0232627026314844</v>
      </c>
      <c r="Z63" t="e">
        <f t="shared" si="3"/>
        <v>#NUM!</v>
      </c>
      <c r="AA63">
        <f t="shared" si="4"/>
        <v>3.9830300756051704</v>
      </c>
      <c r="AB63">
        <f t="shared" si="5"/>
        <v>97.593259286898189</v>
      </c>
      <c r="AC63">
        <f t="shared" si="6"/>
        <v>3.9226811350656976</v>
      </c>
      <c r="AD63">
        <f t="shared" si="7"/>
        <v>94.862733616253166</v>
      </c>
      <c r="AE63">
        <f t="shared" si="8"/>
        <v>3.8220995674999108</v>
      </c>
      <c r="AF63">
        <f t="shared" si="9"/>
        <v>92.207481304052124</v>
      </c>
      <c r="AG63">
        <f t="shared" si="10"/>
        <v>4.0634953296577994</v>
      </c>
      <c r="AH63" t="e">
        <f t="shared" si="11"/>
        <v>#NUM!</v>
      </c>
      <c r="AI63">
        <f t="shared" si="12"/>
        <v>4.1238442701972717</v>
      </c>
      <c r="AJ63" t="e">
        <f t="shared" si="13"/>
        <v>#NUM!</v>
      </c>
      <c r="AK63">
        <f t="shared" si="14"/>
        <v>4.224425837763059</v>
      </c>
      <c r="AL63" t="e">
        <f t="shared" si="15"/>
        <v>#NUM!</v>
      </c>
    </row>
    <row r="64" spans="1:38" x14ac:dyDescent="0.3">
      <c r="A64" t="s">
        <v>144</v>
      </c>
      <c r="B64">
        <v>92.4375</v>
      </c>
      <c r="C64">
        <v>128</v>
      </c>
      <c r="E64" s="11">
        <f t="shared" si="31"/>
        <v>3.8324470520019531</v>
      </c>
      <c r="F64" s="3">
        <f t="shared" si="32"/>
        <v>4.8520302639196169</v>
      </c>
      <c r="G64" s="10">
        <f t="shared" si="30"/>
        <v>101.96717017762688</v>
      </c>
      <c r="H64" s="14" t="str" cm="1">
        <f t="array" ref="H64">_xlfn.IFS(E64&gt;=3.95,"A+",AND(E64&gt;=3.8,E64&lt;3.95),"A",AND(E64&gt;=3.7,E64&lt;3.8),"A-",AND(E64&gt;=3.6,E64&lt;3.7),"B+",AND(E64&gt;=3.5,E64&lt;3.6),"B",AND(E64&gt;=3.4,E64&lt;3.5),"B-",AND(E64&gt;=3.1,E64&lt;3.4),"C+",AND(E64&gt;=2.6,E64&lt;3.1),"C",AND(E64&gt;=2,E64&lt;2.6),"C-",AND(E64&gt;=1.5,E64&lt;2),"D+",AND(E64&gt;=1,E64&lt;1.5),"D",E64&lt;1,"F")</f>
        <v>A</v>
      </c>
      <c r="W64">
        <v>630</v>
      </c>
      <c r="X64">
        <f t="shared" si="1"/>
        <v>6.4457198193855785</v>
      </c>
      <c r="Y64">
        <f t="shared" si="2"/>
        <v>4.0259477191643134</v>
      </c>
      <c r="Z64" t="e">
        <f t="shared" si="3"/>
        <v>#NUM!</v>
      </c>
      <c r="AA64">
        <f t="shared" si="4"/>
        <v>3.98568824197267</v>
      </c>
      <c r="AB64">
        <f t="shared" si="5"/>
        <v>97.789778275075406</v>
      </c>
      <c r="AC64">
        <f t="shared" si="6"/>
        <v>3.9252990261852054</v>
      </c>
      <c r="AD64">
        <f t="shared" si="7"/>
        <v>94.950452258325512</v>
      </c>
      <c r="AE64">
        <f t="shared" si="8"/>
        <v>3.8246503332060975</v>
      </c>
      <c r="AF64">
        <f t="shared" si="9"/>
        <v>92.263548212154873</v>
      </c>
      <c r="AG64">
        <f t="shared" si="10"/>
        <v>4.0662071963559567</v>
      </c>
      <c r="AH64" t="e">
        <f t="shared" si="11"/>
        <v>#NUM!</v>
      </c>
      <c r="AI64">
        <f t="shared" si="12"/>
        <v>4.1265964121434209</v>
      </c>
      <c r="AJ64" t="e">
        <f t="shared" si="13"/>
        <v>#NUM!</v>
      </c>
      <c r="AK64">
        <f t="shared" si="14"/>
        <v>4.2272451051225293</v>
      </c>
      <c r="AL64" t="e">
        <f t="shared" si="15"/>
        <v>#NUM!</v>
      </c>
    </row>
    <row r="65" spans="1:38" x14ac:dyDescent="0.3">
      <c r="A65" t="s">
        <v>161</v>
      </c>
      <c r="B65">
        <v>91.325000000000003</v>
      </c>
      <c r="C65">
        <v>78</v>
      </c>
      <c r="E65" s="11">
        <f t="shared" si="31"/>
        <v>3.7795245361328127</v>
      </c>
      <c r="F65" s="3">
        <f t="shared" si="32"/>
        <v>4.3567088266895917</v>
      </c>
      <c r="G65" s="10">
        <f t="shared" si="30"/>
        <v>102.83326746088896</v>
      </c>
      <c r="H65" s="14" t="str" cm="1">
        <f t="array" ref="H65">_xlfn.IFS(E65&gt;=3.95,"A+",AND(E65&gt;=3.8,E65&lt;3.95),"A",AND(E65&gt;=3.7,E65&lt;3.8),"A-",AND(E65&gt;=3.6,E65&lt;3.7),"B+",AND(E65&gt;=3.5,E65&lt;3.6),"B",AND(E65&gt;=3.4,E65&lt;3.5),"B-",AND(E65&gt;=3.1,E65&lt;3.4),"C+",AND(E65&gt;=2.6,E65&lt;3.1),"C",AND(E65&gt;=2,E65&lt;2.6),"C-",AND(E65&gt;=1.5,E65&lt;2),"D+",AND(E65&gt;=1,E65&lt;1.5),"D",E65&lt;1,"F")</f>
        <v>A-</v>
      </c>
      <c r="W65">
        <v>640</v>
      </c>
      <c r="X65">
        <f t="shared" si="1"/>
        <v>6.4614681763537174</v>
      </c>
      <c r="Y65">
        <f t="shared" si="2"/>
        <v>4.0285904502104071</v>
      </c>
      <c r="Z65" t="e">
        <f t="shared" si="3"/>
        <v>#NUM!</v>
      </c>
      <c r="AA65">
        <f t="shared" si="4"/>
        <v>3.9883045457083033</v>
      </c>
      <c r="AB65">
        <f t="shared" si="5"/>
        <v>98.00198888936211</v>
      </c>
      <c r="AC65">
        <f t="shared" si="6"/>
        <v>3.9278756889551469</v>
      </c>
      <c r="AD65">
        <f t="shared" si="7"/>
        <v>95.038303565985743</v>
      </c>
      <c r="AE65">
        <f t="shared" si="8"/>
        <v>3.8271609276998868</v>
      </c>
      <c r="AF65">
        <f t="shared" si="9"/>
        <v>92.319131775740544</v>
      </c>
      <c r="AG65">
        <f t="shared" si="10"/>
        <v>4.0688763547125113</v>
      </c>
      <c r="AH65" t="e">
        <f t="shared" si="11"/>
        <v>#NUM!</v>
      </c>
      <c r="AI65">
        <f t="shared" si="12"/>
        <v>4.1293052114656668</v>
      </c>
      <c r="AJ65" t="e">
        <f t="shared" si="13"/>
        <v>#NUM!</v>
      </c>
      <c r="AK65">
        <f t="shared" si="14"/>
        <v>4.2300199727209282</v>
      </c>
      <c r="AL65" t="e">
        <f t="shared" si="15"/>
        <v>#NUM!</v>
      </c>
    </row>
    <row r="66" spans="1:38" x14ac:dyDescent="0.3">
      <c r="A66" t="s">
        <v>163</v>
      </c>
      <c r="B66">
        <v>92.583333333333329</v>
      </c>
      <c r="C66">
        <v>75</v>
      </c>
      <c r="E66" s="11">
        <f t="shared" si="31"/>
        <v>3.8388468424479165</v>
      </c>
      <c r="F66" s="3">
        <f t="shared" si="32"/>
        <v>4.3174881135363101</v>
      </c>
      <c r="G66" s="10">
        <f t="shared" si="30"/>
        <v>104.63468047554576</v>
      </c>
      <c r="H66" s="14" t="str" cm="1">
        <f t="array" ref="H66">_xlfn.IFS(E66&gt;=3.95,"A+",AND(E66&gt;=3.8,E66&lt;3.95),"A",AND(E66&gt;=3.7,E66&lt;3.8),"A-",AND(E66&gt;=3.6,E66&lt;3.7),"B+",AND(E66&gt;=3.5,E66&lt;3.6),"B",AND(E66&gt;=3.4,E66&lt;3.5),"B-",AND(E66&gt;=3.1,E66&lt;3.4),"C+",AND(E66&gt;=2.6,E66&lt;3.1),"C",AND(E66&gt;=2,E66&lt;2.6),"C-",AND(E66&gt;=1.5,E66&lt;2),"D+",AND(E66&gt;=1,E66&lt;1.5),"D",E66&lt;1,"F")</f>
        <v>A</v>
      </c>
      <c r="W66">
        <v>650</v>
      </c>
      <c r="X66">
        <f t="shared" si="1"/>
        <v>6.4769723628896827</v>
      </c>
      <c r="Y66">
        <f t="shared" si="2"/>
        <v>4.0311922070277006</v>
      </c>
      <c r="Z66" t="e">
        <f t="shared" si="3"/>
        <v>#NUM!</v>
      </c>
      <c r="AA66">
        <f t="shared" si="4"/>
        <v>3.9908802849574232</v>
      </c>
      <c r="AB66">
        <f t="shared" si="5"/>
        <v>98.235669323926814</v>
      </c>
      <c r="AC66">
        <f t="shared" si="6"/>
        <v>3.9304124018520077</v>
      </c>
      <c r="AD66">
        <f t="shared" si="7"/>
        <v>95.126339483046166</v>
      </c>
      <c r="AE66">
        <f t="shared" si="8"/>
        <v>3.8296325966763152</v>
      </c>
      <c r="AF66">
        <f t="shared" si="9"/>
        <v>92.374249304637758</v>
      </c>
      <c r="AG66">
        <f t="shared" si="10"/>
        <v>4.0715041290979777</v>
      </c>
      <c r="AH66" t="e">
        <f t="shared" si="11"/>
        <v>#NUM!</v>
      </c>
      <c r="AI66">
        <f t="shared" si="12"/>
        <v>4.1319720122033923</v>
      </c>
      <c r="AJ66" t="e">
        <f t="shared" si="13"/>
        <v>#NUM!</v>
      </c>
      <c r="AK66">
        <f t="shared" si="14"/>
        <v>4.2327518173790857</v>
      </c>
      <c r="AL66" t="e">
        <f t="shared" si="15"/>
        <v>#NUM!</v>
      </c>
    </row>
    <row r="67" spans="1:38" x14ac:dyDescent="0.3">
      <c r="A67" t="s">
        <v>167</v>
      </c>
      <c r="B67">
        <v>92.545454545454547</v>
      </c>
      <c r="C67">
        <v>79</v>
      </c>
      <c r="E67" s="11">
        <f t="shared" si="31"/>
        <v>3.8371965392561984</v>
      </c>
      <c r="F67" s="3">
        <f t="shared" si="32"/>
        <v>4.3694478524670215</v>
      </c>
      <c r="G67" s="10">
        <f t="shared" si="30"/>
        <v>104.34171799421806</v>
      </c>
      <c r="H67" s="14" t="str" cm="1">
        <f t="array" ref="H67">_xlfn.IFS(E67&gt;=3.95,"A+",AND(E67&gt;=3.8,E67&lt;3.95),"A",AND(E67&gt;=3.7,E67&lt;3.8),"A-",AND(E67&gt;=3.6,E67&lt;3.7),"B+",AND(E67&gt;=3.5,E67&lt;3.6),"B",AND(E67&gt;=3.4,E67&lt;3.5),"B-",AND(E67&gt;=3.1,E67&lt;3.4),"C+",AND(E67&gt;=2.6,E67&lt;3.1),"C",AND(E67&gt;=2,E67&lt;2.6),"C-",AND(E67&gt;=1.5,E67&lt;2),"D+",AND(E67&gt;=1,E67&lt;1.5),"D",E67&lt;1,"F")</f>
        <v>A</v>
      </c>
      <c r="W67">
        <v>660</v>
      </c>
      <c r="X67">
        <f t="shared" ref="X67:X130" si="33">LN(W67)</f>
        <v>6.4922398350204711</v>
      </c>
      <c r="Y67">
        <f t="shared" ref="Y67:Y130" si="34">(X67+$L$4)/$L$3</f>
        <v>4.0337542408117351</v>
      </c>
      <c r="Z67" t="e">
        <f t="shared" ref="Z67:Z130" si="35">$R$4-SQRT((Y67-$R$5)/$R$3)</f>
        <v>#NUM!</v>
      </c>
      <c r="AA67">
        <f t="shared" ref="AA67:AA130" si="36">(X67+$L$4)*0.99/$L$3</f>
        <v>3.9934166984036175</v>
      </c>
      <c r="AB67">
        <f t="shared" ref="AB67:AB130" si="37">$R$4-SQRT((AA67-$R$5)/$R$3)</f>
        <v>98.500966885545253</v>
      </c>
      <c r="AC67">
        <f t="shared" ref="AC67:AC130" si="38">(X67+$L$4)*0.975/$L$3</f>
        <v>3.9329103847914415</v>
      </c>
      <c r="AD67">
        <f t="shared" ref="AD67:AD130" si="39">$R$4-SQRT((AC67-$R$5)/$R$3)</f>
        <v>95.214613705123909</v>
      </c>
      <c r="AE67">
        <f t="shared" ref="AE67:AE130" si="40">(X67+$L$4)*0.95/$L$3</f>
        <v>3.8320665287711475</v>
      </c>
      <c r="AF67">
        <f t="shared" ref="AF67:AF130" si="41">$R$4-SQRT((AE67-$R$5)/$R$3)</f>
        <v>92.428917414743012</v>
      </c>
      <c r="AG67">
        <f t="shared" ref="AG67:AG130" si="42">(X67+$L$4)*1.01/$L$3</f>
        <v>4.0740917832198518</v>
      </c>
      <c r="AH67" t="e">
        <f t="shared" ref="AH67:AH130" si="43">$R$4-SQRT((AG67-$R$5)/$R$3)</f>
        <v>#NUM!</v>
      </c>
      <c r="AI67">
        <f t="shared" ref="AI67:AI130" si="44">(X67+$L$4)*1.025/$L$3</f>
        <v>4.1345980968320273</v>
      </c>
      <c r="AJ67" t="e">
        <f t="shared" ref="AJ67:AJ130" si="45">$R$4-SQRT((AI67-$R$5)/$R$3)</f>
        <v>#NUM!</v>
      </c>
      <c r="AK67">
        <f t="shared" ref="AK67:AK130" si="46">(X67+$L$4)*1.05/$L$3</f>
        <v>4.2354419528523222</v>
      </c>
      <c r="AL67" t="e">
        <f t="shared" ref="AL67:AL130" si="47">$R$4-SQRT((AK67-$R$5)/$R$3)</f>
        <v>#NUM!</v>
      </c>
    </row>
    <row r="68" spans="1:38" x14ac:dyDescent="0.3">
      <c r="A68" t="s">
        <v>169</v>
      </c>
      <c r="B68">
        <v>92.138888888888886</v>
      </c>
      <c r="C68">
        <v>59</v>
      </c>
      <c r="E68" s="11">
        <f t="shared" si="31"/>
        <v>3.8189539026331016</v>
      </c>
      <c r="F68" s="3">
        <f t="shared" si="32"/>
        <v>4.0775374439057197</v>
      </c>
      <c r="G68" s="10">
        <f t="shared" si="30"/>
        <v>105.24758145280082</v>
      </c>
      <c r="H68" s="14" t="str" cm="1">
        <f t="array" ref="H68">_xlfn.IFS(E68&gt;=3.95,"A+",AND(E68&gt;=3.8,E68&lt;3.95),"A",AND(E68&gt;=3.7,E68&lt;3.8),"A-",AND(E68&gt;=3.6,E68&lt;3.7),"B+",AND(E68&gt;=3.5,E68&lt;3.6),"B",AND(E68&gt;=3.4,E68&lt;3.5),"B-",AND(E68&gt;=3.1,E68&lt;3.4),"C+",AND(E68&gt;=2.6,E68&lt;3.1),"C",AND(E68&gt;=2,E68&lt;2.6),"C-",AND(E68&gt;=1.5,E68&lt;2),"D+",AND(E68&gt;=1,E68&lt;1.5),"D",E68&lt;1,"F")</f>
        <v>A</v>
      </c>
      <c r="W68">
        <v>670</v>
      </c>
      <c r="X68">
        <f t="shared" si="33"/>
        <v>6.5072777123850116</v>
      </c>
      <c r="Y68">
        <f t="shared" si="34"/>
        <v>4.0362777463087864</v>
      </c>
      <c r="Z68" t="e">
        <f t="shared" si="35"/>
        <v>#NUM!</v>
      </c>
      <c r="AA68">
        <f t="shared" si="36"/>
        <v>3.9959149688456983</v>
      </c>
      <c r="AB68">
        <f t="shared" si="37"/>
        <v>98.819170926565448</v>
      </c>
      <c r="AC68">
        <f t="shared" si="38"/>
        <v>3.9353708026510668</v>
      </c>
      <c r="AD68">
        <f t="shared" si="39"/>
        <v>95.303181996098928</v>
      </c>
      <c r="AE68">
        <f t="shared" si="40"/>
        <v>3.8344638589933466</v>
      </c>
      <c r="AF68">
        <f t="shared" si="41"/>
        <v>92.483152070386311</v>
      </c>
      <c r="AG68">
        <f t="shared" si="42"/>
        <v>4.0766405237718741</v>
      </c>
      <c r="AH68" t="e">
        <f t="shared" si="43"/>
        <v>#NUM!</v>
      </c>
      <c r="AI68">
        <f t="shared" si="44"/>
        <v>4.1371846899665057</v>
      </c>
      <c r="AJ68" t="e">
        <f t="shared" si="45"/>
        <v>#NUM!</v>
      </c>
      <c r="AK68">
        <f t="shared" si="46"/>
        <v>4.2380916336242258</v>
      </c>
      <c r="AL68" t="e">
        <f t="shared" si="47"/>
        <v>#NUM!</v>
      </c>
    </row>
    <row r="69" spans="1:38" x14ac:dyDescent="0.3">
      <c r="A69" t="s">
        <v>171</v>
      </c>
      <c r="B69">
        <v>92.9375</v>
      </c>
      <c r="C69">
        <v>59</v>
      </c>
      <c r="E69" s="11">
        <f t="shared" si="31"/>
        <v>3.8538703918457031</v>
      </c>
      <c r="F69" s="3">
        <f t="shared" si="32"/>
        <v>4.0775374439057197</v>
      </c>
      <c r="G69" s="10">
        <f t="shared" si="30"/>
        <v>106.209854404018</v>
      </c>
      <c r="H69" s="14" t="str" cm="1">
        <f t="array" ref="H69">_xlfn.IFS(E69&gt;=3.95,"A+",AND(E69&gt;=3.8,E69&lt;3.95),"A",AND(E69&gt;=3.7,E69&lt;3.8),"A-",AND(E69&gt;=3.6,E69&lt;3.7),"B+",AND(E69&gt;=3.5,E69&lt;3.6),"B",AND(E69&gt;=3.4,E69&lt;3.5),"B-",AND(E69&gt;=3.1,E69&lt;3.4),"C+",AND(E69&gt;=2.6,E69&lt;3.1),"C",AND(E69&gt;=2,E69&lt;2.6),"C-",AND(E69&gt;=1.5,E69&lt;2),"D+",AND(E69&gt;=1,E69&lt;1.5),"D",E69&lt;1,"F")</f>
        <v>A</v>
      </c>
      <c r="W69">
        <v>680</v>
      </c>
      <c r="X69">
        <f t="shared" si="33"/>
        <v>6.522092798170152</v>
      </c>
      <c r="Y69">
        <f t="shared" si="34"/>
        <v>4.0387638651613207</v>
      </c>
      <c r="Z69" t="e">
        <f t="shared" si="35"/>
        <v>#NUM!</v>
      </c>
      <c r="AA69">
        <f t="shared" si="36"/>
        <v>3.9983762265097078</v>
      </c>
      <c r="AB69">
        <f t="shared" si="37"/>
        <v>99.255521647044233</v>
      </c>
      <c r="AC69">
        <f t="shared" si="38"/>
        <v>3.9377947685322878</v>
      </c>
      <c r="AD69">
        <f t="shared" si="39"/>
        <v>95.392102539373752</v>
      </c>
      <c r="AE69">
        <f t="shared" si="40"/>
        <v>3.8368256719032545</v>
      </c>
      <c r="AF69">
        <f t="shared" si="41"/>
        <v>92.536968623696595</v>
      </c>
      <c r="AG69">
        <f t="shared" si="42"/>
        <v>4.079151503812934</v>
      </c>
      <c r="AH69" t="e">
        <f t="shared" si="43"/>
        <v>#NUM!</v>
      </c>
      <c r="AI69">
        <f t="shared" si="44"/>
        <v>4.1397329617903535</v>
      </c>
      <c r="AJ69" t="e">
        <f t="shared" si="45"/>
        <v>#NUM!</v>
      </c>
      <c r="AK69">
        <f t="shared" si="46"/>
        <v>4.2407020584193873</v>
      </c>
      <c r="AL69" t="e">
        <f t="shared" si="47"/>
        <v>#NUM!</v>
      </c>
    </row>
    <row r="70" spans="1:38" x14ac:dyDescent="0.3">
      <c r="A70" t="s">
        <v>173</v>
      </c>
      <c r="B70">
        <v>92</v>
      </c>
      <c r="C70">
        <v>58</v>
      </c>
      <c r="E70" s="11">
        <f t="shared" si="31"/>
        <v>3.8125</v>
      </c>
      <c r="F70" s="3">
        <f t="shared" si="32"/>
        <v>4.0604430105464191</v>
      </c>
      <c r="G70" s="10">
        <f t="shared" si="30"/>
        <v>105.15284725704134</v>
      </c>
      <c r="H70" s="14" t="str" cm="1">
        <f t="array" ref="H70">_xlfn.IFS(E70&gt;=3.95,"A+",AND(E70&gt;=3.8,E70&lt;3.95),"A",AND(E70&gt;=3.7,E70&lt;3.8),"A-",AND(E70&gt;=3.6,E70&lt;3.7),"B+",AND(E70&gt;=3.5,E70&lt;3.6),"B",AND(E70&gt;=3.4,E70&lt;3.5),"B-",AND(E70&gt;=3.1,E70&lt;3.4),"C+",AND(E70&gt;=2.6,E70&lt;3.1),"C",AND(E70&gt;=2,E70&lt;2.6),"C-",AND(E70&gt;=1.5,E70&lt;2),"D+",AND(E70&gt;=1,E70&lt;1.5),"D",E70&lt;1,"F")</f>
        <v>A</v>
      </c>
      <c r="W70">
        <v>690</v>
      </c>
      <c r="X70">
        <f t="shared" si="33"/>
        <v>6.5366915975913047</v>
      </c>
      <c r="Y70">
        <f t="shared" si="34"/>
        <v>4.0412136890092327</v>
      </c>
      <c r="Z70" t="e">
        <f t="shared" si="35"/>
        <v>#NUM!</v>
      </c>
      <c r="AA70">
        <f t="shared" si="36"/>
        <v>4.0008015521191398</v>
      </c>
      <c r="AB70" t="e">
        <f t="shared" si="37"/>
        <v>#NUM!</v>
      </c>
      <c r="AC70">
        <f t="shared" si="38"/>
        <v>3.9401833467840013</v>
      </c>
      <c r="AD70">
        <f t="shared" si="39"/>
        <v>95.481436330971874</v>
      </c>
      <c r="AE70">
        <f t="shared" si="40"/>
        <v>3.8391530045587707</v>
      </c>
      <c r="AF70">
        <f t="shared" si="41"/>
        <v>92.590381851228344</v>
      </c>
      <c r="AG70">
        <f t="shared" si="42"/>
        <v>4.0816258258993248</v>
      </c>
      <c r="AH70" t="e">
        <f t="shared" si="43"/>
        <v>#NUM!</v>
      </c>
      <c r="AI70">
        <f t="shared" si="44"/>
        <v>4.1422440312344628</v>
      </c>
      <c r="AJ70" t="e">
        <f t="shared" si="45"/>
        <v>#NUM!</v>
      </c>
      <c r="AK70">
        <f t="shared" si="46"/>
        <v>4.2432743734596947</v>
      </c>
      <c r="AL70" t="e">
        <f t="shared" si="47"/>
        <v>#NUM!</v>
      </c>
    </row>
    <row r="71" spans="1:38" x14ac:dyDescent="0.3">
      <c r="A71" t="s">
        <v>176</v>
      </c>
      <c r="B71">
        <v>91.75</v>
      </c>
      <c r="C71">
        <v>68</v>
      </c>
      <c r="E71" s="11">
        <f t="shared" si="31"/>
        <v>3.80059814453125</v>
      </c>
      <c r="F71" s="3">
        <f t="shared" si="32"/>
        <v>4.219507705176107</v>
      </c>
      <c r="G71" s="10">
        <f t="shared" si="30"/>
        <v>104.05849054248193</v>
      </c>
      <c r="H71" s="14" t="str" cm="1">
        <f t="array" ref="H71">_xlfn.IFS(E71&gt;=3.95,"A+",AND(E71&gt;=3.8,E71&lt;3.95),"A",AND(E71&gt;=3.7,E71&lt;3.8),"A-",AND(E71&gt;=3.6,E71&lt;3.7),"B+",AND(E71&gt;=3.5,E71&lt;3.6),"B",AND(E71&gt;=3.4,E71&lt;3.5),"B-",AND(E71&gt;=3.1,E71&lt;3.4),"C+",AND(E71&gt;=2.6,E71&lt;3.1),"C",AND(E71&gt;=2,E71&lt;2.6),"C-",AND(E71&gt;=1.5,E71&lt;2),"D+",AND(E71&gt;=1,E71&lt;1.5),"D",E71&lt;1,"F")</f>
        <v>A</v>
      </c>
      <c r="W71">
        <v>700</v>
      </c>
      <c r="X71">
        <f t="shared" si="33"/>
        <v>6.5510803350434044</v>
      </c>
      <c r="Y71">
        <f t="shared" si="34"/>
        <v>4.0436282623679451</v>
      </c>
      <c r="Z71" t="e">
        <f t="shared" si="35"/>
        <v>#NUM!</v>
      </c>
      <c r="AA71">
        <f t="shared" si="36"/>
        <v>4.0031919797442654</v>
      </c>
      <c r="AB71" t="e">
        <f t="shared" si="37"/>
        <v>#NUM!</v>
      </c>
      <c r="AC71">
        <f t="shared" si="38"/>
        <v>3.9425375558087463</v>
      </c>
      <c r="AD71">
        <f t="shared" si="39"/>
        <v>95.571247622943758</v>
      </c>
      <c r="AE71">
        <f t="shared" si="40"/>
        <v>3.8414468492495479</v>
      </c>
      <c r="AF71">
        <f t="shared" si="41"/>
        <v>92.643405988084268</v>
      </c>
      <c r="AG71">
        <f t="shared" si="42"/>
        <v>4.0840645449916249</v>
      </c>
      <c r="AH71" t="e">
        <f t="shared" si="43"/>
        <v>#NUM!</v>
      </c>
      <c r="AI71">
        <f t="shared" si="44"/>
        <v>4.1447189689271431</v>
      </c>
      <c r="AJ71" t="e">
        <f t="shared" si="45"/>
        <v>#NUM!</v>
      </c>
      <c r="AK71">
        <f t="shared" si="46"/>
        <v>4.2458096754863419</v>
      </c>
      <c r="AL71" t="e">
        <f t="shared" si="47"/>
        <v>#NUM!</v>
      </c>
    </row>
    <row r="72" spans="1:38" x14ac:dyDescent="0.3">
      <c r="A72" t="s">
        <v>178</v>
      </c>
      <c r="B72">
        <v>91.357142857142861</v>
      </c>
      <c r="C72">
        <v>68</v>
      </c>
      <c r="E72" s="11">
        <f t="shared" si="31"/>
        <v>3.7811553332270411</v>
      </c>
      <c r="F72" s="3">
        <f t="shared" si="32"/>
        <v>4.219507705176107</v>
      </c>
      <c r="G72" s="10">
        <f t="shared" si="30"/>
        <v>103.52615602057793</v>
      </c>
      <c r="H72" s="14" t="str" cm="1">
        <f t="array" ref="H72">_xlfn.IFS(E72&gt;=3.95,"A+",AND(E72&gt;=3.8,E72&lt;3.95),"A",AND(E72&gt;=3.7,E72&lt;3.8),"A-",AND(E72&gt;=3.6,E72&lt;3.7),"B+",AND(E72&gt;=3.5,E72&lt;3.6),"B",AND(E72&gt;=3.4,E72&lt;3.5),"B-",AND(E72&gt;=3.1,E72&lt;3.4),"C+",AND(E72&gt;=2.6,E72&lt;3.1),"C",AND(E72&gt;=2,E72&lt;2.6),"C-",AND(E72&gt;=1.5,E72&lt;2),"D+",AND(E72&gt;=1,E72&lt;1.5),"D",E72&lt;1,"F")</f>
        <v>A-</v>
      </c>
      <c r="W72">
        <v>710</v>
      </c>
      <c r="X72">
        <f t="shared" si="33"/>
        <v>6.5652649700353614</v>
      </c>
      <c r="Y72">
        <f t="shared" si="34"/>
        <v>4.0460085853023688</v>
      </c>
      <c r="Z72" t="e">
        <f t="shared" si="35"/>
        <v>#NUM!</v>
      </c>
      <c r="AA72">
        <f t="shared" si="36"/>
        <v>4.0055484994493451</v>
      </c>
      <c r="AB72" t="e">
        <f t="shared" si="37"/>
        <v>#NUM!</v>
      </c>
      <c r="AC72">
        <f t="shared" si="38"/>
        <v>3.9448583706698099</v>
      </c>
      <c r="AD72">
        <f t="shared" si="39"/>
        <v>95.661604427359705</v>
      </c>
      <c r="AE72">
        <f t="shared" si="40"/>
        <v>3.8437081560372501</v>
      </c>
      <c r="AF72">
        <f t="shared" si="41"/>
        <v>92.696054759746715</v>
      </c>
      <c r="AG72">
        <f t="shared" si="42"/>
        <v>4.0864686711553926</v>
      </c>
      <c r="AH72" t="e">
        <f t="shared" si="43"/>
        <v>#NUM!</v>
      </c>
      <c r="AI72">
        <f t="shared" si="44"/>
        <v>4.1471587999349282</v>
      </c>
      <c r="AJ72" t="e">
        <f t="shared" si="45"/>
        <v>#NUM!</v>
      </c>
      <c r="AK72">
        <f t="shared" si="46"/>
        <v>4.2483090145674876</v>
      </c>
      <c r="AL72" t="e">
        <f t="shared" si="47"/>
        <v>#NUM!</v>
      </c>
    </row>
    <row r="73" spans="1:38" x14ac:dyDescent="0.3">
      <c r="A73" t="s">
        <v>180</v>
      </c>
      <c r="B73">
        <v>91.96875</v>
      </c>
      <c r="C73">
        <v>58</v>
      </c>
      <c r="E73" s="11">
        <f t="shared" si="31"/>
        <v>3.8110322952270508</v>
      </c>
      <c r="F73" s="3">
        <f t="shared" si="32"/>
        <v>4.0604430105464191</v>
      </c>
      <c r="G73" s="10">
        <f t="shared" si="30"/>
        <v>105.11236638207522</v>
      </c>
      <c r="H73" s="14" t="str" cm="1">
        <f t="array" ref="H73">_xlfn.IFS(E73&gt;=3.95,"A+",AND(E73&gt;=3.8,E73&lt;3.95),"A",AND(E73&gt;=3.7,E73&lt;3.8),"A-",AND(E73&gt;=3.6,E73&lt;3.7),"B+",AND(E73&gt;=3.5,E73&lt;3.6),"B",AND(E73&gt;=3.4,E73&lt;3.5),"B-",AND(E73&gt;=3.1,E73&lt;3.4),"C+",AND(E73&gt;=2.6,E73&lt;3.1),"C",AND(E73&gt;=2,E73&lt;2.6),"C-",AND(E73&gt;=1.5,E73&lt;2),"D+",AND(E73&gt;=1,E73&lt;1.5),"D",E73&lt;1,"F")</f>
        <v>A</v>
      </c>
      <c r="W73">
        <v>720</v>
      </c>
      <c r="X73">
        <f t="shared" si="33"/>
        <v>6.5792512120101012</v>
      </c>
      <c r="Y73">
        <f t="shared" si="34"/>
        <v>4.0483556159138541</v>
      </c>
      <c r="Z73" t="e">
        <f t="shared" si="35"/>
        <v>#NUM!</v>
      </c>
      <c r="AA73">
        <f t="shared" si="36"/>
        <v>4.0078720597547157</v>
      </c>
      <c r="AB73" t="e">
        <f t="shared" si="37"/>
        <v>#NUM!</v>
      </c>
      <c r="AC73">
        <f t="shared" si="38"/>
        <v>3.9471467255160078</v>
      </c>
      <c r="AD73">
        <f t="shared" si="39"/>
        <v>95.752579093472988</v>
      </c>
      <c r="AE73">
        <f t="shared" si="40"/>
        <v>3.8459378351181615</v>
      </c>
      <c r="AF73">
        <f t="shared" si="41"/>
        <v>92.748341411810159</v>
      </c>
      <c r="AG73">
        <f t="shared" si="42"/>
        <v>4.0888391720729924</v>
      </c>
      <c r="AH73" t="e">
        <f t="shared" si="43"/>
        <v>#NUM!</v>
      </c>
      <c r="AI73">
        <f t="shared" si="44"/>
        <v>4.1495645063116999</v>
      </c>
      <c r="AJ73" t="e">
        <f t="shared" si="45"/>
        <v>#NUM!</v>
      </c>
      <c r="AK73">
        <f t="shared" si="46"/>
        <v>4.2507733967095467</v>
      </c>
      <c r="AL73" t="e">
        <f t="shared" si="47"/>
        <v>#NUM!</v>
      </c>
    </row>
    <row r="74" spans="1:38" x14ac:dyDescent="0.3">
      <c r="A74" t="s">
        <v>182</v>
      </c>
      <c r="B74">
        <v>91.674999999999997</v>
      </c>
      <c r="C74">
        <v>25</v>
      </c>
      <c r="E74" s="11">
        <f t="shared" si="31"/>
        <v>3.7969561767578122</v>
      </c>
      <c r="F74" s="3">
        <f t="shared" si="32"/>
        <v>3.2188758248682006</v>
      </c>
      <c r="G74" s="10">
        <f t="shared" si="30"/>
        <v>108.9685572065064</v>
      </c>
      <c r="H74" s="14" t="str" cm="1">
        <f t="array" ref="H74">_xlfn.IFS(E74&gt;=3.95,"A+",AND(E74&gt;=3.8,E74&lt;3.95),"A",AND(E74&gt;=3.7,E74&lt;3.8),"A-",AND(E74&gt;=3.6,E74&lt;3.7),"B+",AND(E74&gt;=3.5,E74&lt;3.6),"B",AND(E74&gt;=3.4,E74&lt;3.5),"B-",AND(E74&gt;=3.1,E74&lt;3.4),"C+",AND(E74&gt;=2.6,E74&lt;3.1),"C",AND(E74&gt;=2,E74&lt;2.6),"C-",AND(E74&gt;=1.5,E74&lt;2),"D+",AND(E74&gt;=1,E74&lt;1.5),"D",E74&lt;1,"F")</f>
        <v>A-</v>
      </c>
      <c r="W74">
        <v>730</v>
      </c>
      <c r="X74">
        <f t="shared" si="33"/>
        <v>6.5930445341424369</v>
      </c>
      <c r="Y74">
        <f t="shared" si="34"/>
        <v>4.0506702726556112</v>
      </c>
      <c r="Z74" t="e">
        <f t="shared" si="35"/>
        <v>#NUM!</v>
      </c>
      <c r="AA74">
        <f t="shared" si="36"/>
        <v>4.0101635699290554</v>
      </c>
      <c r="AB74" t="e">
        <f t="shared" si="37"/>
        <v>#NUM!</v>
      </c>
      <c r="AC74">
        <f t="shared" si="38"/>
        <v>3.9494035158392209</v>
      </c>
      <c r="AD74">
        <f t="shared" si="39"/>
        <v>95.844248973585408</v>
      </c>
      <c r="AE74">
        <f t="shared" si="40"/>
        <v>3.8481367590228301</v>
      </c>
      <c r="AF74">
        <f t="shared" si="41"/>
        <v>92.800278737788474</v>
      </c>
      <c r="AG74">
        <f t="shared" si="42"/>
        <v>4.0911769753821678</v>
      </c>
      <c r="AH74" t="e">
        <f t="shared" si="43"/>
        <v>#NUM!</v>
      </c>
      <c r="AI74">
        <f t="shared" si="44"/>
        <v>4.1519370294720011</v>
      </c>
      <c r="AJ74" t="e">
        <f t="shared" si="45"/>
        <v>#NUM!</v>
      </c>
      <c r="AK74">
        <f t="shared" si="46"/>
        <v>4.2532037862883927</v>
      </c>
      <c r="AL74" t="e">
        <f t="shared" si="47"/>
        <v>#NUM!</v>
      </c>
    </row>
    <row r="75" spans="1:38" x14ac:dyDescent="0.3">
      <c r="A75" t="s">
        <v>187</v>
      </c>
      <c r="B75">
        <v>92.375</v>
      </c>
      <c r="C75">
        <v>68</v>
      </c>
      <c r="E75" s="11">
        <f t="shared" si="31"/>
        <v>3.8296661376953125</v>
      </c>
      <c r="F75" s="3">
        <f t="shared" si="32"/>
        <v>4.219507705176107</v>
      </c>
      <c r="G75" s="10">
        <f t="shared" si="30"/>
        <v>104.85435776567256</v>
      </c>
      <c r="H75" s="14" t="str" cm="1">
        <f t="array" ref="H75">_xlfn.IFS(E75&gt;=3.95,"A+",AND(E75&gt;=3.8,E75&lt;3.95),"A",AND(E75&gt;=3.7,E75&lt;3.8),"A-",AND(E75&gt;=3.6,E75&lt;3.7),"B+",AND(E75&gt;=3.5,E75&lt;3.6),"B",AND(E75&gt;=3.4,E75&lt;3.5),"B-",AND(E75&gt;=3.1,E75&lt;3.4),"C+",AND(E75&gt;=2.6,E75&lt;3.1),"C",AND(E75&gt;=2,E75&lt;2.6),"C-",AND(E75&gt;=1.5,E75&lt;2),"D+",AND(E75&gt;=1,E75&lt;1.5),"D",E75&lt;1,"F")</f>
        <v>A</v>
      </c>
      <c r="W75">
        <v>740</v>
      </c>
      <c r="X75">
        <f t="shared" si="33"/>
        <v>6.6066501861982152</v>
      </c>
      <c r="Y75">
        <f t="shared" si="34"/>
        <v>4.0529534364906006</v>
      </c>
      <c r="Z75" t="e">
        <f t="shared" si="35"/>
        <v>#NUM!</v>
      </c>
      <c r="AA75">
        <f t="shared" si="36"/>
        <v>4.0124239021256951</v>
      </c>
      <c r="AB75" t="e">
        <f t="shared" si="37"/>
        <v>#NUM!</v>
      </c>
      <c r="AC75">
        <f t="shared" si="38"/>
        <v>3.9516296005783356</v>
      </c>
      <c r="AD75">
        <f t="shared" si="39"/>
        <v>95.936697196951542</v>
      </c>
      <c r="AE75">
        <f t="shared" si="40"/>
        <v>3.8503057646660706</v>
      </c>
      <c r="AF75">
        <f t="shared" si="41"/>
        <v>92.851879105155362</v>
      </c>
      <c r="AG75">
        <f t="shared" si="42"/>
        <v>4.0934829708555069</v>
      </c>
      <c r="AH75" t="e">
        <f t="shared" si="43"/>
        <v>#NUM!</v>
      </c>
      <c r="AI75">
        <f t="shared" si="44"/>
        <v>4.154277272402866</v>
      </c>
      <c r="AJ75" t="e">
        <f t="shared" si="45"/>
        <v>#NUM!</v>
      </c>
      <c r="AK75">
        <f t="shared" si="46"/>
        <v>4.2556011083151306</v>
      </c>
      <c r="AL75" t="e">
        <f t="shared" si="47"/>
        <v>#NUM!</v>
      </c>
    </row>
    <row r="76" spans="1:38" x14ac:dyDescent="0.3">
      <c r="A76" t="s">
        <v>193</v>
      </c>
      <c r="B76">
        <v>91.909090909090907</v>
      </c>
      <c r="C76">
        <v>88</v>
      </c>
      <c r="E76" s="11">
        <f t="shared" ref="E76:E77" si="48">$R$3*(B76-$R$4)^2+$R$5</f>
        <v>3.8082144240702478</v>
      </c>
      <c r="F76" s="3">
        <f t="shared" ref="F76:F77" si="49">LN(C76)</f>
        <v>4.4773368144782069</v>
      </c>
      <c r="G76" s="10">
        <f t="shared" ref="G76:G77" si="50">$L$3*E76/(F76+$L$4)*100</f>
        <v>103.04632388787694</v>
      </c>
      <c r="H76" s="14" t="str" cm="1">
        <f t="array" ref="H76">_xlfn.IFS(E76&gt;=3.95,"A+",AND(E76&gt;=3.8,E76&lt;3.95),"A",AND(E76&gt;=3.7,E76&lt;3.8),"A-",AND(E76&gt;=3.6,E76&lt;3.7),"B+",AND(E76&gt;=3.5,E76&lt;3.6),"B",AND(E76&gt;=3.4,E76&lt;3.5),"B-",AND(E76&gt;=3.1,E76&lt;3.4),"C+",AND(E76&gt;=2.6,E76&lt;3.1),"C",AND(E76&gt;=2,E76&lt;2.6),"C-",AND(E76&gt;=1.5,E76&lt;2),"D+",AND(E76&gt;=1,E76&lt;1.5),"D",E76&lt;1,"F")</f>
        <v>A</v>
      </c>
      <c r="W76">
        <v>750</v>
      </c>
      <c r="X76">
        <f t="shared" si="33"/>
        <v>6.620073206530356</v>
      </c>
      <c r="Y76">
        <f t="shared" si="34"/>
        <v>4.0552059529045907</v>
      </c>
      <c r="Z76" t="e">
        <f t="shared" si="35"/>
        <v>#NUM!</v>
      </c>
      <c r="AA76">
        <f t="shared" si="36"/>
        <v>4.0146538933755442</v>
      </c>
      <c r="AB76" t="e">
        <f t="shared" si="37"/>
        <v>#NUM!</v>
      </c>
      <c r="AC76">
        <f t="shared" si="38"/>
        <v>3.9538258040819754</v>
      </c>
      <c r="AD76">
        <f t="shared" si="39"/>
        <v>96.030013576007377</v>
      </c>
      <c r="AE76">
        <f t="shared" si="40"/>
        <v>3.8524456552593604</v>
      </c>
      <c r="AF76">
        <f t="shared" si="41"/>
        <v>92.903154479760857</v>
      </c>
      <c r="AG76">
        <f t="shared" si="42"/>
        <v>4.0957580124336364</v>
      </c>
      <c r="AH76" t="e">
        <f t="shared" si="43"/>
        <v>#NUM!</v>
      </c>
      <c r="AI76">
        <f t="shared" si="44"/>
        <v>4.1565861017272043</v>
      </c>
      <c r="AJ76" t="e">
        <f t="shared" si="45"/>
        <v>#NUM!</v>
      </c>
      <c r="AK76">
        <f t="shared" si="46"/>
        <v>4.2579662505498197</v>
      </c>
      <c r="AL76" t="e">
        <f t="shared" si="47"/>
        <v>#NUM!</v>
      </c>
    </row>
    <row r="77" spans="1:38" x14ac:dyDescent="0.3">
      <c r="A77" t="s">
        <v>197</v>
      </c>
      <c r="B77">
        <v>90.28125</v>
      </c>
      <c r="C77">
        <v>146</v>
      </c>
      <c r="E77" s="11">
        <f t="shared" si="48"/>
        <v>3.7232789993286133</v>
      </c>
      <c r="F77" s="3">
        <f t="shared" si="49"/>
        <v>4.9836066217083363</v>
      </c>
      <c r="G77" s="10">
        <f t="shared" si="50"/>
        <v>98.484057677134331</v>
      </c>
      <c r="H77" s="14" t="str" cm="1">
        <f t="array" ref="H77">_xlfn.IFS(E77&gt;=3.95,"A+",AND(E77&gt;=3.8,E77&lt;3.95),"A",AND(E77&gt;=3.7,E77&lt;3.8),"A-",AND(E77&gt;=3.6,E77&lt;3.7),"B+",AND(E77&gt;=3.5,E77&lt;3.6),"B",AND(E77&gt;=3.4,E77&lt;3.5),"B-",AND(E77&gt;=3.1,E77&lt;3.4),"C+",AND(E77&gt;=2.6,E77&lt;3.1),"C",AND(E77&gt;=2,E77&lt;2.6),"C-",AND(E77&gt;=1.5,E77&lt;2),"D+",AND(E77&gt;=1,E77&lt;1.5),"D",E77&lt;1,"F")</f>
        <v>A-</v>
      </c>
      <c r="W77">
        <v>760</v>
      </c>
      <c r="X77">
        <f t="shared" si="33"/>
        <v>6.633318433280377</v>
      </c>
      <c r="Y77">
        <f t="shared" si="34"/>
        <v>4.0574286337858814</v>
      </c>
      <c r="Z77" t="e">
        <f t="shared" si="35"/>
        <v>#NUM!</v>
      </c>
      <c r="AA77">
        <f t="shared" si="36"/>
        <v>4.0168543474480227</v>
      </c>
      <c r="AB77" t="e">
        <f t="shared" si="37"/>
        <v>#NUM!</v>
      </c>
      <c r="AC77">
        <f t="shared" si="38"/>
        <v>3.9559929179412339</v>
      </c>
      <c r="AD77">
        <f t="shared" si="39"/>
        <v>96.124295675700722</v>
      </c>
      <c r="AE77">
        <f t="shared" si="40"/>
        <v>3.8545572020965873</v>
      </c>
      <c r="AF77">
        <f t="shared" si="41"/>
        <v>92.954116448755471</v>
      </c>
      <c r="AG77">
        <f t="shared" si="42"/>
        <v>4.09800292012374</v>
      </c>
      <c r="AH77" t="e">
        <f t="shared" si="43"/>
        <v>#NUM!</v>
      </c>
      <c r="AI77">
        <f t="shared" si="44"/>
        <v>4.1588643496305284</v>
      </c>
      <c r="AJ77" t="e">
        <f t="shared" si="45"/>
        <v>#NUM!</v>
      </c>
      <c r="AK77">
        <f t="shared" si="46"/>
        <v>4.2603000654751755</v>
      </c>
      <c r="AL77" t="e">
        <f t="shared" si="47"/>
        <v>#NUM!</v>
      </c>
    </row>
    <row r="78" spans="1:38" x14ac:dyDescent="0.3">
      <c r="A78" t="s">
        <v>209</v>
      </c>
      <c r="B78">
        <v>96.291666666666671</v>
      </c>
      <c r="C78">
        <v>425</v>
      </c>
      <c r="E78" s="11">
        <f t="shared" ref="E78:E103" si="51">$R$3*(B78-$R$4)^2+$R$5</f>
        <v>3.9597117106119795</v>
      </c>
      <c r="F78" s="3">
        <f t="shared" ref="F78:F103" si="52">LN(C78)</f>
        <v>6.0520891689244172</v>
      </c>
      <c r="G78" s="10">
        <f t="shared" ref="G78:G103" si="53">$L$3*E78/(F78+$L$4)*100</f>
        <v>99.995432514659072</v>
      </c>
      <c r="H78" s="14" t="str" cm="1">
        <f t="array" ref="H78">_xlfn.IFS(E78&gt;=3.95,"A+",AND(E78&gt;=3.8,E78&lt;3.95),"A",AND(E78&gt;=3.7,E78&lt;3.8),"A-",AND(E78&gt;=3.6,E78&lt;3.7),"B+",AND(E78&gt;=3.5,E78&lt;3.6),"B",AND(E78&gt;=3.4,E78&lt;3.5),"B-",AND(E78&gt;=3.1,E78&lt;3.4),"C+",AND(E78&gt;=2.6,E78&lt;3.1),"C",AND(E78&gt;=2,E78&lt;2.6),"C-",AND(E78&gt;=1.5,E78&lt;2),"D+",AND(E78&gt;=1,E78&lt;1.5),"D",E78&lt;1,"F")</f>
        <v>A+</v>
      </c>
      <c r="W78">
        <v>770</v>
      </c>
      <c r="X78">
        <f t="shared" si="33"/>
        <v>6.6463905148477291</v>
      </c>
      <c r="Y78">
        <f t="shared" si="34"/>
        <v>4.0596222591821691</v>
      </c>
      <c r="Z78" t="e">
        <f t="shared" si="35"/>
        <v>#NUM!</v>
      </c>
      <c r="AA78">
        <f t="shared" si="36"/>
        <v>4.0190260365903479</v>
      </c>
      <c r="AB78" t="e">
        <f t="shared" si="37"/>
        <v>#NUM!</v>
      </c>
      <c r="AC78">
        <f t="shared" si="38"/>
        <v>3.9581317027026151</v>
      </c>
      <c r="AD78">
        <f t="shared" si="39"/>
        <v>96.219650085308587</v>
      </c>
      <c r="AE78">
        <f t="shared" si="40"/>
        <v>3.856641146223061</v>
      </c>
      <c r="AF78">
        <f t="shared" si="41"/>
        <v>93.004776242140039</v>
      </c>
      <c r="AG78">
        <f t="shared" si="42"/>
        <v>4.1002184817739913</v>
      </c>
      <c r="AH78" t="e">
        <f t="shared" si="43"/>
        <v>#NUM!</v>
      </c>
      <c r="AI78">
        <f t="shared" si="44"/>
        <v>4.1611128156617232</v>
      </c>
      <c r="AJ78" t="e">
        <f t="shared" si="45"/>
        <v>#NUM!</v>
      </c>
      <c r="AK78">
        <f t="shared" si="46"/>
        <v>4.2626033721412782</v>
      </c>
      <c r="AL78" t="e">
        <f t="shared" si="47"/>
        <v>#NUM!</v>
      </c>
    </row>
    <row r="79" spans="1:38" x14ac:dyDescent="0.3">
      <c r="A79" t="s">
        <v>210</v>
      </c>
      <c r="B79">
        <v>94.708333333333329</v>
      </c>
      <c r="C79">
        <v>450</v>
      </c>
      <c r="E79" s="11">
        <f t="shared" si="51"/>
        <v>3.917963663736979</v>
      </c>
      <c r="F79" s="3">
        <f t="shared" si="52"/>
        <v>6.1092475827643655</v>
      </c>
      <c r="G79" s="10">
        <f t="shared" si="53"/>
        <v>98.70208165917802</v>
      </c>
      <c r="H79" s="14" t="str" cm="1">
        <f t="array" ref="H79">_xlfn.IFS(E79&gt;=3.95,"A+",AND(E79&gt;=3.8,E79&lt;3.95),"A",AND(E79&gt;=3.7,E79&lt;3.8),"A-",AND(E79&gt;=3.6,E79&lt;3.7),"B+",AND(E79&gt;=3.5,E79&lt;3.6),"B",AND(E79&gt;=3.4,E79&lt;3.5),"B-",AND(E79&gt;=3.1,E79&lt;3.4),"C+",AND(E79&gt;=2.6,E79&lt;3.1),"C",AND(E79&gt;=2,E79&lt;2.6),"C-",AND(E79&gt;=1.5,E79&lt;2),"D+",AND(E79&gt;=1,E79&lt;1.5),"D",E79&lt;1,"F")</f>
        <v>A</v>
      </c>
      <c r="W79">
        <v>780</v>
      </c>
      <c r="X79">
        <f t="shared" si="33"/>
        <v>6.6592939196836376</v>
      </c>
      <c r="Y79">
        <f t="shared" si="34"/>
        <v>4.0617875789440445</v>
      </c>
      <c r="Z79" t="e">
        <f t="shared" si="35"/>
        <v>#NUM!</v>
      </c>
      <c r="AA79">
        <f t="shared" si="36"/>
        <v>4.0211697031546034</v>
      </c>
      <c r="AB79" t="e">
        <f t="shared" si="37"/>
        <v>#NUM!</v>
      </c>
      <c r="AC79">
        <f t="shared" si="38"/>
        <v>3.9602428894704427</v>
      </c>
      <c r="AD79">
        <f t="shared" si="39"/>
        <v>96.31619394365616</v>
      </c>
      <c r="AE79">
        <f t="shared" si="40"/>
        <v>3.8586981999968417</v>
      </c>
      <c r="AF79">
        <f t="shared" si="41"/>
        <v>93.055144753050783</v>
      </c>
      <c r="AG79">
        <f t="shared" si="42"/>
        <v>4.1024054547334847</v>
      </c>
      <c r="AH79" t="e">
        <f t="shared" si="43"/>
        <v>#NUM!</v>
      </c>
      <c r="AI79">
        <f t="shared" si="44"/>
        <v>4.163332268417645</v>
      </c>
      <c r="AJ79" t="e">
        <f t="shared" si="45"/>
        <v>#NUM!</v>
      </c>
      <c r="AK79">
        <f t="shared" si="46"/>
        <v>4.2648769578912464</v>
      </c>
      <c r="AL79" t="e">
        <f t="shared" si="47"/>
        <v>#NUM!</v>
      </c>
    </row>
    <row r="80" spans="1:38" x14ac:dyDescent="0.3">
      <c r="A80" t="s">
        <v>216</v>
      </c>
      <c r="B80">
        <v>94.59375</v>
      </c>
      <c r="C80">
        <v>380</v>
      </c>
      <c r="E80" s="11">
        <f t="shared" si="51"/>
        <v>3.914372444152832</v>
      </c>
      <c r="F80" s="3">
        <f t="shared" si="52"/>
        <v>5.9401712527204316</v>
      </c>
      <c r="G80" s="10">
        <f t="shared" si="53"/>
        <v>99.321531685809106</v>
      </c>
      <c r="H80" s="14" t="str" cm="1">
        <f t="array" ref="H80">_xlfn.IFS(E80&gt;=3.95,"A+",AND(E80&gt;=3.8,E80&lt;3.95),"A",AND(E80&gt;=3.7,E80&lt;3.8),"A-",AND(E80&gt;=3.6,E80&lt;3.7),"B+",AND(E80&gt;=3.5,E80&lt;3.6),"B",AND(E80&gt;=3.4,E80&lt;3.5),"B-",AND(E80&gt;=3.1,E80&lt;3.4),"C+",AND(E80&gt;=2.6,E80&lt;3.1),"C",AND(E80&gt;=2,E80&lt;2.6),"C-",AND(E80&gt;=1.5,E80&lt;2),"D+",AND(E80&gt;=1,E80&lt;1.5),"D",E80&lt;1,"F")</f>
        <v>A</v>
      </c>
      <c r="W80">
        <v>790</v>
      </c>
      <c r="X80">
        <f t="shared" si="33"/>
        <v>6.6720329454610674</v>
      </c>
      <c r="Y80">
        <f t="shared" si="34"/>
        <v>4.0639253142638063</v>
      </c>
      <c r="Z80" t="e">
        <f t="shared" si="35"/>
        <v>#NUM!</v>
      </c>
      <c r="AA80">
        <f t="shared" si="36"/>
        <v>4.0232860611211683</v>
      </c>
      <c r="AB80" t="e">
        <f t="shared" si="37"/>
        <v>#NUM!</v>
      </c>
      <c r="AC80">
        <f t="shared" si="38"/>
        <v>3.9623271814072112</v>
      </c>
      <c r="AD80">
        <f t="shared" si="39"/>
        <v>96.414056784284142</v>
      </c>
      <c r="AE80">
        <f t="shared" si="40"/>
        <v>3.8607290485506152</v>
      </c>
      <c r="AF80">
        <f t="shared" si="41"/>
        <v>93.105232556878846</v>
      </c>
      <c r="AG80">
        <f t="shared" si="42"/>
        <v>4.1045645674064444</v>
      </c>
      <c r="AH80" t="e">
        <f t="shared" si="43"/>
        <v>#NUM!</v>
      </c>
      <c r="AI80">
        <f t="shared" si="44"/>
        <v>4.1655234471204015</v>
      </c>
      <c r="AJ80" t="e">
        <f t="shared" si="45"/>
        <v>#NUM!</v>
      </c>
      <c r="AK80">
        <f t="shared" si="46"/>
        <v>4.2671215799769966</v>
      </c>
      <c r="AL80" t="e">
        <f t="shared" si="47"/>
        <v>#NUM!</v>
      </c>
    </row>
    <row r="81" spans="1:38" x14ac:dyDescent="0.3">
      <c r="A81" t="s">
        <v>215</v>
      </c>
      <c r="B81">
        <v>93.472222222222229</v>
      </c>
      <c r="C81">
        <v>225</v>
      </c>
      <c r="E81" s="11">
        <f t="shared" si="51"/>
        <v>3.8751604998553244</v>
      </c>
      <c r="F81" s="3">
        <f t="shared" si="52"/>
        <v>5.4161004022044201</v>
      </c>
      <c r="G81" s="10">
        <f t="shared" si="53"/>
        <v>100.5707815161103</v>
      </c>
      <c r="H81" s="14" t="str" cm="1">
        <f t="array" ref="H81">_xlfn.IFS(E81&gt;=3.95,"A+",AND(E81&gt;=3.8,E81&lt;3.95),"A",AND(E81&gt;=3.7,E81&lt;3.8),"A-",AND(E81&gt;=3.6,E81&lt;3.7),"B+",AND(E81&gt;=3.5,E81&lt;3.6),"B",AND(E81&gt;=3.4,E81&lt;3.5),"B-",AND(E81&gt;=3.1,E81&lt;3.4),"C+",AND(E81&gt;=2.6,E81&lt;3.1),"C",AND(E81&gt;=2,E81&lt;2.6),"C-",AND(E81&gt;=1.5,E81&lt;2),"D+",AND(E81&gt;=1,E81&lt;1.5),"D",E81&lt;1,"F")</f>
        <v>A</v>
      </c>
      <c r="W81">
        <v>800</v>
      </c>
      <c r="X81">
        <f t="shared" si="33"/>
        <v>6.6846117276679271</v>
      </c>
      <c r="Y81">
        <f t="shared" si="34"/>
        <v>4.0660361591174867</v>
      </c>
      <c r="Z81" t="e">
        <f t="shared" si="35"/>
        <v>#NUM!</v>
      </c>
      <c r="AA81">
        <f t="shared" si="36"/>
        <v>4.025375797526312</v>
      </c>
      <c r="AB81" t="e">
        <f t="shared" si="37"/>
        <v>#NUM!</v>
      </c>
      <c r="AC81">
        <f t="shared" si="38"/>
        <v>3.9643852551395495</v>
      </c>
      <c r="AD81">
        <f t="shared" si="39"/>
        <v>96.51338278857088</v>
      </c>
      <c r="AE81">
        <f t="shared" si="40"/>
        <v>3.8627343511616119</v>
      </c>
      <c r="AF81">
        <f t="shared" si="41"/>
        <v>93.155049929315055</v>
      </c>
      <c r="AG81">
        <f t="shared" si="42"/>
        <v>4.1066965207086614</v>
      </c>
      <c r="AH81" t="e">
        <f t="shared" si="43"/>
        <v>#NUM!</v>
      </c>
      <c r="AI81">
        <f t="shared" si="44"/>
        <v>4.1676870630954239</v>
      </c>
      <c r="AJ81" t="e">
        <f t="shared" si="45"/>
        <v>#NUM!</v>
      </c>
      <c r="AK81">
        <f t="shared" si="46"/>
        <v>4.2693379670733611</v>
      </c>
      <c r="AL81" t="e">
        <f t="shared" si="47"/>
        <v>#NUM!</v>
      </c>
    </row>
    <row r="82" spans="1:38" x14ac:dyDescent="0.3">
      <c r="A82" t="s">
        <v>222</v>
      </c>
      <c r="B82">
        <v>93.5</v>
      </c>
      <c r="C82">
        <v>220</v>
      </c>
      <c r="E82" s="11">
        <f t="shared" si="51"/>
        <v>3.876220703125</v>
      </c>
      <c r="F82" s="3">
        <f t="shared" si="52"/>
        <v>5.393627546352362</v>
      </c>
      <c r="G82" s="10">
        <f t="shared" si="53"/>
        <v>100.69685056920459</v>
      </c>
      <c r="H82" s="14" t="str" cm="1">
        <f t="array" ref="H82">_xlfn.IFS(E82&gt;=3.95,"A+",AND(E82&gt;=3.8,E82&lt;3.95),"A",AND(E82&gt;=3.7,E82&lt;3.8),"A-",AND(E82&gt;=3.6,E82&lt;3.7),"B+",AND(E82&gt;=3.5,E82&lt;3.6),"B",AND(E82&gt;=3.4,E82&lt;3.5),"B-",AND(E82&gt;=3.1,E82&lt;3.4),"C+",AND(E82&gt;=2.6,E82&lt;3.1),"C",AND(E82&gt;=2,E82&lt;2.6),"C-",AND(E82&gt;=1.5,E82&lt;2),"D+",AND(E82&gt;=1,E82&lt;1.5),"D",E82&lt;1,"F")</f>
        <v>A</v>
      </c>
      <c r="W82">
        <v>810</v>
      </c>
      <c r="X82">
        <f t="shared" si="33"/>
        <v>6.6970342476664841</v>
      </c>
      <c r="Y82">
        <f t="shared" si="34"/>
        <v>4.068120781617302</v>
      </c>
      <c r="Z82" t="e">
        <f t="shared" si="35"/>
        <v>#NUM!</v>
      </c>
      <c r="AA82">
        <f t="shared" si="36"/>
        <v>4.0274395738011286</v>
      </c>
      <c r="AB82" t="e">
        <f t="shared" si="37"/>
        <v>#NUM!</v>
      </c>
      <c r="AC82">
        <f t="shared" si="38"/>
        <v>3.9664177620768695</v>
      </c>
      <c r="AD82">
        <f t="shared" si="39"/>
        <v>96.614333564703216</v>
      </c>
      <c r="AE82">
        <f t="shared" si="40"/>
        <v>3.8647147425364365</v>
      </c>
      <c r="AF82">
        <f t="shared" si="41"/>
        <v>93.204606863403981</v>
      </c>
      <c r="AG82">
        <f t="shared" si="42"/>
        <v>4.1088019894334744</v>
      </c>
      <c r="AH82" t="e">
        <f t="shared" si="43"/>
        <v>#NUM!</v>
      </c>
      <c r="AI82">
        <f t="shared" si="44"/>
        <v>4.169823801157734</v>
      </c>
      <c r="AJ82" t="e">
        <f t="shared" si="45"/>
        <v>#NUM!</v>
      </c>
      <c r="AK82">
        <f t="shared" si="46"/>
        <v>4.2715268206981669</v>
      </c>
      <c r="AL82" t="e">
        <f t="shared" si="47"/>
        <v>#NUM!</v>
      </c>
    </row>
    <row r="83" spans="1:38" x14ac:dyDescent="0.3">
      <c r="A83" t="s">
        <v>223</v>
      </c>
      <c r="B83">
        <v>95.0625</v>
      </c>
      <c r="C83">
        <v>295</v>
      </c>
      <c r="E83" s="11">
        <f t="shared" si="51"/>
        <v>3.9285774230957031</v>
      </c>
      <c r="F83" s="3">
        <f t="shared" si="52"/>
        <v>5.6869753563398202</v>
      </c>
      <c r="G83" s="10">
        <f t="shared" si="53"/>
        <v>100.76833738375875</v>
      </c>
      <c r="H83" s="14" t="str" cm="1">
        <f t="array" ref="H83">_xlfn.IFS(E83&gt;=3.95,"A+",AND(E83&gt;=3.8,E83&lt;3.95),"A",AND(E83&gt;=3.7,E83&lt;3.8),"A-",AND(E83&gt;=3.6,E83&lt;3.7),"B+",AND(E83&gt;=3.5,E83&lt;3.6),"B",AND(E83&gt;=3.4,E83&lt;3.5),"B-",AND(E83&gt;=3.1,E83&lt;3.4),"C+",AND(E83&gt;=2.6,E83&lt;3.1),"C",AND(E83&gt;=2,E83&lt;2.6),"C-",AND(E83&gt;=1.5,E83&lt;2),"D+",AND(E83&gt;=1,E83&lt;1.5),"D",E83&lt;1,"F")</f>
        <v>A</v>
      </c>
      <c r="W83">
        <v>820</v>
      </c>
      <c r="X83">
        <f t="shared" si="33"/>
        <v>6.7093043402582984</v>
      </c>
      <c r="Y83">
        <f t="shared" si="34"/>
        <v>4.070179825281123</v>
      </c>
      <c r="Z83" t="e">
        <f t="shared" si="35"/>
        <v>#NUM!</v>
      </c>
      <c r="AA83">
        <f t="shared" si="36"/>
        <v>4.0294780270283121</v>
      </c>
      <c r="AB83" t="e">
        <f t="shared" si="37"/>
        <v>#NUM!</v>
      </c>
      <c r="AC83">
        <f t="shared" si="38"/>
        <v>3.968425329649095</v>
      </c>
      <c r="AD83">
        <f t="shared" si="39"/>
        <v>96.717091612643515</v>
      </c>
      <c r="AE83">
        <f t="shared" si="40"/>
        <v>3.8666708340170666</v>
      </c>
      <c r="AF83">
        <f t="shared" si="41"/>
        <v>93.25391308568382</v>
      </c>
      <c r="AG83">
        <f t="shared" si="42"/>
        <v>4.1108816235339338</v>
      </c>
      <c r="AH83" t="e">
        <f t="shared" si="43"/>
        <v>#NUM!</v>
      </c>
      <c r="AI83">
        <f t="shared" si="44"/>
        <v>4.1719343209131505</v>
      </c>
      <c r="AJ83" t="e">
        <f t="shared" si="45"/>
        <v>#NUM!</v>
      </c>
      <c r="AK83">
        <f t="shared" si="46"/>
        <v>4.273688816545179</v>
      </c>
      <c r="AL83" t="e">
        <f t="shared" si="47"/>
        <v>#NUM!</v>
      </c>
    </row>
    <row r="84" spans="1:38" x14ac:dyDescent="0.3">
      <c r="A84" t="s">
        <v>227</v>
      </c>
      <c r="B84">
        <v>93.96875</v>
      </c>
      <c r="C84">
        <v>202.19</v>
      </c>
      <c r="E84" s="11">
        <f t="shared" si="51"/>
        <v>3.8934297561645508</v>
      </c>
      <c r="F84" s="3">
        <f t="shared" si="52"/>
        <v>5.3092078493792094</v>
      </c>
      <c r="G84" s="10">
        <f t="shared" si="53"/>
        <v>101.51751165099694</v>
      </c>
      <c r="H84" s="14" t="str" cm="1">
        <f t="array" ref="H84">_xlfn.IFS(E84&gt;=3.95,"A+",AND(E84&gt;=3.8,E84&lt;3.95),"A",AND(E84&gt;=3.7,E84&lt;3.8),"A-",AND(E84&gt;=3.6,E84&lt;3.7),"B+",AND(E84&gt;=3.5,E84&lt;3.6),"B",AND(E84&gt;=3.4,E84&lt;3.5),"B-",AND(E84&gt;=3.1,E84&lt;3.4),"C+",AND(E84&gt;=2.6,E84&lt;3.1),"C",AND(E84&gt;=2,E84&lt;2.6),"C-",AND(E84&gt;=1.5,E84&lt;2),"D+",AND(E84&gt;=1,E84&lt;1.5),"D",E84&lt;1,"F")</f>
        <v>A</v>
      </c>
      <c r="W84">
        <v>830</v>
      </c>
      <c r="X84">
        <f t="shared" si="33"/>
        <v>6.7214257007906433</v>
      </c>
      <c r="Y84">
        <f t="shared" si="34"/>
        <v>4.0722139102250017</v>
      </c>
      <c r="Z84" t="e">
        <f t="shared" si="35"/>
        <v>#NUM!</v>
      </c>
      <c r="AA84">
        <f t="shared" si="36"/>
        <v>4.0314917711227514</v>
      </c>
      <c r="AB84" t="e">
        <f t="shared" si="37"/>
        <v>#NUM!</v>
      </c>
      <c r="AC84">
        <f t="shared" si="38"/>
        <v>3.9704085624693768</v>
      </c>
      <c r="AD84">
        <f t="shared" si="39"/>
        <v>96.821864696012341</v>
      </c>
      <c r="AE84">
        <f t="shared" si="40"/>
        <v>3.8686032147137515</v>
      </c>
      <c r="AF84">
        <f t="shared" si="41"/>
        <v>93.302978071482855</v>
      </c>
      <c r="AG84">
        <f t="shared" si="42"/>
        <v>4.112936049327252</v>
      </c>
      <c r="AH84" t="e">
        <f t="shared" si="43"/>
        <v>#NUM!</v>
      </c>
      <c r="AI84">
        <f t="shared" si="44"/>
        <v>4.1740192579806266</v>
      </c>
      <c r="AJ84" t="e">
        <f t="shared" si="45"/>
        <v>#NUM!</v>
      </c>
      <c r="AK84">
        <f t="shared" si="46"/>
        <v>4.2758246057362523</v>
      </c>
      <c r="AL84" t="e">
        <f t="shared" si="47"/>
        <v>#NUM!</v>
      </c>
    </row>
    <row r="85" spans="1:38" x14ac:dyDescent="0.3">
      <c r="A85" t="s">
        <v>227</v>
      </c>
      <c r="B85">
        <v>92.974999999999994</v>
      </c>
      <c r="C85">
        <v>220</v>
      </c>
      <c r="E85" s="11">
        <f t="shared" si="51"/>
        <v>3.8554180908203124</v>
      </c>
      <c r="F85" s="3">
        <f t="shared" si="52"/>
        <v>5.393627546352362</v>
      </c>
      <c r="G85" s="10">
        <f t="shared" si="53"/>
        <v>100.15643821832751</v>
      </c>
      <c r="H85" s="14" t="str" cm="1">
        <f t="array" ref="H85">_xlfn.IFS(E85&gt;=3.95,"A+",AND(E85&gt;=3.8,E85&lt;3.95),"A",AND(E85&gt;=3.7,E85&lt;3.8),"A-",AND(E85&gt;=3.6,E85&lt;3.7),"B+",AND(E85&gt;=3.5,E85&lt;3.6),"B",AND(E85&gt;=3.4,E85&lt;3.5),"B-",AND(E85&gt;=3.1,E85&lt;3.4),"C+",AND(E85&gt;=2.6,E85&lt;3.1),"C",AND(E85&gt;=2,E85&lt;2.6),"C-",AND(E85&gt;=1.5,E85&lt;2),"D+",AND(E85&gt;=1,E85&lt;1.5),"D",E85&lt;1,"F")</f>
        <v>A</v>
      </c>
      <c r="W85">
        <v>840</v>
      </c>
      <c r="X85">
        <f t="shared" si="33"/>
        <v>6.7334018918373593</v>
      </c>
      <c r="Y85">
        <f t="shared" si="34"/>
        <v>4.074223634284289</v>
      </c>
      <c r="Z85" t="e">
        <f t="shared" si="35"/>
        <v>#NUM!</v>
      </c>
      <c r="AA85">
        <f t="shared" si="36"/>
        <v>4.0334813979414461</v>
      </c>
      <c r="AB85" t="e">
        <f t="shared" si="37"/>
        <v>#NUM!</v>
      </c>
      <c r="AC85">
        <f t="shared" si="38"/>
        <v>3.9723680434271813</v>
      </c>
      <c r="AD85">
        <f t="shared" si="39"/>
        <v>96.928891430847472</v>
      </c>
      <c r="AE85">
        <f t="shared" si="40"/>
        <v>3.870512452570074</v>
      </c>
      <c r="AF85">
        <f t="shared" si="41"/>
        <v>93.351811059437708</v>
      </c>
      <c r="AG85">
        <f t="shared" si="42"/>
        <v>4.1149658706271319</v>
      </c>
      <c r="AH85" t="e">
        <f t="shared" si="43"/>
        <v>#NUM!</v>
      </c>
      <c r="AI85">
        <f t="shared" si="44"/>
        <v>4.1760792251413958</v>
      </c>
      <c r="AJ85" t="e">
        <f t="shared" si="45"/>
        <v>#NUM!</v>
      </c>
      <c r="AK85">
        <f t="shared" si="46"/>
        <v>4.2779348159985036</v>
      </c>
      <c r="AL85" t="e">
        <f t="shared" si="47"/>
        <v>#NUM!</v>
      </c>
    </row>
    <row r="86" spans="1:38" x14ac:dyDescent="0.3">
      <c r="A86" t="s">
        <v>231</v>
      </c>
      <c r="B86">
        <v>91.071428571428569</v>
      </c>
      <c r="C86">
        <v>220</v>
      </c>
      <c r="E86" s="11">
        <f t="shared" si="51"/>
        <v>3.7664471061862246</v>
      </c>
      <c r="F86" s="3">
        <f t="shared" si="52"/>
        <v>5.393627546352362</v>
      </c>
      <c r="G86" s="10">
        <f t="shared" si="53"/>
        <v>97.845141047485058</v>
      </c>
      <c r="H86" s="14" t="str" cm="1">
        <f t="array" ref="H86">_xlfn.IFS(E86&gt;=3.95,"A+",AND(E86&gt;=3.8,E86&lt;3.95),"A",AND(E86&gt;=3.7,E86&lt;3.8),"A-",AND(E86&gt;=3.6,E86&lt;3.7),"B+",AND(E86&gt;=3.5,E86&lt;3.6),"B",AND(E86&gt;=3.4,E86&lt;3.5),"B-",AND(E86&gt;=3.1,E86&lt;3.4),"C+",AND(E86&gt;=2.6,E86&lt;3.1),"C",AND(E86&gt;=2,E86&lt;2.6),"C-",AND(E86&gt;=1.5,E86&lt;2),"D+",AND(E86&gt;=1,E86&lt;1.5),"D",E86&lt;1,"F")</f>
        <v>A-</v>
      </c>
      <c r="W86">
        <v>850</v>
      </c>
      <c r="X86">
        <f t="shared" si="33"/>
        <v>6.7452363494843626</v>
      </c>
      <c r="Y86">
        <f t="shared" si="34"/>
        <v>4.0762095740684003</v>
      </c>
      <c r="Z86" t="e">
        <f t="shared" si="35"/>
        <v>#NUM!</v>
      </c>
      <c r="AA86">
        <f t="shared" si="36"/>
        <v>4.0354474783277166</v>
      </c>
      <c r="AB86" t="e">
        <f t="shared" si="37"/>
        <v>#NUM!</v>
      </c>
      <c r="AC86">
        <f t="shared" si="38"/>
        <v>3.9743043347166904</v>
      </c>
      <c r="AD86">
        <f t="shared" si="39"/>
        <v>97.038448534404694</v>
      </c>
      <c r="AE86">
        <f t="shared" si="40"/>
        <v>3.8723990953649796</v>
      </c>
      <c r="AF86">
        <f t="shared" si="41"/>
        <v>93.400421065293614</v>
      </c>
      <c r="AG86">
        <f t="shared" si="42"/>
        <v>4.1169716698090841</v>
      </c>
      <c r="AH86" t="e">
        <f t="shared" si="43"/>
        <v>#NUM!</v>
      </c>
      <c r="AI86">
        <f t="shared" si="44"/>
        <v>4.1781148134201098</v>
      </c>
      <c r="AJ86" t="e">
        <f t="shared" si="45"/>
        <v>#NUM!</v>
      </c>
      <c r="AK86">
        <f t="shared" si="46"/>
        <v>4.2800200527718202</v>
      </c>
      <c r="AL86" t="e">
        <f t="shared" si="47"/>
        <v>#NUM!</v>
      </c>
    </row>
    <row r="87" spans="1:38" x14ac:dyDescent="0.3">
      <c r="A87" t="s">
        <v>233</v>
      </c>
      <c r="B87">
        <v>91.321428571428569</v>
      </c>
      <c r="C87">
        <v>165</v>
      </c>
      <c r="E87" s="11">
        <f t="shared" si="51"/>
        <v>3.7793429627710458</v>
      </c>
      <c r="F87" s="3">
        <f t="shared" si="52"/>
        <v>5.1059454739005803</v>
      </c>
      <c r="G87" s="10">
        <f t="shared" si="53"/>
        <v>99.427082419714267</v>
      </c>
      <c r="H87" s="14" t="str" cm="1">
        <f t="array" ref="H87">_xlfn.IFS(E87&gt;=3.95,"A+",AND(E87&gt;=3.8,E87&lt;3.95),"A",AND(E87&gt;=3.7,E87&lt;3.8),"A-",AND(E87&gt;=3.6,E87&lt;3.7),"B+",AND(E87&gt;=3.5,E87&lt;3.6),"B",AND(E87&gt;=3.4,E87&lt;3.5),"B-",AND(E87&gt;=3.1,E87&lt;3.4),"C+",AND(E87&gt;=2.6,E87&lt;3.1),"C",AND(E87&gt;=2,E87&lt;2.6),"C-",AND(E87&gt;=1.5,E87&lt;2),"D+",AND(E87&gt;=1,E87&lt;1.5),"D",E87&lt;1,"F")</f>
        <v>A-</v>
      </c>
      <c r="W87">
        <v>860</v>
      </c>
      <c r="X87">
        <f t="shared" si="33"/>
        <v>6.7569323892475532</v>
      </c>
      <c r="Y87">
        <f t="shared" si="34"/>
        <v>4.0781722859539045</v>
      </c>
      <c r="Z87" t="e">
        <f t="shared" si="35"/>
        <v>#NUM!</v>
      </c>
      <c r="AA87">
        <f t="shared" si="36"/>
        <v>4.0373905630943652</v>
      </c>
      <c r="AB87" t="e">
        <f t="shared" si="37"/>
        <v>#NUM!</v>
      </c>
      <c r="AC87">
        <f t="shared" si="38"/>
        <v>3.9762179788050571</v>
      </c>
      <c r="AD87">
        <f t="shared" si="39"/>
        <v>97.150860381119614</v>
      </c>
      <c r="AE87">
        <f t="shared" si="40"/>
        <v>3.8742636716562093</v>
      </c>
      <c r="AF87">
        <f t="shared" si="41"/>
        <v>93.448816895042498</v>
      </c>
      <c r="AG87">
        <f t="shared" si="42"/>
        <v>4.1189540088134438</v>
      </c>
      <c r="AH87" t="e">
        <f t="shared" si="43"/>
        <v>#NUM!</v>
      </c>
      <c r="AI87">
        <f t="shared" si="44"/>
        <v>4.1801265931027514</v>
      </c>
      <c r="AJ87" t="e">
        <f t="shared" si="45"/>
        <v>#NUM!</v>
      </c>
      <c r="AK87">
        <f t="shared" si="46"/>
        <v>4.2820809002516</v>
      </c>
      <c r="AL87" t="e">
        <f t="shared" si="47"/>
        <v>#NUM!</v>
      </c>
    </row>
    <row r="88" spans="1:38" x14ac:dyDescent="0.3">
      <c r="A88">
        <v>23125</v>
      </c>
      <c r="B88">
        <v>93.458333333333329</v>
      </c>
      <c r="C88">
        <v>205.55</v>
      </c>
      <c r="E88" s="11">
        <f t="shared" si="51"/>
        <v>3.874628702799479</v>
      </c>
      <c r="F88" s="3">
        <f t="shared" si="52"/>
        <v>5.3256893133438874</v>
      </c>
      <c r="G88" s="10">
        <f t="shared" si="53"/>
        <v>100.9544891574877</v>
      </c>
      <c r="H88" s="14" t="str" cm="1">
        <f t="array" ref="H88">_xlfn.IFS(E88&gt;=3.95,"A+",AND(E88&gt;=3.8,E88&lt;3.95),"A",AND(E88&gt;=3.7,E88&lt;3.8),"A-",AND(E88&gt;=3.6,E88&lt;3.7),"B+",AND(E88&gt;=3.5,E88&lt;3.6),"B",AND(E88&gt;=3.4,E88&lt;3.5),"B-",AND(E88&gt;=3.1,E88&lt;3.4),"C+",AND(E88&gt;=2.6,E88&lt;3.1),"C",AND(E88&gt;=2,E88&lt;2.6),"C-",AND(E88&gt;=1.5,E88&lt;2),"D+",AND(E88&gt;=1,E88&lt;1.5),"D",E88&lt;1,"F")</f>
        <v>A</v>
      </c>
      <c r="W88">
        <v>870</v>
      </c>
      <c r="X88">
        <f t="shared" si="33"/>
        <v>6.7684932116486296</v>
      </c>
      <c r="Y88">
        <f t="shared" si="34"/>
        <v>4.0801123070201983</v>
      </c>
      <c r="Z88" t="e">
        <f t="shared" si="35"/>
        <v>#NUM!</v>
      </c>
      <c r="AA88">
        <f t="shared" si="36"/>
        <v>4.0393111839499962</v>
      </c>
      <c r="AB88" t="e">
        <f t="shared" si="37"/>
        <v>#NUM!</v>
      </c>
      <c r="AC88">
        <f t="shared" si="38"/>
        <v>3.978109499344693</v>
      </c>
      <c r="AD88">
        <f t="shared" si="39"/>
        <v>97.266511833387341</v>
      </c>
      <c r="AE88">
        <f t="shared" si="40"/>
        <v>3.8761066916691882</v>
      </c>
      <c r="AF88">
        <f t="shared" si="41"/>
        <v>93.497007157450469</v>
      </c>
      <c r="AG88">
        <f t="shared" si="42"/>
        <v>4.1209134300904005</v>
      </c>
      <c r="AH88" t="e">
        <f t="shared" si="43"/>
        <v>#NUM!</v>
      </c>
      <c r="AI88">
        <f t="shared" si="44"/>
        <v>4.1821151146957032</v>
      </c>
      <c r="AJ88" t="e">
        <f t="shared" si="45"/>
        <v>#NUM!</v>
      </c>
      <c r="AK88">
        <f t="shared" si="46"/>
        <v>4.284117922371208</v>
      </c>
      <c r="AL88" t="e">
        <f t="shared" si="47"/>
        <v>#NUM!</v>
      </c>
    </row>
    <row r="89" spans="1:38" x14ac:dyDescent="0.3">
      <c r="A89" t="s">
        <v>238</v>
      </c>
      <c r="B89">
        <v>93.428571428571431</v>
      </c>
      <c r="C89">
        <v>224</v>
      </c>
      <c r="E89" s="11">
        <f t="shared" si="51"/>
        <v>3.873485331632653</v>
      </c>
      <c r="F89" s="3">
        <f t="shared" si="52"/>
        <v>5.4116460518550396</v>
      </c>
      <c r="G89" s="10">
        <f t="shared" si="53"/>
        <v>100.54681171445692</v>
      </c>
      <c r="H89" s="14" t="str" cm="1">
        <f t="array" ref="H89">_xlfn.IFS(E89&gt;=3.95,"A+",AND(E89&gt;=3.8,E89&lt;3.95),"A",AND(E89&gt;=3.7,E89&lt;3.8),"A-",AND(E89&gt;=3.6,E89&lt;3.7),"B+",AND(E89&gt;=3.5,E89&lt;3.6),"B",AND(E89&gt;=3.4,E89&lt;3.5),"B-",AND(E89&gt;=3.1,E89&lt;3.4),"C+",AND(E89&gt;=2.6,E89&lt;3.1),"C",AND(E89&gt;=2,E89&lt;2.6),"C-",AND(E89&gt;=1.5,E89&lt;2),"D+",AND(E89&gt;=1,E89&lt;1.5),"D",E89&lt;1,"F")</f>
        <v>A</v>
      </c>
      <c r="W89">
        <v>880</v>
      </c>
      <c r="X89">
        <f t="shared" si="33"/>
        <v>6.7799219074722519</v>
      </c>
      <c r="Y89">
        <f t="shared" si="34"/>
        <v>4.0820301559317098</v>
      </c>
      <c r="Z89" t="e">
        <f t="shared" si="35"/>
        <v>#NUM!</v>
      </c>
      <c r="AA89">
        <f t="shared" si="36"/>
        <v>4.0412098543723936</v>
      </c>
      <c r="AB89" t="e">
        <f t="shared" si="37"/>
        <v>#NUM!</v>
      </c>
      <c r="AC89">
        <f t="shared" si="38"/>
        <v>3.9799794020334174</v>
      </c>
      <c r="AD89">
        <f t="shared" si="39"/>
        <v>97.385865833729994</v>
      </c>
      <c r="AE89">
        <f t="shared" si="40"/>
        <v>3.8779286481351249</v>
      </c>
      <c r="AF89">
        <f t="shared" si="41"/>
        <v>93.545000276022932</v>
      </c>
      <c r="AG89">
        <f t="shared" si="42"/>
        <v>4.122850457491027</v>
      </c>
      <c r="AH89" t="e">
        <f t="shared" si="43"/>
        <v>#NUM!</v>
      </c>
      <c r="AI89">
        <f t="shared" si="44"/>
        <v>4.1840809098300022</v>
      </c>
      <c r="AJ89" t="e">
        <f t="shared" si="45"/>
        <v>#NUM!</v>
      </c>
      <c r="AK89">
        <f t="shared" si="46"/>
        <v>4.2861316637282956</v>
      </c>
      <c r="AL89" t="e">
        <f t="shared" si="47"/>
        <v>#NUM!</v>
      </c>
    </row>
    <row r="90" spans="1:38" x14ac:dyDescent="0.3">
      <c r="A90" t="s">
        <v>241</v>
      </c>
      <c r="B90">
        <v>93.1875</v>
      </c>
      <c r="C90">
        <v>196.9</v>
      </c>
      <c r="E90" s="11">
        <f t="shared" si="51"/>
        <v>3.8640327453613281</v>
      </c>
      <c r="F90" s="3">
        <f t="shared" si="52"/>
        <v>5.2826959856450797</v>
      </c>
      <c r="G90" s="10">
        <f t="shared" si="53"/>
        <v>100.86802152227004</v>
      </c>
      <c r="H90" s="14" t="str" cm="1">
        <f t="array" ref="H90">_xlfn.IFS(E90&gt;=3.95,"A+",AND(E90&gt;=3.8,E90&lt;3.95),"A",AND(E90&gt;=3.7,E90&lt;3.8),"A-",AND(E90&gt;=3.6,E90&lt;3.7),"B+",AND(E90&gt;=3.5,E90&lt;3.6),"B",AND(E90&gt;=3.4,E90&lt;3.5),"B-",AND(E90&gt;=3.1,E90&lt;3.4),"C+",AND(E90&gt;=2.6,E90&lt;3.1),"C",AND(E90&gt;=2,E90&lt;2.6),"C-",AND(E90&gt;=1.5,E90&lt;2),"D+",AND(E90&gt;=1,E90&lt;1.5),"D",E90&lt;1,"F")</f>
        <v>A</v>
      </c>
      <c r="W90">
        <v>890</v>
      </c>
      <c r="X90">
        <f t="shared" si="33"/>
        <v>6.7912214627261855</v>
      </c>
      <c r="Y90">
        <f t="shared" si="34"/>
        <v>4.0839263337702647</v>
      </c>
      <c r="Z90" t="e">
        <f t="shared" si="35"/>
        <v>#NUM!</v>
      </c>
      <c r="AA90">
        <f t="shared" si="36"/>
        <v>4.0430870704325619</v>
      </c>
      <c r="AB90" t="e">
        <f t="shared" si="37"/>
        <v>#NUM!</v>
      </c>
      <c r="AC90">
        <f t="shared" si="38"/>
        <v>3.9818281754260076</v>
      </c>
      <c r="AD90">
        <f t="shared" si="39"/>
        <v>97.509488113943362</v>
      </c>
      <c r="AE90">
        <f t="shared" si="40"/>
        <v>3.8797300170817506</v>
      </c>
      <c r="AF90">
        <f t="shared" si="41"/>
        <v>93.592804500451919</v>
      </c>
      <c r="AG90">
        <f t="shared" si="42"/>
        <v>4.1247655971079675</v>
      </c>
      <c r="AH90" t="e">
        <f t="shared" si="43"/>
        <v>#NUM!</v>
      </c>
      <c r="AI90">
        <f t="shared" si="44"/>
        <v>4.1860244921145204</v>
      </c>
      <c r="AJ90" t="e">
        <f t="shared" si="45"/>
        <v>#NUM!</v>
      </c>
      <c r="AK90">
        <f t="shared" si="46"/>
        <v>4.2881226504587779</v>
      </c>
      <c r="AL90" t="e">
        <f t="shared" si="47"/>
        <v>#NUM!</v>
      </c>
    </row>
    <row r="91" spans="1:38" x14ac:dyDescent="0.3">
      <c r="A91" t="s">
        <v>246</v>
      </c>
      <c r="B91">
        <v>92.954545454545453</v>
      </c>
      <c r="C91">
        <v>262.29000000000002</v>
      </c>
      <c r="E91" s="11">
        <f t="shared" si="51"/>
        <v>3.8545749128357438</v>
      </c>
      <c r="F91" s="3">
        <f t="shared" si="52"/>
        <v>5.5694507618609093</v>
      </c>
      <c r="G91" s="10">
        <f t="shared" si="53"/>
        <v>99.372860084151156</v>
      </c>
      <c r="H91" s="14" t="str" cm="1">
        <f t="array" ref="H91">_xlfn.IFS(E91&gt;=3.95,"A+",AND(E91&gt;=3.8,E91&lt;3.95),"A",AND(E91&gt;=3.7,E91&lt;3.8),"A-",AND(E91&gt;=3.6,E91&lt;3.7),"B+",AND(E91&gt;=3.5,E91&lt;3.6),"B",AND(E91&gt;=3.4,E91&lt;3.5),"B-",AND(E91&gt;=3.1,E91&lt;3.4),"C+",AND(E91&gt;=2.6,E91&lt;3.1),"C",AND(E91&gt;=2,E91&lt;2.6),"C-",AND(E91&gt;=1.5,E91&lt;2),"D+",AND(E91&gt;=1,E91&lt;1.5),"D",E91&lt;1,"F")</f>
        <v>A</v>
      </c>
      <c r="W91">
        <v>900</v>
      </c>
      <c r="X91">
        <f t="shared" si="33"/>
        <v>6.8023947633243109</v>
      </c>
      <c r="Y91">
        <f t="shared" si="34"/>
        <v>4.0858013248209337</v>
      </c>
      <c r="Z91" t="e">
        <f t="shared" si="35"/>
        <v>#NUM!</v>
      </c>
      <c r="AA91">
        <f t="shared" si="36"/>
        <v>4.0449433115727249</v>
      </c>
      <c r="AB91" t="e">
        <f t="shared" si="37"/>
        <v>#NUM!</v>
      </c>
      <c r="AC91">
        <f t="shared" si="38"/>
        <v>3.9836562917004104</v>
      </c>
      <c r="AD91">
        <f t="shared" si="39"/>
        <v>97.638082890335355</v>
      </c>
      <c r="AE91">
        <f t="shared" si="40"/>
        <v>3.8815112585798874</v>
      </c>
      <c r="AF91">
        <f t="shared" si="41"/>
        <v>93.640427917587658</v>
      </c>
      <c r="AG91">
        <f t="shared" si="42"/>
        <v>4.1266593380691434</v>
      </c>
      <c r="AH91" t="e">
        <f t="shared" si="43"/>
        <v>#NUM!</v>
      </c>
      <c r="AI91">
        <f t="shared" si="44"/>
        <v>4.1879463579414571</v>
      </c>
      <c r="AJ91" t="e">
        <f t="shared" si="45"/>
        <v>#NUM!</v>
      </c>
      <c r="AK91">
        <f t="shared" si="46"/>
        <v>4.2900913910619805</v>
      </c>
      <c r="AL91" t="e">
        <f t="shared" si="47"/>
        <v>#NUM!</v>
      </c>
    </row>
    <row r="92" spans="1:38" x14ac:dyDescent="0.3">
      <c r="A92" t="s">
        <v>250</v>
      </c>
      <c r="B92">
        <v>94.3125</v>
      </c>
      <c r="C92">
        <v>218.6</v>
      </c>
      <c r="E92" s="11">
        <f t="shared" si="51"/>
        <v>3.9052314758300781</v>
      </c>
      <c r="F92" s="3">
        <f t="shared" si="52"/>
        <v>5.3872435757424384</v>
      </c>
      <c r="G92" s="10">
        <f t="shared" si="53"/>
        <v>101.47873704828569</v>
      </c>
      <c r="H92" s="14" t="str" cm="1">
        <f t="array" ref="H92">_xlfn.IFS(E92&gt;=3.95,"A+",AND(E92&gt;=3.8,E92&lt;3.95),"A",AND(E92&gt;=3.7,E92&lt;3.8),"A-",AND(E92&gt;=3.6,E92&lt;3.7),"B+",AND(E92&gt;=3.5,E92&lt;3.6),"B",AND(E92&gt;=3.4,E92&lt;3.5),"B-",AND(E92&gt;=3.1,E92&lt;3.4),"C+",AND(E92&gt;=2.6,E92&lt;3.1),"C",AND(E92&gt;=2,E92&lt;2.6),"C-",AND(E92&gt;=1.5,E92&lt;2),"D+",AND(E92&gt;=1,E92&lt;1.5),"D",E92&lt;1,"F")</f>
        <v>A</v>
      </c>
      <c r="W92">
        <v>910</v>
      </c>
      <c r="X92">
        <f t="shared" si="33"/>
        <v>6.8134445995108956</v>
      </c>
      <c r="Y92">
        <f t="shared" si="34"/>
        <v>4.0876555973144786</v>
      </c>
      <c r="Z92" t="e">
        <f t="shared" si="35"/>
        <v>#NUM!</v>
      </c>
      <c r="AA92">
        <f t="shared" si="36"/>
        <v>4.0467790413413338</v>
      </c>
      <c r="AB92" t="e">
        <f t="shared" si="37"/>
        <v>#NUM!</v>
      </c>
      <c r="AC92">
        <f t="shared" si="38"/>
        <v>3.9854642073816158</v>
      </c>
      <c r="AD92">
        <f t="shared" si="39"/>
        <v>97.772546173974604</v>
      </c>
      <c r="AE92">
        <f t="shared" si="40"/>
        <v>3.8832728174487543</v>
      </c>
      <c r="AF92">
        <f t="shared" si="41"/>
        <v>93.687878461972929</v>
      </c>
      <c r="AG92">
        <f t="shared" si="42"/>
        <v>4.1285321532876234</v>
      </c>
      <c r="AH92" t="e">
        <f t="shared" si="43"/>
        <v>#NUM!</v>
      </c>
      <c r="AI92">
        <f t="shared" si="44"/>
        <v>4.1898469872473401</v>
      </c>
      <c r="AJ92" t="e">
        <f t="shared" si="45"/>
        <v>#NUM!</v>
      </c>
      <c r="AK92">
        <f t="shared" si="46"/>
        <v>4.2920383771802024</v>
      </c>
      <c r="AL92" t="e">
        <f t="shared" si="47"/>
        <v>#NUM!</v>
      </c>
    </row>
    <row r="93" spans="1:38" x14ac:dyDescent="0.3">
      <c r="A93" t="s">
        <v>253</v>
      </c>
      <c r="B93">
        <v>93.8125</v>
      </c>
      <c r="C93">
        <v>171</v>
      </c>
      <c r="E93" s="11">
        <f t="shared" si="51"/>
        <v>3.8878364562988281</v>
      </c>
      <c r="F93" s="3">
        <f t="shared" si="52"/>
        <v>5.1416635565026603</v>
      </c>
      <c r="G93" s="10">
        <f t="shared" si="53"/>
        <v>102.1203030828794</v>
      </c>
      <c r="H93" s="14" t="str" cm="1">
        <f t="array" ref="H93">_xlfn.IFS(E93&gt;=3.95,"A+",AND(E93&gt;=3.8,E93&lt;3.95),"A",AND(E93&gt;=3.7,E93&lt;3.8),"A-",AND(E93&gt;=3.6,E93&lt;3.7),"B+",AND(E93&gt;=3.5,E93&lt;3.6),"B",AND(E93&gt;=3.4,E93&lt;3.5),"B-",AND(E93&gt;=3.1,E93&lt;3.4),"C+",AND(E93&gt;=2.6,E93&lt;3.1),"C",AND(E93&gt;=2,E93&lt;2.6),"C-",AND(E93&gt;=1.5,E93&lt;2),"D+",AND(E93&gt;=1,E93&lt;1.5),"D",E93&lt;1,"F")</f>
        <v>A</v>
      </c>
      <c r="W93">
        <v>920</v>
      </c>
      <c r="X93">
        <f t="shared" si="33"/>
        <v>6.8243736700430864</v>
      </c>
      <c r="Y93">
        <f t="shared" si="34"/>
        <v>4.0894896041292084</v>
      </c>
      <c r="Z93" t="e">
        <f t="shared" si="35"/>
        <v>#NUM!</v>
      </c>
      <c r="AA93">
        <f t="shared" si="36"/>
        <v>4.0485947080879168</v>
      </c>
      <c r="AB93" t="e">
        <f t="shared" si="37"/>
        <v>#NUM!</v>
      </c>
      <c r="AC93">
        <f t="shared" si="38"/>
        <v>3.987252364025978</v>
      </c>
      <c r="AD93">
        <f t="shared" si="39"/>
        <v>97.914048639317585</v>
      </c>
      <c r="AE93">
        <f t="shared" si="40"/>
        <v>3.8850151239227482</v>
      </c>
      <c r="AF93">
        <f t="shared" si="41"/>
        <v>93.735163925977901</v>
      </c>
      <c r="AG93">
        <f t="shared" si="42"/>
        <v>4.1303845001705008</v>
      </c>
      <c r="AH93" t="e">
        <f t="shared" si="43"/>
        <v>#NUM!</v>
      </c>
      <c r="AI93">
        <f t="shared" si="44"/>
        <v>4.1917268442324387</v>
      </c>
      <c r="AJ93" t="e">
        <f t="shared" si="45"/>
        <v>#NUM!</v>
      </c>
      <c r="AK93">
        <f t="shared" si="46"/>
        <v>4.293964084335669</v>
      </c>
      <c r="AL93" t="e">
        <f t="shared" si="47"/>
        <v>#NUM!</v>
      </c>
    </row>
    <row r="94" spans="1:38" x14ac:dyDescent="0.3">
      <c r="A94" t="s">
        <v>256</v>
      </c>
      <c r="B94">
        <v>92.6875</v>
      </c>
      <c r="C94">
        <v>235.7</v>
      </c>
      <c r="E94" s="11">
        <f t="shared" si="51"/>
        <v>3.8433418273925781</v>
      </c>
      <c r="F94" s="3">
        <f t="shared" si="52"/>
        <v>5.4625598099420856</v>
      </c>
      <c r="G94" s="10">
        <f t="shared" si="53"/>
        <v>99.543589165219799</v>
      </c>
      <c r="H94" s="14" t="str" cm="1">
        <f t="array" ref="H94">_xlfn.IFS(E94&gt;=3.95,"A+",AND(E94&gt;=3.8,E94&lt;3.95),"A",AND(E94&gt;=3.7,E94&lt;3.8),"A-",AND(E94&gt;=3.6,E94&lt;3.7),"B+",AND(E94&gt;=3.5,E94&lt;3.6),"B",AND(E94&gt;=3.4,E94&lt;3.5),"B-",AND(E94&gt;=3.1,E94&lt;3.4),"C+",AND(E94&gt;=2.6,E94&lt;3.1),"C",AND(E94&gt;=2,E94&lt;2.6),"C-",AND(E94&gt;=1.5,E94&lt;2),"D+",AND(E94&gt;=1,E94&lt;1.5),"D",E94&lt;1,"F")</f>
        <v>A</v>
      </c>
      <c r="W94">
        <v>930</v>
      </c>
      <c r="X94">
        <f t="shared" si="33"/>
        <v>6.8351845861473013</v>
      </c>
      <c r="Y94">
        <f t="shared" si="34"/>
        <v>4.0913037834549071</v>
      </c>
      <c r="Z94" t="e">
        <f t="shared" si="35"/>
        <v>#NUM!</v>
      </c>
      <c r="AA94">
        <f t="shared" si="36"/>
        <v>4.0503907456203576</v>
      </c>
      <c r="AB94" t="e">
        <f t="shared" si="37"/>
        <v>#NUM!</v>
      </c>
      <c r="AC94">
        <f t="shared" si="38"/>
        <v>3.9890211888685343</v>
      </c>
      <c r="AD94">
        <f t="shared" si="39"/>
        <v>98.064170927085684</v>
      </c>
      <c r="AE94">
        <f t="shared" si="40"/>
        <v>3.8867385942821615</v>
      </c>
      <c r="AF94">
        <f t="shared" si="41"/>
        <v>93.782291969568774</v>
      </c>
      <c r="AG94">
        <f t="shared" si="42"/>
        <v>4.1322168212894566</v>
      </c>
      <c r="AH94" t="e">
        <f t="shared" si="43"/>
        <v>#NUM!</v>
      </c>
      <c r="AI94">
        <f t="shared" si="44"/>
        <v>4.1935863780412799</v>
      </c>
      <c r="AJ94" t="e">
        <f t="shared" si="45"/>
        <v>#NUM!</v>
      </c>
      <c r="AK94">
        <f t="shared" si="46"/>
        <v>4.2958689726276527</v>
      </c>
      <c r="AL94" t="e">
        <f t="shared" si="47"/>
        <v>#NUM!</v>
      </c>
    </row>
    <row r="95" spans="1:38" x14ac:dyDescent="0.3">
      <c r="A95" t="s">
        <v>258</v>
      </c>
      <c r="B95">
        <v>92.45</v>
      </c>
      <c r="C95">
        <v>156.46</v>
      </c>
      <c r="E95" s="11">
        <f t="shared" si="51"/>
        <v>3.8330004882812503</v>
      </c>
      <c r="F95" s="3">
        <f t="shared" si="52"/>
        <v>5.0528003862569344</v>
      </c>
      <c r="G95" s="10">
        <f t="shared" si="53"/>
        <v>101.07585287662913</v>
      </c>
      <c r="H95" s="14" t="str" cm="1">
        <f t="array" ref="H95">_xlfn.IFS(E95&gt;=3.95,"A+",AND(E95&gt;=3.8,E95&lt;3.95),"A",AND(E95&gt;=3.7,E95&lt;3.8),"A-",AND(E95&gt;=3.6,E95&lt;3.7),"B+",AND(E95&gt;=3.5,E95&lt;3.6),"B",AND(E95&gt;=3.4,E95&lt;3.5),"B-",AND(E95&gt;=3.1,E95&lt;3.4),"C+",AND(E95&gt;=2.6,E95&lt;3.1),"C",AND(E95&gt;=2,E95&lt;2.6),"C-",AND(E95&gt;=1.5,E95&lt;2),"D+",AND(E95&gt;=1,E95&lt;1.5),"D",E95&lt;1,"F")</f>
        <v>A</v>
      </c>
      <c r="W95">
        <v>940</v>
      </c>
      <c r="X95">
        <f t="shared" si="33"/>
        <v>6.8458798752640497</v>
      </c>
      <c r="Y95">
        <f t="shared" si="34"/>
        <v>4.0930985594212492</v>
      </c>
      <c r="Z95" t="e">
        <f t="shared" si="35"/>
        <v>#NUM!</v>
      </c>
      <c r="AA95">
        <f t="shared" si="36"/>
        <v>4.0521675738270364</v>
      </c>
      <c r="AB95" t="e">
        <f t="shared" si="37"/>
        <v>#NUM!</v>
      </c>
      <c r="AC95">
        <f t="shared" si="38"/>
        <v>3.9907710954357176</v>
      </c>
      <c r="AD95">
        <f t="shared" si="39"/>
        <v>98.225138665151078</v>
      </c>
      <c r="AE95">
        <f t="shared" si="40"/>
        <v>3.8884436314501865</v>
      </c>
      <c r="AF95">
        <f t="shared" si="41"/>
        <v>93.829270129743989</v>
      </c>
      <c r="AG95">
        <f t="shared" si="42"/>
        <v>4.1340295450154612</v>
      </c>
      <c r="AH95" t="e">
        <f t="shared" si="43"/>
        <v>#NUM!</v>
      </c>
      <c r="AI95">
        <f t="shared" si="44"/>
        <v>4.1954260234067799</v>
      </c>
      <c r="AJ95" t="e">
        <f t="shared" si="45"/>
        <v>#NUM!</v>
      </c>
      <c r="AK95">
        <f t="shared" si="46"/>
        <v>4.2977534873923116</v>
      </c>
      <c r="AL95" t="e">
        <f t="shared" si="47"/>
        <v>#NUM!</v>
      </c>
    </row>
    <row r="96" spans="1:38" x14ac:dyDescent="0.3">
      <c r="A96" t="s">
        <v>261</v>
      </c>
      <c r="B96">
        <v>93.5625</v>
      </c>
      <c r="C96">
        <v>300</v>
      </c>
      <c r="E96" s="11">
        <f t="shared" si="51"/>
        <v>3.8785896301269531</v>
      </c>
      <c r="F96" s="3">
        <f t="shared" si="52"/>
        <v>5.7037824746562009</v>
      </c>
      <c r="G96" s="10">
        <f t="shared" si="53"/>
        <v>99.414226570165866</v>
      </c>
      <c r="H96" s="14" t="str" cm="1">
        <f t="array" ref="H96">_xlfn.IFS(E96&gt;=3.95,"A+",AND(E96&gt;=3.8,E96&lt;3.95),"A",AND(E96&gt;=3.7,E96&lt;3.8),"A-",AND(E96&gt;=3.6,E96&lt;3.7),"B+",AND(E96&gt;=3.5,E96&lt;3.6),"B",AND(E96&gt;=3.4,E96&lt;3.5),"B-",AND(E96&gt;=3.1,E96&lt;3.4),"C+",AND(E96&gt;=2.6,E96&lt;3.1),"C",AND(E96&gt;=2,E96&lt;2.6),"C-",AND(E96&gt;=1.5,E96&lt;2),"D+",AND(E96&gt;=1,E96&lt;1.5),"D",E96&lt;1,"F")</f>
        <v>A</v>
      </c>
      <c r="W96">
        <v>950</v>
      </c>
      <c r="X96">
        <f t="shared" si="33"/>
        <v>6.8564619845945867</v>
      </c>
      <c r="Y96">
        <f t="shared" si="34"/>
        <v>4.094874342692961</v>
      </c>
      <c r="Z96" t="e">
        <f t="shared" si="35"/>
        <v>#NUM!</v>
      </c>
      <c r="AA96">
        <f t="shared" si="36"/>
        <v>4.0539255992660319</v>
      </c>
      <c r="AB96" t="e">
        <f t="shared" si="37"/>
        <v>#NUM!</v>
      </c>
      <c r="AC96">
        <f t="shared" si="38"/>
        <v>3.9925024841256374</v>
      </c>
      <c r="AD96">
        <f t="shared" si="39"/>
        <v>98.400264995345864</v>
      </c>
      <c r="AE96">
        <f t="shared" si="40"/>
        <v>3.8901306255583128</v>
      </c>
      <c r="AF96">
        <f t="shared" si="41"/>
        <v>93.87610582966775</v>
      </c>
      <c r="AG96">
        <f t="shared" si="42"/>
        <v>4.135823086119891</v>
      </c>
      <c r="AH96" t="e">
        <f t="shared" si="43"/>
        <v>#NUM!</v>
      </c>
      <c r="AI96">
        <f t="shared" si="44"/>
        <v>4.1972462012602847</v>
      </c>
      <c r="AJ96" t="e">
        <f t="shared" si="45"/>
        <v>#NUM!</v>
      </c>
      <c r="AK96">
        <f t="shared" si="46"/>
        <v>4.2996180598276101</v>
      </c>
      <c r="AL96" t="e">
        <f t="shared" si="47"/>
        <v>#NUM!</v>
      </c>
    </row>
    <row r="97" spans="1:38" x14ac:dyDescent="0.3">
      <c r="A97" t="s">
        <v>264</v>
      </c>
      <c r="B97">
        <v>92.916666666666671</v>
      </c>
      <c r="C97">
        <v>246</v>
      </c>
      <c r="E97" s="11">
        <f t="shared" si="51"/>
        <v>3.853006998697917</v>
      </c>
      <c r="F97" s="3">
        <f t="shared" si="52"/>
        <v>5.5053315359323625</v>
      </c>
      <c r="G97" s="10">
        <f t="shared" si="53"/>
        <v>99.608747307570511</v>
      </c>
      <c r="H97" s="14" t="str" cm="1">
        <f t="array" ref="H97">_xlfn.IFS(E97&gt;=3.95,"A+",AND(E97&gt;=3.8,E97&lt;3.95),"A",AND(E97&gt;=3.7,E97&lt;3.8),"A-",AND(E97&gt;=3.6,E97&lt;3.7),"B+",AND(E97&gt;=3.5,E97&lt;3.6),"B",AND(E97&gt;=3.4,E97&lt;3.5),"B-",AND(E97&gt;=3.1,E97&lt;3.4),"C+",AND(E97&gt;=2.6,E97&lt;3.1),"C",AND(E97&gt;=2,E97&lt;2.6),"C-",AND(E97&gt;=1.5,E97&lt;2),"D+",AND(E97&gt;=1,E97&lt;1.5),"D",E97&lt;1,"F")</f>
        <v>A</v>
      </c>
      <c r="W97">
        <v>960</v>
      </c>
      <c r="X97">
        <f t="shared" si="33"/>
        <v>6.866933284461882</v>
      </c>
      <c r="Y97">
        <f t="shared" si="34"/>
        <v>4.0966315310338306</v>
      </c>
      <c r="Z97" t="e">
        <f t="shared" si="35"/>
        <v>#NUM!</v>
      </c>
      <c r="AA97">
        <f t="shared" si="36"/>
        <v>4.0556652157234918</v>
      </c>
      <c r="AB97" t="e">
        <f t="shared" si="37"/>
        <v>#NUM!</v>
      </c>
      <c r="AC97">
        <f t="shared" si="38"/>
        <v>3.9942157427579845</v>
      </c>
      <c r="AD97">
        <f t="shared" si="39"/>
        <v>98.594880857267043</v>
      </c>
      <c r="AE97">
        <f t="shared" si="40"/>
        <v>3.8917999544821389</v>
      </c>
      <c r="AF97">
        <f t="shared" si="41"/>
        <v>93.922806387531338</v>
      </c>
      <c r="AG97">
        <f t="shared" si="42"/>
        <v>4.1375978463441685</v>
      </c>
      <c r="AH97" t="e">
        <f t="shared" si="43"/>
        <v>#NUM!</v>
      </c>
      <c r="AI97">
        <f t="shared" si="44"/>
        <v>4.1990473193096758</v>
      </c>
      <c r="AJ97" t="e">
        <f t="shared" si="45"/>
        <v>#NUM!</v>
      </c>
      <c r="AK97">
        <f t="shared" si="46"/>
        <v>4.3014631075855219</v>
      </c>
      <c r="AL97" t="e">
        <f t="shared" si="47"/>
        <v>#NUM!</v>
      </c>
    </row>
    <row r="98" spans="1:38" x14ac:dyDescent="0.3">
      <c r="A98" t="s">
        <v>268</v>
      </c>
      <c r="B98">
        <v>90.9375</v>
      </c>
      <c r="C98">
        <v>316</v>
      </c>
      <c r="E98" s="11">
        <f t="shared" si="51"/>
        <v>3.7593879699707031</v>
      </c>
      <c r="F98" s="3">
        <f t="shared" si="52"/>
        <v>5.7557422135869123</v>
      </c>
      <c r="G98" s="10">
        <f t="shared" si="53"/>
        <v>96.144031476347052</v>
      </c>
      <c r="H98" s="14" t="str" cm="1">
        <f t="array" ref="H98">_xlfn.IFS(E98&gt;=3.95,"A+",AND(E98&gt;=3.8,E98&lt;3.95),"A",AND(E98&gt;=3.7,E98&lt;3.8),"A-",AND(E98&gt;=3.6,E98&lt;3.7),"B+",AND(E98&gt;=3.5,E98&lt;3.6),"B",AND(E98&gt;=3.4,E98&lt;3.5),"B-",AND(E98&gt;=3.1,E98&lt;3.4),"C+",AND(E98&gt;=2.6,E98&lt;3.1),"C",AND(E98&gt;=2,E98&lt;2.6),"C-",AND(E98&gt;=1.5,E98&lt;2),"D+",AND(E98&gt;=1,E98&lt;1.5),"D",E98&lt;1,"F")</f>
        <v>A-</v>
      </c>
      <c r="W98">
        <v>970</v>
      </c>
      <c r="X98">
        <f t="shared" si="33"/>
        <v>6.8772960714974287</v>
      </c>
      <c r="Y98">
        <f t="shared" si="34"/>
        <v>4.0983705098414802</v>
      </c>
      <c r="Z98" t="e">
        <f t="shared" si="35"/>
        <v>#NUM!</v>
      </c>
      <c r="AA98">
        <f t="shared" si="36"/>
        <v>4.0573868047430652</v>
      </c>
      <c r="AB98" t="e">
        <f t="shared" si="37"/>
        <v>#NUM!</v>
      </c>
      <c r="AC98">
        <f t="shared" si="38"/>
        <v>3.9959112470954432</v>
      </c>
      <c r="AD98">
        <f t="shared" si="39"/>
        <v>98.818633139922781</v>
      </c>
      <c r="AE98">
        <f t="shared" si="40"/>
        <v>3.8934519843494058</v>
      </c>
      <c r="AF98">
        <f t="shared" si="41"/>
        <v>93.969379025169175</v>
      </c>
      <c r="AG98">
        <f t="shared" si="42"/>
        <v>4.1393542149398952</v>
      </c>
      <c r="AH98" t="e">
        <f t="shared" si="43"/>
        <v>#NUM!</v>
      </c>
      <c r="AI98">
        <f t="shared" si="44"/>
        <v>4.2008297725875172</v>
      </c>
      <c r="AJ98" t="e">
        <f t="shared" si="45"/>
        <v>#NUM!</v>
      </c>
      <c r="AK98">
        <f t="shared" si="46"/>
        <v>4.3032890353335542</v>
      </c>
      <c r="AL98" t="e">
        <f t="shared" si="47"/>
        <v>#NUM!</v>
      </c>
    </row>
    <row r="99" spans="1:38" x14ac:dyDescent="0.3">
      <c r="A99" t="s">
        <v>272</v>
      </c>
      <c r="B99">
        <v>94.6875</v>
      </c>
      <c r="C99">
        <v>370</v>
      </c>
      <c r="E99" s="11">
        <f t="shared" si="51"/>
        <v>3.9173164367675781</v>
      </c>
      <c r="F99" s="3">
        <f t="shared" si="52"/>
        <v>5.9135030056382698</v>
      </c>
      <c r="G99" s="10">
        <f t="shared" si="53"/>
        <v>99.509225602328215</v>
      </c>
      <c r="H99" s="14" t="str" cm="1">
        <f t="array" ref="H99">_xlfn.IFS(E99&gt;=3.95,"A+",AND(E99&gt;=3.8,E99&lt;3.95),"A",AND(E99&gt;=3.7,E99&lt;3.8),"A-",AND(E99&gt;=3.6,E99&lt;3.7),"B+",AND(E99&gt;=3.5,E99&lt;3.6),"B",AND(E99&gt;=3.4,E99&lt;3.5),"B-",AND(E99&gt;=3.1,E99&lt;3.4),"C+",AND(E99&gt;=2.6,E99&lt;3.1),"C",AND(E99&gt;=2,E99&lt;2.6),"C-",AND(E99&gt;=1.5,E99&lt;2),"D+",AND(E99&gt;=1,E99&lt;1.5),"D",E99&lt;1,"F")</f>
        <v>A</v>
      </c>
      <c r="W99">
        <v>980</v>
      </c>
      <c r="X99">
        <f t="shared" si="33"/>
        <v>6.8875525716646173</v>
      </c>
      <c r="Y99">
        <f t="shared" si="34"/>
        <v>4.1000916526547231</v>
      </c>
      <c r="Z99" t="e">
        <f t="shared" si="35"/>
        <v>#NUM!</v>
      </c>
      <c r="AA99">
        <f t="shared" si="36"/>
        <v>4.0590907361281756</v>
      </c>
      <c r="AB99" t="e">
        <f t="shared" si="37"/>
        <v>#NUM!</v>
      </c>
      <c r="AC99">
        <f t="shared" si="38"/>
        <v>3.9975893613383544</v>
      </c>
      <c r="AD99">
        <f t="shared" si="39"/>
        <v>99.092899492976827</v>
      </c>
      <c r="AE99">
        <f t="shared" si="40"/>
        <v>3.8950870700219866</v>
      </c>
      <c r="AF99">
        <f t="shared" si="41"/>
        <v>94.015830876457287</v>
      </c>
      <c r="AG99">
        <f t="shared" si="42"/>
        <v>4.1410925691812697</v>
      </c>
      <c r="AH99" t="e">
        <f t="shared" si="43"/>
        <v>#NUM!</v>
      </c>
      <c r="AI99">
        <f t="shared" si="44"/>
        <v>4.2025939439710909</v>
      </c>
      <c r="AJ99" t="e">
        <f t="shared" si="45"/>
        <v>#NUM!</v>
      </c>
      <c r="AK99">
        <f t="shared" si="46"/>
        <v>4.3050962352874587</v>
      </c>
      <c r="AL99" t="e">
        <f t="shared" si="47"/>
        <v>#NUM!</v>
      </c>
    </row>
    <row r="100" spans="1:38" x14ac:dyDescent="0.3">
      <c r="A100" t="s">
        <v>69</v>
      </c>
      <c r="B100">
        <v>93.25</v>
      </c>
      <c r="C100">
        <v>90</v>
      </c>
      <c r="E100" s="11">
        <f t="shared" si="51"/>
        <v>3.86651611328125</v>
      </c>
      <c r="F100" s="3">
        <f t="shared" si="52"/>
        <v>4.499809670330265</v>
      </c>
      <c r="G100" s="10">
        <f t="shared" si="53"/>
        <v>104.51725350422556</v>
      </c>
      <c r="H100" s="14" t="str" cm="1">
        <f t="array" ref="H100">_xlfn.IFS(E100&gt;=3.95,"A+",AND(E100&gt;=3.8,E100&lt;3.95),"A",AND(E100&gt;=3.7,E100&lt;3.8),"A-",AND(E100&gt;=3.6,E100&lt;3.7),"B+",AND(E100&gt;=3.5,E100&lt;3.6),"B",AND(E100&gt;=3.4,E100&lt;3.5),"B-",AND(E100&gt;=3.1,E100&lt;3.4),"C+",AND(E100&gt;=2.6,E100&lt;3.1),"C",AND(E100&gt;=2,E100&lt;2.6),"C-",AND(E100&gt;=1.5,E100&lt;2),"D+",AND(E100&gt;=1,E100&lt;1.5),"D",E100&lt;1,"F")</f>
        <v>A</v>
      </c>
      <c r="W100">
        <v>990</v>
      </c>
      <c r="X100">
        <f t="shared" si="33"/>
        <v>6.8977049431286357</v>
      </c>
      <c r="Y100">
        <f t="shared" si="34"/>
        <v>4.1017953216351586</v>
      </c>
      <c r="Z100" t="e">
        <f t="shared" si="35"/>
        <v>#NUM!</v>
      </c>
      <c r="AA100">
        <f t="shared" si="36"/>
        <v>4.0607773684188073</v>
      </c>
      <c r="AB100" t="e">
        <f t="shared" si="37"/>
        <v>#NUM!</v>
      </c>
      <c r="AC100">
        <f t="shared" si="38"/>
        <v>3.9992504385942791</v>
      </c>
      <c r="AD100">
        <f t="shared" si="39"/>
        <v>99.49418353807657</v>
      </c>
      <c r="AE100">
        <f t="shared" si="40"/>
        <v>3.8967055555534005</v>
      </c>
      <c r="AF100">
        <f t="shared" si="41"/>
        <v>94.062168995519272</v>
      </c>
      <c r="AG100">
        <f t="shared" si="42"/>
        <v>4.1428132748515099</v>
      </c>
      <c r="AH100" t="e">
        <f t="shared" si="43"/>
        <v>#NUM!</v>
      </c>
      <c r="AI100">
        <f t="shared" si="44"/>
        <v>4.2043402046760372</v>
      </c>
      <c r="AJ100" t="e">
        <f t="shared" si="45"/>
        <v>#NUM!</v>
      </c>
      <c r="AK100">
        <f t="shared" si="46"/>
        <v>4.3068850877169167</v>
      </c>
      <c r="AL100" t="e">
        <f t="shared" si="47"/>
        <v>#NUM!</v>
      </c>
    </row>
    <row r="101" spans="1:38" x14ac:dyDescent="0.3">
      <c r="A101" t="s">
        <v>278</v>
      </c>
      <c r="B101">
        <v>95.416666666666671</v>
      </c>
      <c r="C101">
        <v>1250</v>
      </c>
      <c r="E101" s="11">
        <f t="shared" si="51"/>
        <v>3.938456217447917</v>
      </c>
      <c r="F101" s="3">
        <f t="shared" si="52"/>
        <v>7.1308988302963465</v>
      </c>
      <c r="G101" s="10">
        <f t="shared" si="53"/>
        <v>95.110482960106353</v>
      </c>
      <c r="H101" s="14" t="str" cm="1">
        <f t="array" ref="H101">_xlfn.IFS(E101&gt;=3.95,"A+",AND(E101&gt;=3.8,E101&lt;3.95),"A",AND(E101&gt;=3.7,E101&lt;3.8),"A-",AND(E101&gt;=3.6,E101&lt;3.7),"B+",AND(E101&gt;=3.5,E101&lt;3.6),"B",AND(E101&gt;=3.4,E101&lt;3.5),"B-",AND(E101&gt;=3.1,E101&lt;3.4),"C+",AND(E101&gt;=2.6,E101&lt;3.1),"C",AND(E101&gt;=2,E101&lt;2.6),"C-",AND(E101&gt;=1.5,E101&lt;2),"D+",AND(E101&gt;=1,E101&lt;1.5),"D",E101&lt;1,"F")</f>
        <v>A</v>
      </c>
      <c r="W101">
        <v>1000</v>
      </c>
      <c r="X101">
        <f t="shared" si="33"/>
        <v>6.9077552789821368</v>
      </c>
      <c r="Y101">
        <f t="shared" si="34"/>
        <v>4.1034818680245655</v>
      </c>
      <c r="Z101" t="e">
        <f t="shared" si="35"/>
        <v>#NUM!</v>
      </c>
      <c r="AA101">
        <f t="shared" si="36"/>
        <v>4.0624470493443203</v>
      </c>
      <c r="AB101" t="e">
        <f t="shared" si="37"/>
        <v>#NUM!</v>
      </c>
      <c r="AC101">
        <f t="shared" si="38"/>
        <v>4.0008948213239517</v>
      </c>
      <c r="AD101" t="e">
        <f t="shared" si="39"/>
        <v>#NUM!</v>
      </c>
      <c r="AE101">
        <f t="shared" si="40"/>
        <v>3.8983077746233374</v>
      </c>
      <c r="AF101">
        <f t="shared" si="41"/>
        <v>94.108400364765032</v>
      </c>
      <c r="AG101">
        <f t="shared" si="42"/>
        <v>4.1445166867048115</v>
      </c>
      <c r="AH101" t="e">
        <f t="shared" si="43"/>
        <v>#NUM!</v>
      </c>
      <c r="AI101">
        <f t="shared" si="44"/>
        <v>4.2060689147251793</v>
      </c>
      <c r="AJ101" t="e">
        <f t="shared" si="45"/>
        <v>#NUM!</v>
      </c>
      <c r="AK101">
        <f t="shared" si="46"/>
        <v>4.308655961425794</v>
      </c>
      <c r="AL101" t="e">
        <f t="shared" si="47"/>
        <v>#NUM!</v>
      </c>
    </row>
    <row r="102" spans="1:38" x14ac:dyDescent="0.3">
      <c r="A102" t="s">
        <v>281</v>
      </c>
      <c r="B102">
        <v>93.8125</v>
      </c>
      <c r="C102">
        <v>299</v>
      </c>
      <c r="E102" s="11">
        <f t="shared" si="51"/>
        <v>3.8878364562988281</v>
      </c>
      <c r="F102" s="3">
        <f t="shared" si="52"/>
        <v>5.7004435733906869</v>
      </c>
      <c r="G102" s="10">
        <f t="shared" si="53"/>
        <v>99.665550310872106</v>
      </c>
      <c r="H102" s="14" t="str" cm="1">
        <f t="array" ref="H102">_xlfn.IFS(E102&gt;=3.95,"A+",AND(E102&gt;=3.8,E102&lt;3.95),"A",AND(E102&gt;=3.7,E102&lt;3.8),"A-",AND(E102&gt;=3.6,E102&lt;3.7),"B+",AND(E102&gt;=3.5,E102&lt;3.6),"B",AND(E102&gt;=3.4,E102&lt;3.5),"B-",AND(E102&gt;=3.1,E102&lt;3.4),"C+",AND(E102&gt;=2.6,E102&lt;3.1),"C",AND(E102&gt;=2,E102&lt;2.6),"C-",AND(E102&gt;=1.5,E102&lt;2),"D+",AND(E102&gt;=1,E102&lt;1.5),"D",E102&lt;1,"F")</f>
        <v>A</v>
      </c>
      <c r="W102">
        <v>1010</v>
      </c>
      <c r="X102">
        <f t="shared" si="33"/>
        <v>6.9177056098353047</v>
      </c>
      <c r="Y102">
        <f t="shared" si="34"/>
        <v>4.1051516325795463</v>
      </c>
      <c r="Z102" t="e">
        <f t="shared" si="35"/>
        <v>#NUM!</v>
      </c>
      <c r="AA102">
        <f t="shared" si="36"/>
        <v>4.0641001162537504</v>
      </c>
      <c r="AB102" t="e">
        <f t="shared" si="37"/>
        <v>#NUM!</v>
      </c>
      <c r="AC102">
        <f t="shared" si="38"/>
        <v>4.0025228417650576</v>
      </c>
      <c r="AD102" t="e">
        <f t="shared" si="39"/>
        <v>#NUM!</v>
      </c>
      <c r="AE102">
        <f t="shared" si="40"/>
        <v>3.8998940509505684</v>
      </c>
      <c r="AF102">
        <f t="shared" si="41"/>
        <v>94.15453190278663</v>
      </c>
      <c r="AG102">
        <f t="shared" si="42"/>
        <v>4.1462031489053413</v>
      </c>
      <c r="AH102" t="e">
        <f t="shared" si="43"/>
        <v>#NUM!</v>
      </c>
      <c r="AI102">
        <f t="shared" si="44"/>
        <v>4.2077804233940341</v>
      </c>
      <c r="AJ102" t="e">
        <f t="shared" si="45"/>
        <v>#NUM!</v>
      </c>
      <c r="AK102">
        <f t="shared" si="46"/>
        <v>4.3104092142085237</v>
      </c>
      <c r="AL102" t="e">
        <f t="shared" si="47"/>
        <v>#NUM!</v>
      </c>
    </row>
    <row r="103" spans="1:38" x14ac:dyDescent="0.3">
      <c r="A103" t="s">
        <v>285</v>
      </c>
      <c r="B103">
        <v>92.59375</v>
      </c>
      <c r="C103">
        <v>280</v>
      </c>
      <c r="E103" s="11">
        <f t="shared" si="51"/>
        <v>3.839299201965332</v>
      </c>
      <c r="F103" s="3">
        <f t="shared" si="52"/>
        <v>5.6347896031692493</v>
      </c>
      <c r="G103" s="10">
        <f t="shared" si="53"/>
        <v>98.700048759926645</v>
      </c>
      <c r="H103" s="14" t="str" cm="1">
        <f t="array" ref="H103">_xlfn.IFS(E103&gt;=3.95,"A+",AND(E103&gt;=3.8,E103&lt;3.95),"A",AND(E103&gt;=3.7,E103&lt;3.8),"A-",AND(E103&gt;=3.6,E103&lt;3.7),"B+",AND(E103&gt;=3.5,E103&lt;3.6),"B",AND(E103&gt;=3.4,E103&lt;3.5),"B-",AND(E103&gt;=3.1,E103&lt;3.4),"C+",AND(E103&gt;=2.6,E103&lt;3.1),"C",AND(E103&gt;=2,E103&lt;2.6),"C-",AND(E103&gt;=1.5,E103&lt;2),"D+",AND(E103&gt;=1,E103&lt;1.5),"D",E103&lt;1,"F")</f>
        <v>A</v>
      </c>
      <c r="W103">
        <v>1020</v>
      </c>
      <c r="X103">
        <f t="shared" si="33"/>
        <v>6.9275579062783166</v>
      </c>
      <c r="Y103">
        <f t="shared" si="34"/>
        <v>4.1068049459847442</v>
      </c>
      <c r="Z103" t="e">
        <f t="shared" si="35"/>
        <v>#NUM!</v>
      </c>
      <c r="AA103">
        <f t="shared" si="36"/>
        <v>4.0657368965248963</v>
      </c>
      <c r="AB103" t="e">
        <f t="shared" si="37"/>
        <v>#NUM!</v>
      </c>
      <c r="AC103">
        <f t="shared" si="38"/>
        <v>4.004134822335125</v>
      </c>
      <c r="AD103" t="e">
        <f t="shared" si="39"/>
        <v>#NUM!</v>
      </c>
      <c r="AE103">
        <f t="shared" si="40"/>
        <v>3.9014646986855066</v>
      </c>
      <c r="AF103">
        <f t="shared" si="41"/>
        <v>94.200570472134316</v>
      </c>
      <c r="AG103">
        <f t="shared" si="42"/>
        <v>4.1478729954445912</v>
      </c>
      <c r="AH103" t="e">
        <f t="shared" si="43"/>
        <v>#NUM!</v>
      </c>
      <c r="AI103">
        <f t="shared" si="44"/>
        <v>4.2094750696343617</v>
      </c>
      <c r="AJ103" t="e">
        <f t="shared" si="45"/>
        <v>#NUM!</v>
      </c>
      <c r="AK103">
        <f t="shared" si="46"/>
        <v>4.3121451932839809</v>
      </c>
      <c r="AL103" t="e">
        <f t="shared" si="47"/>
        <v>#NUM!</v>
      </c>
    </row>
    <row r="104" spans="1:38" x14ac:dyDescent="0.3">
      <c r="A104" t="s">
        <v>288</v>
      </c>
      <c r="B104" s="7">
        <v>88.833333333333329</v>
      </c>
      <c r="C104">
        <v>128</v>
      </c>
      <c r="E104" s="11">
        <f t="shared" ref="E104:E137" si="54">$R$3*(B104-$R$4)^2+$R$5</f>
        <v>3.6346842447916665</v>
      </c>
      <c r="F104" s="3">
        <f t="shared" ref="F104:F137" si="55">LN(C104)</f>
        <v>4.8520302639196169</v>
      </c>
      <c r="G104" s="10">
        <f t="shared" ref="G104:G137" si="56">$L$3*E104/(F104+$L$4)*100</f>
        <v>96.705436996712422</v>
      </c>
      <c r="H104" s="14" t="str" cm="1">
        <f t="array" ref="H104">_xlfn.IFS(E104&gt;=3.95,"A+",AND(E104&gt;=3.8,E104&lt;3.95),"A",AND(E104&gt;=3.7,E104&lt;3.8),"A-",AND(E104&gt;=3.6,E104&lt;3.7),"B+",AND(E104&gt;=3.5,E104&lt;3.6),"B",AND(E104&gt;=3.4,E104&lt;3.5),"B-",AND(E104&gt;=3.1,E104&lt;3.4),"C+",AND(E104&gt;=2.6,E104&lt;3.1),"C",AND(E104&gt;=2,E104&lt;2.6),"C-",AND(E104&gt;=1.5,E104&lt;2),"D+",AND(E104&gt;=1,E104&lt;1.5),"D",E104&lt;1,"F")</f>
        <v>B+</v>
      </c>
      <c r="W104">
        <v>1030</v>
      </c>
      <c r="X104">
        <f t="shared" si="33"/>
        <v>6.9373140812236818</v>
      </c>
      <c r="Y104">
        <f t="shared" si="34"/>
        <v>4.108442129245919</v>
      </c>
      <c r="Z104" t="e">
        <f t="shared" si="35"/>
        <v>#NUM!</v>
      </c>
      <c r="AA104">
        <f t="shared" si="36"/>
        <v>4.0673577079534589</v>
      </c>
      <c r="AB104" t="e">
        <f t="shared" si="37"/>
        <v>#NUM!</v>
      </c>
      <c r="AC104">
        <f t="shared" si="38"/>
        <v>4.0057310760147704</v>
      </c>
      <c r="AD104" t="e">
        <f t="shared" si="39"/>
        <v>#NUM!</v>
      </c>
      <c r="AE104">
        <f t="shared" si="40"/>
        <v>3.9030200227836223</v>
      </c>
      <c r="AF104">
        <f t="shared" si="41"/>
        <v>94.246522886996345</v>
      </c>
      <c r="AG104">
        <f t="shared" si="42"/>
        <v>4.1495265505383783</v>
      </c>
      <c r="AH104" t="e">
        <f t="shared" si="43"/>
        <v>#NUM!</v>
      </c>
      <c r="AI104">
        <f t="shared" si="44"/>
        <v>4.2111531824770667</v>
      </c>
      <c r="AJ104" t="e">
        <f t="shared" si="45"/>
        <v>#NUM!</v>
      </c>
      <c r="AK104">
        <f t="shared" si="46"/>
        <v>4.3138642357082153</v>
      </c>
      <c r="AL104" t="e">
        <f t="shared" si="47"/>
        <v>#NUM!</v>
      </c>
    </row>
    <row r="105" spans="1:38" x14ac:dyDescent="0.3">
      <c r="A105" t="s">
        <v>294</v>
      </c>
      <c r="B105" s="7">
        <v>90.1875</v>
      </c>
      <c r="C105">
        <v>185.9</v>
      </c>
      <c r="E105" s="11">
        <f t="shared" si="54"/>
        <v>3.7179145812988281</v>
      </c>
      <c r="F105" s="3">
        <f t="shared" si="55"/>
        <v>5.2252088947273982</v>
      </c>
      <c r="G105" s="10">
        <f t="shared" si="56"/>
        <v>97.298726999054168</v>
      </c>
      <c r="H105" s="14" t="str" cm="1">
        <f t="array" ref="H105">_xlfn.IFS(E105&gt;=3.95,"A+",AND(E105&gt;=3.8,E105&lt;3.95),"A",AND(E105&gt;=3.7,E105&lt;3.8),"A-",AND(E105&gt;=3.6,E105&lt;3.7),"B+",AND(E105&gt;=3.5,E105&lt;3.6),"B",AND(E105&gt;=3.4,E105&lt;3.5),"B-",AND(E105&gt;=3.1,E105&lt;3.4),"C+",AND(E105&gt;=2.6,E105&lt;3.1),"C",AND(E105&gt;=2,E105&lt;2.6),"C-",AND(E105&gt;=1.5,E105&lt;2),"D+",AND(E105&gt;=1,E105&lt;1.5),"D",E105&lt;1,"F")</f>
        <v>A-</v>
      </c>
      <c r="W105">
        <v>1040</v>
      </c>
      <c r="X105">
        <f t="shared" si="33"/>
        <v>6.9469759921354184</v>
      </c>
      <c r="Y105">
        <f t="shared" si="34"/>
        <v>4.1100634940640193</v>
      </c>
      <c r="Z105" t="e">
        <f t="shared" si="35"/>
        <v>#NUM!</v>
      </c>
      <c r="AA105">
        <f t="shared" si="36"/>
        <v>4.0689628591233795</v>
      </c>
      <c r="AB105" t="e">
        <f t="shared" si="37"/>
        <v>#NUM!</v>
      </c>
      <c r="AC105">
        <f t="shared" si="38"/>
        <v>4.0073119067124185</v>
      </c>
      <c r="AD105" t="e">
        <f t="shared" si="39"/>
        <v>#NUM!</v>
      </c>
      <c r="AE105">
        <f t="shared" si="40"/>
        <v>3.9045603193608183</v>
      </c>
      <c r="AF105">
        <f t="shared" si="41"/>
        <v>94.292395920805234</v>
      </c>
      <c r="AG105">
        <f t="shared" si="42"/>
        <v>4.1511641290046599</v>
      </c>
      <c r="AH105" t="e">
        <f t="shared" si="43"/>
        <v>#NUM!</v>
      </c>
      <c r="AI105">
        <f t="shared" si="44"/>
        <v>4.21281508141562</v>
      </c>
      <c r="AJ105" t="e">
        <f t="shared" si="45"/>
        <v>#NUM!</v>
      </c>
      <c r="AK105">
        <f t="shared" si="46"/>
        <v>4.3155666687672207</v>
      </c>
      <c r="AL105" t="e">
        <f t="shared" si="47"/>
        <v>#NUM!</v>
      </c>
    </row>
    <row r="106" spans="1:38" x14ac:dyDescent="0.3">
      <c r="A106" t="s">
        <v>296</v>
      </c>
      <c r="B106" s="7">
        <v>91.75</v>
      </c>
      <c r="C106">
        <v>178</v>
      </c>
      <c r="E106" s="11">
        <f t="shared" si="54"/>
        <v>3.80059814453125</v>
      </c>
      <c r="F106" s="3">
        <f t="shared" si="55"/>
        <v>5.181783550292085</v>
      </c>
      <c r="G106" s="10">
        <f t="shared" si="56"/>
        <v>99.652621363151198</v>
      </c>
      <c r="H106" s="14" t="str" cm="1">
        <f t="array" ref="H106">_xlfn.IFS(E106&gt;=3.95,"A+",AND(E106&gt;=3.8,E106&lt;3.95),"A",AND(E106&gt;=3.7,E106&lt;3.8),"A-",AND(E106&gt;=3.6,E106&lt;3.7),"B+",AND(E106&gt;=3.5,E106&lt;3.6),"B",AND(E106&gt;=3.4,E106&lt;3.5),"B-",AND(E106&gt;=3.1,E106&lt;3.4),"C+",AND(E106&gt;=2.6,E106&lt;3.1),"C",AND(E106&gt;=2,E106&lt;2.6),"C-",AND(E106&gt;=1.5,E106&lt;2),"D+",AND(E106&gt;=1,E106&lt;1.5),"D",E106&lt;1,"F")</f>
        <v>A</v>
      </c>
      <c r="W106">
        <v>1050</v>
      </c>
      <c r="X106">
        <f t="shared" si="33"/>
        <v>6.956545443151569</v>
      </c>
      <c r="Y106">
        <f t="shared" si="34"/>
        <v>4.1116693431913678</v>
      </c>
      <c r="Z106" t="e">
        <f t="shared" si="35"/>
        <v>#NUM!</v>
      </c>
      <c r="AA106">
        <f t="shared" si="36"/>
        <v>4.0705526497594544</v>
      </c>
      <c r="AB106" t="e">
        <f t="shared" si="37"/>
        <v>#NUM!</v>
      </c>
      <c r="AC106">
        <f t="shared" si="38"/>
        <v>4.0088776096115843</v>
      </c>
      <c r="AD106" t="e">
        <f t="shared" si="39"/>
        <v>#NUM!</v>
      </c>
      <c r="AE106">
        <f t="shared" si="40"/>
        <v>3.9060858760317996</v>
      </c>
      <c r="AF106">
        <f t="shared" si="41"/>
        <v>94.338196313793134</v>
      </c>
      <c r="AG106">
        <f t="shared" si="42"/>
        <v>4.1527860366232812</v>
      </c>
      <c r="AH106" t="e">
        <f t="shared" si="43"/>
        <v>#NUM!</v>
      </c>
      <c r="AI106">
        <f t="shared" si="44"/>
        <v>4.2144610767711521</v>
      </c>
      <c r="AJ106" t="e">
        <f t="shared" si="45"/>
        <v>#NUM!</v>
      </c>
      <c r="AK106">
        <f t="shared" si="46"/>
        <v>4.3172528103509364</v>
      </c>
      <c r="AL106" t="e">
        <f t="shared" si="47"/>
        <v>#NUM!</v>
      </c>
    </row>
    <row r="107" spans="1:38" x14ac:dyDescent="0.3">
      <c r="A107" t="s">
        <v>300</v>
      </c>
      <c r="B107" s="7">
        <v>93.714285714285708</v>
      </c>
      <c r="C107">
        <v>1196</v>
      </c>
      <c r="E107" s="11">
        <f t="shared" si="54"/>
        <v>3.8842474489795915</v>
      </c>
      <c r="F107" s="3">
        <f t="shared" si="55"/>
        <v>7.0867379345105768</v>
      </c>
      <c r="G107" s="10">
        <f t="shared" si="56"/>
        <v>93.969554406812534</v>
      </c>
      <c r="H107" s="14" t="str" cm="1">
        <f t="array" ref="H107">_xlfn.IFS(E107&gt;=3.95,"A+",AND(E107&gt;=3.8,E107&lt;3.95),"A",AND(E107&gt;=3.7,E107&lt;3.8),"A-",AND(E107&gt;=3.6,E107&lt;3.7),"B+",AND(E107&gt;=3.5,E107&lt;3.6),"B",AND(E107&gt;=3.4,E107&lt;3.5),"B-",AND(E107&gt;=3.1,E107&lt;3.4),"C+",AND(E107&gt;=2.6,E107&lt;3.1),"C",AND(E107&gt;=2,E107&lt;2.6),"C-",AND(E107&gt;=1.5,E107&lt;2),"D+",AND(E107&gt;=1,E107&lt;1.5),"D",E107&lt;1,"F")</f>
        <v>A</v>
      </c>
      <c r="W107">
        <v>1060</v>
      </c>
      <c r="X107">
        <f t="shared" si="33"/>
        <v>6.9660241871061128</v>
      </c>
      <c r="Y107">
        <f t="shared" si="34"/>
        <v>4.1132599707709518</v>
      </c>
      <c r="Z107" t="e">
        <f t="shared" si="35"/>
        <v>#NUM!</v>
      </c>
      <c r="AA107">
        <f t="shared" si="36"/>
        <v>4.0721273710632424</v>
      </c>
      <c r="AB107" t="e">
        <f t="shared" si="37"/>
        <v>#NUM!</v>
      </c>
      <c r="AC107">
        <f t="shared" si="38"/>
        <v>4.0104284715016778</v>
      </c>
      <c r="AD107" t="e">
        <f t="shared" si="39"/>
        <v>#NUM!</v>
      </c>
      <c r="AE107">
        <f t="shared" si="40"/>
        <v>3.9075969722324038</v>
      </c>
      <c r="AF107">
        <f t="shared" si="41"/>
        <v>94.383930780518625</v>
      </c>
      <c r="AG107">
        <f t="shared" si="42"/>
        <v>4.1543925704786613</v>
      </c>
      <c r="AH107" t="e">
        <f t="shared" si="43"/>
        <v>#NUM!</v>
      </c>
      <c r="AI107">
        <f t="shared" si="44"/>
        <v>4.216091470040225</v>
      </c>
      <c r="AJ107" t="e">
        <f t="shared" si="45"/>
        <v>#NUM!</v>
      </c>
      <c r="AK107">
        <f t="shared" si="46"/>
        <v>4.3189229693094999</v>
      </c>
      <c r="AL107" t="e">
        <f t="shared" si="47"/>
        <v>#NUM!</v>
      </c>
    </row>
    <row r="108" spans="1:38" x14ac:dyDescent="0.3">
      <c r="A108" t="s">
        <v>305</v>
      </c>
      <c r="B108" s="7">
        <v>93.638888888888886</v>
      </c>
      <c r="C108">
        <v>180</v>
      </c>
      <c r="E108" s="11">
        <f t="shared" si="54"/>
        <v>3.8814539026331016</v>
      </c>
      <c r="F108" s="3">
        <f t="shared" si="55"/>
        <v>5.1929568508902104</v>
      </c>
      <c r="G108" s="10">
        <f t="shared" si="56"/>
        <v>101.72266965682553</v>
      </c>
      <c r="H108" s="14" t="str" cm="1">
        <f t="array" ref="H108">_xlfn.IFS(E108&gt;=3.95,"A+",AND(E108&gt;=3.8,E108&lt;3.95),"A",AND(E108&gt;=3.7,E108&lt;3.8),"A-",AND(E108&gt;=3.6,E108&lt;3.7),"B+",AND(E108&gt;=3.5,E108&lt;3.6),"B",AND(E108&gt;=3.4,E108&lt;3.5),"B-",AND(E108&gt;=3.1,E108&lt;3.4),"C+",AND(E108&gt;=2.6,E108&lt;3.1),"C",AND(E108&gt;=2,E108&lt;2.6),"C-",AND(E108&gt;=1.5,E108&lt;2),"D+",AND(E108&gt;=1,E108&lt;1.5),"D",E108&lt;1,"F")</f>
        <v>A</v>
      </c>
      <c r="W108">
        <v>1070</v>
      </c>
      <c r="X108">
        <f t="shared" si="33"/>
        <v>6.9754139274559517</v>
      </c>
      <c r="Y108">
        <f t="shared" si="34"/>
        <v>4.1148356626597939</v>
      </c>
      <c r="Z108" t="e">
        <f t="shared" si="35"/>
        <v>#NUM!</v>
      </c>
      <c r="AA108">
        <f t="shared" si="36"/>
        <v>4.0736873060331957</v>
      </c>
      <c r="AB108" t="e">
        <f t="shared" si="37"/>
        <v>#NUM!</v>
      </c>
      <c r="AC108">
        <f t="shared" si="38"/>
        <v>4.0119647710932984</v>
      </c>
      <c r="AD108" t="e">
        <f t="shared" si="39"/>
        <v>#NUM!</v>
      </c>
      <c r="AE108">
        <f t="shared" si="40"/>
        <v>3.9090938795268038</v>
      </c>
      <c r="AF108">
        <f t="shared" si="41"/>
        <v>94.42960601738821</v>
      </c>
      <c r="AG108">
        <f t="shared" si="42"/>
        <v>4.1559840192863913</v>
      </c>
      <c r="AH108" t="e">
        <f t="shared" si="43"/>
        <v>#NUM!</v>
      </c>
      <c r="AI108">
        <f t="shared" si="44"/>
        <v>4.2177065542262877</v>
      </c>
      <c r="AJ108" t="e">
        <f t="shared" si="45"/>
        <v>#NUM!</v>
      </c>
      <c r="AK108">
        <f t="shared" si="46"/>
        <v>4.3205774457927832</v>
      </c>
      <c r="AL108" t="e">
        <f t="shared" si="47"/>
        <v>#NUM!</v>
      </c>
    </row>
    <row r="109" spans="1:38" x14ac:dyDescent="0.3">
      <c r="A109" t="s">
        <v>311</v>
      </c>
      <c r="B109" s="7">
        <v>94.083333333333329</v>
      </c>
      <c r="C109">
        <v>198</v>
      </c>
      <c r="E109" s="11">
        <f t="shared" si="54"/>
        <v>3.8974405924479165</v>
      </c>
      <c r="F109" s="3">
        <f t="shared" si="55"/>
        <v>5.2882670306945352</v>
      </c>
      <c r="G109" s="10">
        <f t="shared" si="56"/>
        <v>101.71528834888339</v>
      </c>
      <c r="H109" s="14" t="str" cm="1">
        <f t="array" ref="H109">_xlfn.IFS(E109&gt;=3.95,"A+",AND(E109&gt;=3.8,E109&lt;3.95),"A",AND(E109&gt;=3.7,E109&lt;3.8),"A-",AND(E109&gt;=3.6,E109&lt;3.7),"B+",AND(E109&gt;=3.5,E109&lt;3.6),"B",AND(E109&gt;=3.4,E109&lt;3.5),"B-",AND(E109&gt;=3.1,E109&lt;3.4),"C+",AND(E109&gt;=2.6,E109&lt;3.1),"C",AND(E109&gt;=2,E109&lt;2.6),"C-",AND(E109&gt;=1.5,E109&lt;2),"D+",AND(E109&gt;=1,E109&lt;1.5),"D",E109&lt;1,"F")</f>
        <v>A</v>
      </c>
      <c r="W109">
        <v>1080</v>
      </c>
      <c r="X109">
        <f t="shared" si="33"/>
        <v>6.9847163201182658</v>
      </c>
      <c r="Y109">
        <f t="shared" si="34"/>
        <v>4.1163966967372776</v>
      </c>
      <c r="Z109" t="e">
        <f t="shared" si="35"/>
        <v>#NUM!</v>
      </c>
      <c r="AA109">
        <f t="shared" si="36"/>
        <v>4.0752327297699047</v>
      </c>
      <c r="AB109" t="e">
        <f t="shared" si="37"/>
        <v>#NUM!</v>
      </c>
      <c r="AC109">
        <f t="shared" si="38"/>
        <v>4.0134867793188462</v>
      </c>
      <c r="AD109" t="e">
        <f t="shared" si="39"/>
        <v>#NUM!</v>
      </c>
      <c r="AE109">
        <f t="shared" si="40"/>
        <v>3.9105768619004135</v>
      </c>
      <c r="AF109">
        <f t="shared" si="41"/>
        <v>94.475228710194529</v>
      </c>
      <c r="AG109">
        <f t="shared" si="42"/>
        <v>4.1575606637046505</v>
      </c>
      <c r="AH109" t="e">
        <f t="shared" si="43"/>
        <v>#NUM!</v>
      </c>
      <c r="AI109">
        <f t="shared" si="44"/>
        <v>4.2193066141557098</v>
      </c>
      <c r="AJ109" t="e">
        <f t="shared" si="45"/>
        <v>#NUM!</v>
      </c>
      <c r="AK109">
        <f t="shared" si="46"/>
        <v>4.3222165315741421</v>
      </c>
      <c r="AL109" t="e">
        <f t="shared" si="47"/>
        <v>#NUM!</v>
      </c>
    </row>
    <row r="110" spans="1:38" x14ac:dyDescent="0.3">
      <c r="A110" t="s">
        <v>316</v>
      </c>
      <c r="B110" s="7">
        <v>92.181818181818187</v>
      </c>
      <c r="C110">
        <v>115</v>
      </c>
      <c r="E110" s="11">
        <f t="shared" si="54"/>
        <v>3.8209258780991737</v>
      </c>
      <c r="F110" s="3">
        <f t="shared" si="55"/>
        <v>4.7449321283632502</v>
      </c>
      <c r="G110" s="10">
        <f t="shared" si="56"/>
        <v>102.14908252650787</v>
      </c>
      <c r="H110" s="14" t="str" cm="1">
        <f t="array" ref="H110">_xlfn.IFS(E110&gt;=3.95,"A+",AND(E110&gt;=3.8,E110&lt;3.95),"A",AND(E110&gt;=3.7,E110&lt;3.8),"A-",AND(E110&gt;=3.6,E110&lt;3.7),"B+",AND(E110&gt;=3.5,E110&lt;3.6),"B",AND(E110&gt;=3.4,E110&lt;3.5),"B-",AND(E110&gt;=3.1,E110&lt;3.4),"C+",AND(E110&gt;=2.6,E110&lt;3.1),"C",AND(E110&gt;=2,E110&lt;2.6),"C-",AND(E110&gt;=1.5,E110&lt;2),"D+",AND(E110&gt;=1,E110&lt;1.5),"D",E110&lt;1,"F")</f>
        <v>A</v>
      </c>
      <c r="W110">
        <v>1090</v>
      </c>
      <c r="X110">
        <f t="shared" si="33"/>
        <v>6.9939329752231894</v>
      </c>
      <c r="Y110">
        <f t="shared" si="34"/>
        <v>4.1179433431992667</v>
      </c>
      <c r="Z110" t="e">
        <f t="shared" si="35"/>
        <v>#NUM!</v>
      </c>
      <c r="AA110">
        <f t="shared" si="36"/>
        <v>4.0767639097672745</v>
      </c>
      <c r="AB110" t="e">
        <f t="shared" si="37"/>
        <v>#NUM!</v>
      </c>
      <c r="AC110">
        <f t="shared" si="38"/>
        <v>4.0149947596192854</v>
      </c>
      <c r="AD110" t="e">
        <f t="shared" si="39"/>
        <v>#NUM!</v>
      </c>
      <c r="AE110">
        <f t="shared" si="40"/>
        <v>3.9120461760393037</v>
      </c>
      <c r="AF110">
        <f t="shared" si="41"/>
        <v>94.520805541695239</v>
      </c>
      <c r="AG110">
        <f t="shared" si="42"/>
        <v>4.1591227766312597</v>
      </c>
      <c r="AH110" t="e">
        <f t="shared" si="43"/>
        <v>#NUM!</v>
      </c>
      <c r="AI110">
        <f t="shared" si="44"/>
        <v>4.2208919267792488</v>
      </c>
      <c r="AJ110" t="e">
        <f t="shared" si="45"/>
        <v>#NUM!</v>
      </c>
      <c r="AK110">
        <f t="shared" si="46"/>
        <v>4.3238405103592301</v>
      </c>
      <c r="AL110" t="e">
        <f t="shared" si="47"/>
        <v>#NUM!</v>
      </c>
    </row>
    <row r="111" spans="1:38" x14ac:dyDescent="0.3">
      <c r="A111" t="s">
        <v>319</v>
      </c>
      <c r="B111" s="7">
        <v>91.527777777777771</v>
      </c>
      <c r="C111">
        <v>99</v>
      </c>
      <c r="E111" s="11">
        <f t="shared" si="54"/>
        <v>3.789711281105324</v>
      </c>
      <c r="F111" s="3">
        <f t="shared" si="55"/>
        <v>4.5951198501345898</v>
      </c>
      <c r="G111" s="10">
        <f t="shared" si="56"/>
        <v>102.00012606209876</v>
      </c>
      <c r="H111" s="14" t="str" cm="1">
        <f t="array" ref="H111">_xlfn.IFS(E111&gt;=3.95,"A+",AND(E111&gt;=3.8,E111&lt;3.95),"A",AND(E111&gt;=3.7,E111&lt;3.8),"A-",AND(E111&gt;=3.6,E111&lt;3.7),"B+",AND(E111&gt;=3.5,E111&lt;3.6),"B",AND(E111&gt;=3.4,E111&lt;3.5),"B-",AND(E111&gt;=3.1,E111&lt;3.4),"C+",AND(E111&gt;=2.6,E111&lt;3.1),"C",AND(E111&gt;=2,E111&lt;2.6),"C-",AND(E111&gt;=1.5,E111&lt;2),"D+",AND(E111&gt;=1,E111&lt;1.5),"D",E111&lt;1,"F")</f>
        <v>A-</v>
      </c>
      <c r="W111">
        <v>1100</v>
      </c>
      <c r="X111">
        <f t="shared" si="33"/>
        <v>7.0030654587864616</v>
      </c>
      <c r="Y111">
        <f t="shared" si="34"/>
        <v>4.1194758648387904</v>
      </c>
      <c r="Z111" t="e">
        <f t="shared" si="35"/>
        <v>#NUM!</v>
      </c>
      <c r="AA111">
        <f t="shared" si="36"/>
        <v>4.0782811061904027</v>
      </c>
      <c r="AB111" t="e">
        <f t="shared" si="37"/>
        <v>#NUM!</v>
      </c>
      <c r="AC111">
        <f t="shared" si="38"/>
        <v>4.0164889682178204</v>
      </c>
      <c r="AD111" t="e">
        <f t="shared" si="39"/>
        <v>#NUM!</v>
      </c>
      <c r="AE111">
        <f t="shared" si="40"/>
        <v>3.9135020715968505</v>
      </c>
      <c r="AF111">
        <f t="shared" si="41"/>
        <v>94.56634319925567</v>
      </c>
      <c r="AG111">
        <f t="shared" si="42"/>
        <v>4.160670623487178</v>
      </c>
      <c r="AH111" t="e">
        <f t="shared" si="43"/>
        <v>#NUM!</v>
      </c>
      <c r="AI111">
        <f t="shared" si="44"/>
        <v>4.2224627614597594</v>
      </c>
      <c r="AJ111" t="e">
        <f t="shared" si="45"/>
        <v>#NUM!</v>
      </c>
      <c r="AK111">
        <f t="shared" si="46"/>
        <v>4.3254496580807293</v>
      </c>
      <c r="AL111" t="e">
        <f t="shared" si="47"/>
        <v>#NUM!</v>
      </c>
    </row>
    <row r="112" spans="1:38" x14ac:dyDescent="0.3">
      <c r="A112" t="s">
        <v>319</v>
      </c>
      <c r="B112" s="7">
        <v>92.125</v>
      </c>
      <c r="C112">
        <v>99</v>
      </c>
      <c r="E112" s="11">
        <f t="shared" si="54"/>
        <v>3.8183135986328125</v>
      </c>
      <c r="F112" s="3">
        <f t="shared" si="55"/>
        <v>4.5951198501345898</v>
      </c>
      <c r="G112" s="10">
        <f t="shared" si="56"/>
        <v>102.76995779255742</v>
      </c>
      <c r="H112" s="14" t="str" cm="1">
        <f t="array" ref="H112">_xlfn.IFS(E112&gt;=3.95,"A+",AND(E112&gt;=3.8,E112&lt;3.95),"A",AND(E112&gt;=3.7,E112&lt;3.8),"A-",AND(E112&gt;=3.6,E112&lt;3.7),"B+",AND(E112&gt;=3.5,E112&lt;3.6),"B",AND(E112&gt;=3.4,E112&lt;3.5),"B-",AND(E112&gt;=3.1,E112&lt;3.4),"C+",AND(E112&gt;=2.6,E112&lt;3.1),"C",AND(E112&gt;=2,E112&lt;2.6),"C-",AND(E112&gt;=1.5,E112&lt;2),"D+",AND(E112&gt;=1,E112&lt;1.5),"D",E112&lt;1,"F")</f>
        <v>A</v>
      </c>
      <c r="W112">
        <v>1110</v>
      </c>
      <c r="X112">
        <f t="shared" si="33"/>
        <v>7.0121152943063798</v>
      </c>
      <c r="Y112">
        <f t="shared" si="34"/>
        <v>4.1209945173140241</v>
      </c>
      <c r="Z112" t="e">
        <f t="shared" si="35"/>
        <v>#NUM!</v>
      </c>
      <c r="AA112">
        <f t="shared" si="36"/>
        <v>4.0797845721408832</v>
      </c>
      <c r="AB112" t="e">
        <f t="shared" si="37"/>
        <v>#NUM!</v>
      </c>
      <c r="AC112">
        <f t="shared" si="38"/>
        <v>4.0179696543811732</v>
      </c>
      <c r="AD112" t="e">
        <f t="shared" si="39"/>
        <v>#NUM!</v>
      </c>
      <c r="AE112">
        <f t="shared" si="40"/>
        <v>3.9149447914483222</v>
      </c>
      <c r="AF112">
        <f t="shared" si="41"/>
        <v>94.611848382579979</v>
      </c>
      <c r="AG112">
        <f t="shared" si="42"/>
        <v>4.1622044624871641</v>
      </c>
      <c r="AH112" t="e">
        <f t="shared" si="43"/>
        <v>#NUM!</v>
      </c>
      <c r="AI112">
        <f t="shared" si="44"/>
        <v>4.2240193802468742</v>
      </c>
      <c r="AJ112" t="e">
        <f t="shared" si="45"/>
        <v>#NUM!</v>
      </c>
      <c r="AK112">
        <f t="shared" si="46"/>
        <v>4.3270442431797251</v>
      </c>
      <c r="AL112" t="e">
        <f t="shared" si="47"/>
        <v>#NUM!</v>
      </c>
    </row>
    <row r="113" spans="1:38" x14ac:dyDescent="0.3">
      <c r="A113" t="s">
        <v>305</v>
      </c>
      <c r="B113" s="7">
        <v>93.590909090909093</v>
      </c>
      <c r="C113">
        <v>243</v>
      </c>
      <c r="E113" s="11">
        <f t="shared" si="54"/>
        <v>3.879658848786157</v>
      </c>
      <c r="F113" s="3">
        <f t="shared" si="55"/>
        <v>5.4930614433405482</v>
      </c>
      <c r="G113" s="10">
        <f t="shared" si="56"/>
        <v>100.35117430441586</v>
      </c>
      <c r="H113" s="14" t="str" cm="1">
        <f t="array" ref="H113">_xlfn.IFS(E113&gt;=3.95,"A+",AND(E113&gt;=3.8,E113&lt;3.95),"A",AND(E113&gt;=3.7,E113&lt;3.8),"A-",AND(E113&gt;=3.6,E113&lt;3.7),"B+",AND(E113&gt;=3.5,E113&lt;3.6),"B",AND(E113&gt;=3.4,E113&lt;3.5),"B-",AND(E113&gt;=3.1,E113&lt;3.4),"C+",AND(E113&gt;=2.6,E113&lt;3.1),"C",AND(E113&gt;=2,E113&lt;2.6),"C-",AND(E113&gt;=1.5,E113&lt;2),"D+",AND(E113&gt;=1,E113&lt;1.5),"D",E113&lt;1,"F")</f>
        <v>A</v>
      </c>
      <c r="W113">
        <v>1120</v>
      </c>
      <c r="X113">
        <f t="shared" si="33"/>
        <v>7.0210839642891401</v>
      </c>
      <c r="Y113">
        <f t="shared" si="34"/>
        <v>4.1224995494042647</v>
      </c>
      <c r="Z113" t="e">
        <f t="shared" si="35"/>
        <v>#NUM!</v>
      </c>
      <c r="AA113">
        <f t="shared" si="36"/>
        <v>4.0812745539102213</v>
      </c>
      <c r="AB113" t="e">
        <f t="shared" si="37"/>
        <v>#NUM!</v>
      </c>
      <c r="AC113">
        <f t="shared" si="38"/>
        <v>4.0194370606691576</v>
      </c>
      <c r="AD113" t="e">
        <f t="shared" si="39"/>
        <v>#NUM!</v>
      </c>
      <c r="AE113">
        <f t="shared" si="40"/>
        <v>3.9163745719340506</v>
      </c>
      <c r="AF113">
        <f t="shared" si="41"/>
        <v>94.657327811555589</v>
      </c>
      <c r="AG113">
        <f t="shared" si="42"/>
        <v>4.1637245448983071</v>
      </c>
      <c r="AH113" t="e">
        <f t="shared" si="43"/>
        <v>#NUM!</v>
      </c>
      <c r="AI113">
        <f t="shared" si="44"/>
        <v>4.2255620381393708</v>
      </c>
      <c r="AJ113" t="e">
        <f t="shared" si="45"/>
        <v>#NUM!</v>
      </c>
      <c r="AK113">
        <f t="shared" si="46"/>
        <v>4.3286245268744779</v>
      </c>
      <c r="AL113" t="e">
        <f t="shared" si="47"/>
        <v>#NUM!</v>
      </c>
    </row>
    <row r="114" spans="1:38" x14ac:dyDescent="0.3">
      <c r="A114" t="s">
        <v>325</v>
      </c>
      <c r="B114" s="7">
        <v>92.96875</v>
      </c>
      <c r="C114">
        <v>61.14</v>
      </c>
      <c r="E114" s="11">
        <f t="shared" si="54"/>
        <v>3.8551607131958008</v>
      </c>
      <c r="F114" s="3">
        <f t="shared" si="55"/>
        <v>4.1131663164626886</v>
      </c>
      <c r="G114" s="10">
        <f t="shared" si="56"/>
        <v>106.07063835964669</v>
      </c>
      <c r="H114" s="14" t="str" cm="1">
        <f t="array" ref="H114">_xlfn.IFS(E114&gt;=3.95,"A+",AND(E114&gt;=3.8,E114&lt;3.95),"A",AND(E114&gt;=3.7,E114&lt;3.8),"A-",AND(E114&gt;=3.6,E114&lt;3.7),"B+",AND(E114&gt;=3.5,E114&lt;3.6),"B",AND(E114&gt;=3.4,E114&lt;3.5),"B-",AND(E114&gt;=3.1,E114&lt;3.4),"C+",AND(E114&gt;=2.6,E114&lt;3.1),"C",AND(E114&gt;=2,E114&lt;2.6),"C-",AND(E114&gt;=1.5,E114&lt;2),"D+",AND(E114&gt;=1,E114&lt;1.5),"D",E114&lt;1,"F")</f>
        <v>A</v>
      </c>
      <c r="W114">
        <v>1130</v>
      </c>
      <c r="X114">
        <f t="shared" si="33"/>
        <v>7.0299729117063858</v>
      </c>
      <c r="Y114">
        <f t="shared" si="34"/>
        <v>4.1239912032545156</v>
      </c>
      <c r="Z114" t="e">
        <f t="shared" si="35"/>
        <v>#NUM!</v>
      </c>
      <c r="AA114">
        <f t="shared" si="36"/>
        <v>4.0827512912219701</v>
      </c>
      <c r="AB114" t="e">
        <f t="shared" si="37"/>
        <v>#NUM!</v>
      </c>
      <c r="AC114">
        <f t="shared" si="38"/>
        <v>4.0208914231731523</v>
      </c>
      <c r="AD114" t="e">
        <f t="shared" si="39"/>
        <v>#NUM!</v>
      </c>
      <c r="AE114">
        <f t="shared" si="40"/>
        <v>3.9177916430917898</v>
      </c>
      <c r="AF114">
        <f t="shared" si="41"/>
        <v>94.702788234237204</v>
      </c>
      <c r="AG114">
        <f t="shared" si="42"/>
        <v>4.1652311152870602</v>
      </c>
      <c r="AH114" t="e">
        <f t="shared" si="43"/>
        <v>#NUM!</v>
      </c>
      <c r="AI114">
        <f t="shared" si="44"/>
        <v>4.2270909833358781</v>
      </c>
      <c r="AJ114" t="e">
        <f t="shared" si="45"/>
        <v>#NUM!</v>
      </c>
      <c r="AK114">
        <f t="shared" si="46"/>
        <v>4.3301907634172414</v>
      </c>
      <c r="AL114" t="e">
        <f t="shared" si="47"/>
        <v>#NUM!</v>
      </c>
    </row>
    <row r="115" spans="1:38" x14ac:dyDescent="0.3">
      <c r="A115" t="s">
        <v>327</v>
      </c>
      <c r="B115" s="7">
        <v>90</v>
      </c>
      <c r="C115">
        <v>61.08</v>
      </c>
      <c r="E115" s="11">
        <f t="shared" si="54"/>
        <v>3.70703125</v>
      </c>
      <c r="F115" s="3">
        <f t="shared" si="55"/>
        <v>4.1121844803504315</v>
      </c>
      <c r="G115" s="10">
        <f t="shared" si="56"/>
        <v>101.99963794565153</v>
      </c>
      <c r="H115" s="14" t="str" cm="1">
        <f t="array" ref="H115">_xlfn.IFS(E115&gt;=3.95,"A+",AND(E115&gt;=3.8,E115&lt;3.95),"A",AND(E115&gt;=3.7,E115&lt;3.8),"A-",AND(E115&gt;=3.6,E115&lt;3.7),"B+",AND(E115&gt;=3.5,E115&lt;3.6),"B",AND(E115&gt;=3.4,E115&lt;3.5),"B-",AND(E115&gt;=3.1,E115&lt;3.4),"C+",AND(E115&gt;=2.6,E115&lt;3.1),"C",AND(E115&gt;=2,E115&lt;2.6),"C-",AND(E115&gt;=1.5,E115&lt;2),"D+",AND(E115&gt;=1,E115&lt;1.5),"D",E115&lt;1,"F")</f>
        <v>A-</v>
      </c>
      <c r="W115">
        <v>1140</v>
      </c>
      <c r="X115">
        <f t="shared" si="33"/>
        <v>7.0387835413885416</v>
      </c>
      <c r="Y115">
        <f t="shared" si="34"/>
        <v>4.125469714609304</v>
      </c>
      <c r="Z115" t="e">
        <f t="shared" si="35"/>
        <v>#NUM!</v>
      </c>
      <c r="AA115">
        <f t="shared" si="36"/>
        <v>4.0842150174632117</v>
      </c>
      <c r="AB115" t="e">
        <f t="shared" si="37"/>
        <v>#NUM!</v>
      </c>
      <c r="AC115">
        <f t="shared" si="38"/>
        <v>4.0223329717440715</v>
      </c>
      <c r="AD115" t="e">
        <f t="shared" si="39"/>
        <v>#NUM!</v>
      </c>
      <c r="AE115">
        <f t="shared" si="40"/>
        <v>3.9191962288788389</v>
      </c>
      <c r="AF115">
        <f t="shared" si="41"/>
        <v>94.748236434997324</v>
      </c>
      <c r="AG115">
        <f t="shared" si="42"/>
        <v>4.1667244117553972</v>
      </c>
      <c r="AH115" t="e">
        <f t="shared" si="43"/>
        <v>#NUM!</v>
      </c>
      <c r="AI115">
        <f t="shared" si="44"/>
        <v>4.2286064574745366</v>
      </c>
      <c r="AJ115" t="e">
        <f t="shared" si="45"/>
        <v>#NUM!</v>
      </c>
      <c r="AK115">
        <f t="shared" si="46"/>
        <v>4.33174320033977</v>
      </c>
      <c r="AL115" t="e">
        <f t="shared" si="47"/>
        <v>#NUM!</v>
      </c>
    </row>
    <row r="116" spans="1:38" x14ac:dyDescent="0.3">
      <c r="A116" t="s">
        <v>332</v>
      </c>
      <c r="B116" s="7">
        <v>91.8</v>
      </c>
      <c r="C116">
        <v>57</v>
      </c>
      <c r="E116" s="11">
        <f t="shared" si="54"/>
        <v>3.8030078124999998</v>
      </c>
      <c r="F116" s="3">
        <f t="shared" si="55"/>
        <v>4.0430512678345503</v>
      </c>
      <c r="G116" s="10">
        <f t="shared" si="56"/>
        <v>104.97554319088289</v>
      </c>
      <c r="H116" s="14" t="str" cm="1">
        <f t="array" ref="H116">_xlfn.IFS(E116&gt;=3.95,"A+",AND(E116&gt;=3.8,E116&lt;3.95),"A",AND(E116&gt;=3.7,E116&lt;3.8),"A-",AND(E116&gt;=3.6,E116&lt;3.7),"B+",AND(E116&gt;=3.5,E116&lt;3.6),"B",AND(E116&gt;=3.4,E116&lt;3.5),"B-",AND(E116&gt;=3.1,E116&lt;3.4),"C+",AND(E116&gt;=2.6,E116&lt;3.1),"C",AND(E116&gt;=2,E116&lt;2.6),"C-",AND(E116&gt;=1.5,E116&lt;2),"D+",AND(E116&gt;=1,E116&lt;1.5),"D",E116&lt;1,"F")</f>
        <v>A</v>
      </c>
      <c r="W116">
        <v>1150</v>
      </c>
      <c r="X116">
        <f t="shared" si="33"/>
        <v>7.0475172213572961</v>
      </c>
      <c r="Y116">
        <f t="shared" si="34"/>
        <v>4.126935313036288</v>
      </c>
      <c r="Z116" t="e">
        <f t="shared" si="35"/>
        <v>#NUM!</v>
      </c>
      <c r="AA116">
        <f t="shared" si="36"/>
        <v>4.0856659599059251</v>
      </c>
      <c r="AB116" t="e">
        <f t="shared" si="37"/>
        <v>#NUM!</v>
      </c>
      <c r="AC116">
        <f t="shared" si="38"/>
        <v>4.0237619302103811</v>
      </c>
      <c r="AD116" t="e">
        <f t="shared" si="39"/>
        <v>#NUM!</v>
      </c>
      <c r="AE116">
        <f t="shared" si="40"/>
        <v>3.9205885473844733</v>
      </c>
      <c r="AF116">
        <f t="shared" si="41"/>
        <v>94.793679242872201</v>
      </c>
      <c r="AG116">
        <f t="shared" si="42"/>
        <v>4.168204666166651</v>
      </c>
      <c r="AH116" t="e">
        <f t="shared" si="43"/>
        <v>#NUM!</v>
      </c>
      <c r="AI116">
        <f t="shared" si="44"/>
        <v>4.230108695862195</v>
      </c>
      <c r="AJ116" t="e">
        <f t="shared" si="45"/>
        <v>#NUM!</v>
      </c>
      <c r="AK116">
        <f t="shared" si="46"/>
        <v>4.3332820786881028</v>
      </c>
      <c r="AL116" t="e">
        <f t="shared" si="47"/>
        <v>#NUM!</v>
      </c>
    </row>
    <row r="117" spans="1:38" x14ac:dyDescent="0.3">
      <c r="A117" t="s">
        <v>335</v>
      </c>
      <c r="B117" s="7">
        <v>91.5625</v>
      </c>
      <c r="C117">
        <v>49</v>
      </c>
      <c r="E117" s="11">
        <f t="shared" si="54"/>
        <v>3.7914314270019531</v>
      </c>
      <c r="F117" s="3">
        <f t="shared" si="55"/>
        <v>3.8918202981106265</v>
      </c>
      <c r="G117" s="10">
        <f t="shared" si="56"/>
        <v>105.39430299476524</v>
      </c>
      <c r="H117" s="14" t="str" cm="1">
        <f t="array" ref="H117">_xlfn.IFS(E117&gt;=3.95,"A+",AND(E117&gt;=3.8,E117&lt;3.95),"A",AND(E117&gt;=3.7,E117&lt;3.8),"A-",AND(E117&gt;=3.6,E117&lt;3.7),"B+",AND(E117&gt;=3.5,E117&lt;3.6),"B",AND(E117&gt;=3.4,E117&lt;3.5),"B-",AND(E117&gt;=3.1,E117&lt;3.4),"C+",AND(E117&gt;=2.6,E117&lt;3.1),"C",AND(E117&gt;=2,E117&lt;2.6),"C-",AND(E117&gt;=1.5,E117&lt;2),"D+",AND(E117&gt;=1,E117&lt;1.5),"D",E117&lt;1,"F")</f>
        <v>A-</v>
      </c>
      <c r="W117">
        <v>1160</v>
      </c>
      <c r="X117">
        <f t="shared" si="33"/>
        <v>7.0561752841004104</v>
      </c>
      <c r="Y117">
        <f t="shared" si="34"/>
        <v>4.128388222140174</v>
      </c>
      <c r="Z117" t="e">
        <f t="shared" si="35"/>
        <v>#NUM!</v>
      </c>
      <c r="AA117">
        <f t="shared" si="36"/>
        <v>4.0871043399187723</v>
      </c>
      <c r="AB117" t="e">
        <f t="shared" si="37"/>
        <v>#NUM!</v>
      </c>
      <c r="AC117">
        <f t="shared" si="38"/>
        <v>4.0251785165866698</v>
      </c>
      <c r="AD117" t="e">
        <f t="shared" si="39"/>
        <v>#NUM!</v>
      </c>
      <c r="AE117">
        <f t="shared" si="40"/>
        <v>3.9219688110331652</v>
      </c>
      <c r="AF117">
        <f t="shared" si="41"/>
        <v>94.839123540132647</v>
      </c>
      <c r="AG117">
        <f t="shared" si="42"/>
        <v>4.1696721043615756</v>
      </c>
      <c r="AH117" t="e">
        <f t="shared" si="43"/>
        <v>#NUM!</v>
      </c>
      <c r="AI117">
        <f t="shared" si="44"/>
        <v>4.2315979276936782</v>
      </c>
      <c r="AJ117" t="e">
        <f t="shared" si="45"/>
        <v>#NUM!</v>
      </c>
      <c r="AK117">
        <f t="shared" si="46"/>
        <v>4.3348076332471832</v>
      </c>
      <c r="AL117" t="e">
        <f t="shared" si="47"/>
        <v>#NUM!</v>
      </c>
    </row>
    <row r="118" spans="1:38" x14ac:dyDescent="0.3">
      <c r="A118" t="s">
        <v>339</v>
      </c>
      <c r="B118" s="7">
        <v>95.5625</v>
      </c>
      <c r="C118">
        <v>398</v>
      </c>
      <c r="E118" s="11">
        <f t="shared" si="54"/>
        <v>3.9423103332519531</v>
      </c>
      <c r="F118" s="3">
        <f t="shared" si="55"/>
        <v>5.9864520052844377</v>
      </c>
      <c r="G118" s="10">
        <f t="shared" si="56"/>
        <v>99.833682491618106</v>
      </c>
      <c r="H118" s="14" t="str" cm="1">
        <f t="array" ref="H118">_xlfn.IFS(E118&gt;=3.95,"A+",AND(E118&gt;=3.8,E118&lt;3.95),"A",AND(E118&gt;=3.7,E118&lt;3.8),"A-",AND(E118&gt;=3.6,E118&lt;3.7),"B+",AND(E118&gt;=3.5,E118&lt;3.6),"B",AND(E118&gt;=3.4,E118&lt;3.5),"B-",AND(E118&gt;=3.1,E118&lt;3.4),"C+",AND(E118&gt;=2.6,E118&lt;3.1),"C",AND(E118&gt;=2,E118&lt;2.6),"C-",AND(E118&gt;=1.5,E118&lt;2),"D+",AND(E118&gt;=1,E118&lt;1.5),"D",E118&lt;1,"F")</f>
        <v>A</v>
      </c>
      <c r="W118">
        <v>1170</v>
      </c>
      <c r="X118">
        <f t="shared" si="33"/>
        <v>7.0647590277918022</v>
      </c>
      <c r="Y118">
        <f t="shared" si="34"/>
        <v>4.1298286597674672</v>
      </c>
      <c r="Z118" t="e">
        <f t="shared" si="35"/>
        <v>#NUM!</v>
      </c>
      <c r="AA118">
        <f t="shared" si="36"/>
        <v>4.0885303731697924</v>
      </c>
      <c r="AB118" t="e">
        <f t="shared" si="37"/>
        <v>#NUM!</v>
      </c>
      <c r="AC118">
        <f t="shared" si="38"/>
        <v>4.0265829432732803</v>
      </c>
      <c r="AD118" t="e">
        <f t="shared" si="39"/>
        <v>#NUM!</v>
      </c>
      <c r="AE118">
        <f t="shared" si="40"/>
        <v>3.9233372267790938</v>
      </c>
      <c r="AF118">
        <f t="shared" si="41"/>
        <v>94.88457627111211</v>
      </c>
      <c r="AG118">
        <f t="shared" si="42"/>
        <v>4.1711269463651419</v>
      </c>
      <c r="AH118" t="e">
        <f t="shared" si="43"/>
        <v>#NUM!</v>
      </c>
      <c r="AI118">
        <f t="shared" si="44"/>
        <v>4.2330743762616532</v>
      </c>
      <c r="AJ118" t="e">
        <f t="shared" si="45"/>
        <v>#NUM!</v>
      </c>
      <c r="AK118">
        <f t="shared" si="46"/>
        <v>4.336320092755841</v>
      </c>
      <c r="AL118" t="e">
        <f t="shared" si="47"/>
        <v>#NUM!</v>
      </c>
    </row>
    <row r="119" spans="1:38" x14ac:dyDescent="0.3">
      <c r="A119" t="s">
        <v>346</v>
      </c>
      <c r="B119" s="7">
        <v>91.65625</v>
      </c>
      <c r="C119">
        <v>115.71</v>
      </c>
      <c r="E119" s="11">
        <f t="shared" si="54"/>
        <v>3.7960405349731445</v>
      </c>
      <c r="F119" s="3">
        <f t="shared" si="55"/>
        <v>4.7510870608882465</v>
      </c>
      <c r="G119" s="10">
        <f t="shared" si="56"/>
        <v>101.4557802809736</v>
      </c>
      <c r="H119" s="14" t="str" cm="1">
        <f t="array" ref="H119">_xlfn.IFS(E119&gt;=3.95,"A+",AND(E119&gt;=3.8,E119&lt;3.95),"A",AND(E119&gt;=3.7,E119&lt;3.8),"A-",AND(E119&gt;=3.6,E119&lt;3.7),"B+",AND(E119&gt;=3.5,E119&lt;3.6),"B",AND(E119&gt;=3.4,E119&lt;3.5),"B-",AND(E119&gt;=3.1,E119&lt;3.4),"C+",AND(E119&gt;=2.6,E119&lt;3.1),"C",AND(E119&gt;=2,E119&lt;2.6),"C-",AND(E119&gt;=1.5,E119&lt;2),"D+",AND(E119&gt;=1,E119&lt;1.5),"D",E119&lt;1,"F")</f>
        <v>A-</v>
      </c>
      <c r="W119">
        <v>1180</v>
      </c>
      <c r="X119">
        <f t="shared" si="33"/>
        <v>7.0732697174597101</v>
      </c>
      <c r="Y119">
        <f t="shared" si="34"/>
        <v>4.1312568382024972</v>
      </c>
      <c r="Z119" t="e">
        <f t="shared" si="35"/>
        <v>#NUM!</v>
      </c>
      <c r="AA119">
        <f t="shared" si="36"/>
        <v>4.0899442698204718</v>
      </c>
      <c r="AB119" t="e">
        <f t="shared" si="37"/>
        <v>#NUM!</v>
      </c>
      <c r="AC119">
        <f t="shared" si="38"/>
        <v>4.0279754172474345</v>
      </c>
      <c r="AD119" t="e">
        <f t="shared" si="39"/>
        <v>#NUM!</v>
      </c>
      <c r="AE119">
        <f t="shared" si="40"/>
        <v>3.9246939962923717</v>
      </c>
      <c r="AF119">
        <f t="shared" si="41"/>
        <v>94.93004445132533</v>
      </c>
      <c r="AG119">
        <f t="shared" si="42"/>
        <v>4.1725694065845218</v>
      </c>
      <c r="AH119" t="e">
        <f t="shared" si="43"/>
        <v>#NUM!</v>
      </c>
      <c r="AI119">
        <f t="shared" si="44"/>
        <v>4.2345382591575591</v>
      </c>
      <c r="AJ119" t="e">
        <f t="shared" si="45"/>
        <v>#NUM!</v>
      </c>
      <c r="AK119">
        <f t="shared" si="46"/>
        <v>4.3378196801126228</v>
      </c>
      <c r="AL119" t="e">
        <f t="shared" si="47"/>
        <v>#NUM!</v>
      </c>
    </row>
    <row r="120" spans="1:38" x14ac:dyDescent="0.3">
      <c r="A120" t="s">
        <v>349</v>
      </c>
      <c r="B120" s="7">
        <v>85.875</v>
      </c>
      <c r="C120">
        <v>159</v>
      </c>
      <c r="E120" s="11">
        <f t="shared" si="54"/>
        <v>3.4154815673828125</v>
      </c>
      <c r="F120" s="3">
        <f t="shared" si="55"/>
        <v>5.0689042022202315</v>
      </c>
      <c r="G120" s="10">
        <f t="shared" si="56"/>
        <v>90.00178260122253</v>
      </c>
      <c r="H120" s="14" t="str" cm="1">
        <f t="array" ref="H120">_xlfn.IFS(E120&gt;=3.95,"A+",AND(E120&gt;=3.8,E120&lt;3.95),"A",AND(E120&gt;=3.7,E120&lt;3.8),"A-",AND(E120&gt;=3.6,E120&lt;3.7),"B+",AND(E120&gt;=3.5,E120&lt;3.6),"B",AND(E120&gt;=3.4,E120&lt;3.5),"B-",AND(E120&gt;=3.1,E120&lt;3.4),"C+",AND(E120&gt;=2.6,E120&lt;3.1),"C",AND(E120&gt;=2,E120&lt;2.6),"C-",AND(E120&gt;=1.5,E120&lt;2),"D+",AND(E120&gt;=1,E120&lt;1.5),"D",E120&lt;1,"F")</f>
        <v>B-</v>
      </c>
      <c r="W120">
        <v>1190</v>
      </c>
      <c r="X120">
        <f t="shared" si="33"/>
        <v>7.0817085861055746</v>
      </c>
      <c r="Y120">
        <f t="shared" si="34"/>
        <v>4.1326729643551783</v>
      </c>
      <c r="Z120" t="e">
        <f t="shared" si="35"/>
        <v>#NUM!</v>
      </c>
      <c r="AA120">
        <f t="shared" si="36"/>
        <v>4.0913462347116267</v>
      </c>
      <c r="AB120" t="e">
        <f t="shared" si="37"/>
        <v>#NUM!</v>
      </c>
      <c r="AC120">
        <f t="shared" si="38"/>
        <v>4.0293561402462981</v>
      </c>
      <c r="AD120" t="e">
        <f t="shared" si="39"/>
        <v>#NUM!</v>
      </c>
      <c r="AE120">
        <f t="shared" si="40"/>
        <v>3.9260393161374192</v>
      </c>
      <c r="AF120">
        <f t="shared" si="41"/>
        <v>94.975535176914107</v>
      </c>
      <c r="AG120">
        <f t="shared" si="42"/>
        <v>4.1739996939987298</v>
      </c>
      <c r="AH120" t="e">
        <f t="shared" si="43"/>
        <v>#NUM!</v>
      </c>
      <c r="AI120">
        <f t="shared" si="44"/>
        <v>4.2359897884640567</v>
      </c>
      <c r="AJ120" t="e">
        <f t="shared" si="45"/>
        <v>#NUM!</v>
      </c>
      <c r="AK120">
        <f t="shared" si="46"/>
        <v>4.3393066125729369</v>
      </c>
      <c r="AL120" t="e">
        <f t="shared" si="47"/>
        <v>#NUM!</v>
      </c>
    </row>
    <row r="121" spans="1:38" x14ac:dyDescent="0.3">
      <c r="A121" t="s">
        <v>354</v>
      </c>
      <c r="B121" s="7">
        <v>93.2</v>
      </c>
      <c r="C121">
        <v>173.14</v>
      </c>
      <c r="E121" s="11">
        <f t="shared" si="54"/>
        <v>3.8645312500000002</v>
      </c>
      <c r="F121" s="3">
        <f t="shared" si="55"/>
        <v>5.1541005157876274</v>
      </c>
      <c r="G121" s="10">
        <f t="shared" si="56"/>
        <v>101.45253830536775</v>
      </c>
      <c r="H121" s="14" t="str" cm="1">
        <f t="array" ref="H121">_xlfn.IFS(E121&gt;=3.95,"A+",AND(E121&gt;=3.8,E121&lt;3.95),"A",AND(E121&gt;=3.7,E121&lt;3.8),"A-",AND(E121&gt;=3.6,E121&lt;3.7),"B+",AND(E121&gt;=3.5,E121&lt;3.6),"B",AND(E121&gt;=3.4,E121&lt;3.5),"B-",AND(E121&gt;=3.1,E121&lt;3.4),"C+",AND(E121&gt;=2.6,E121&lt;3.1),"C",AND(E121&gt;=2,E121&lt;2.6),"C-",AND(E121&gt;=1.5,E121&lt;2),"D+",AND(E121&gt;=1,E121&lt;1.5),"D",E121&lt;1,"F")</f>
        <v>A</v>
      </c>
      <c r="W121">
        <v>1200</v>
      </c>
      <c r="X121">
        <f t="shared" si="33"/>
        <v>7.0900768357760917</v>
      </c>
      <c r="Y121">
        <f t="shared" si="34"/>
        <v>4.1340772399409094</v>
      </c>
      <c r="Z121" t="e">
        <f t="shared" si="35"/>
        <v>#NUM!</v>
      </c>
      <c r="AA121">
        <f t="shared" si="36"/>
        <v>4.0927364675415001</v>
      </c>
      <c r="AB121" t="e">
        <f t="shared" si="37"/>
        <v>#NUM!</v>
      </c>
      <c r="AC121">
        <f t="shared" si="38"/>
        <v>4.0307253089423867</v>
      </c>
      <c r="AD121" t="e">
        <f t="shared" si="39"/>
        <v>#NUM!</v>
      </c>
      <c r="AE121">
        <f t="shared" si="40"/>
        <v>3.927373377943864</v>
      </c>
      <c r="AF121">
        <f t="shared" si="41"/>
        <v>95.021055634458136</v>
      </c>
      <c r="AG121">
        <f t="shared" si="42"/>
        <v>4.1754180123403186</v>
      </c>
      <c r="AH121" t="e">
        <f t="shared" si="43"/>
        <v>#NUM!</v>
      </c>
      <c r="AI121">
        <f t="shared" si="44"/>
        <v>4.2374291709394321</v>
      </c>
      <c r="AJ121" t="e">
        <f t="shared" si="45"/>
        <v>#NUM!</v>
      </c>
      <c r="AK121">
        <f t="shared" si="46"/>
        <v>4.3407811019379547</v>
      </c>
      <c r="AL121" t="e">
        <f t="shared" si="47"/>
        <v>#NUM!</v>
      </c>
    </row>
    <row r="122" spans="1:38" x14ac:dyDescent="0.3">
      <c r="A122" t="s">
        <v>356</v>
      </c>
      <c r="B122" s="7">
        <v>91.625</v>
      </c>
      <c r="C122">
        <v>57.88</v>
      </c>
      <c r="E122" s="11">
        <f t="shared" si="54"/>
        <v>3.7945098876953125</v>
      </c>
      <c r="F122" s="3">
        <f t="shared" si="55"/>
        <v>4.0583719017632829</v>
      </c>
      <c r="G122" s="10">
        <f t="shared" si="56"/>
        <v>104.66669384546255</v>
      </c>
      <c r="H122" s="14" t="str" cm="1">
        <f t="array" ref="H122">_xlfn.IFS(E122&gt;=3.95,"A+",AND(E122&gt;=3.8,E122&lt;3.95),"A",AND(E122&gt;=3.7,E122&lt;3.8),"A-",AND(E122&gt;=3.6,E122&lt;3.7),"B+",AND(E122&gt;=3.5,E122&lt;3.6),"B",AND(E122&gt;=3.4,E122&lt;3.5),"B-",AND(E122&gt;=3.1,E122&lt;3.4),"C+",AND(E122&gt;=2.6,E122&lt;3.1),"C",AND(E122&gt;=2,E122&lt;2.6),"C-",AND(E122&gt;=1.5,E122&lt;2),"D+",AND(E122&gt;=1,E122&lt;1.5),"D",E122&lt;1,"F")</f>
        <v>A-</v>
      </c>
      <c r="W122">
        <v>1210</v>
      </c>
      <c r="X122">
        <f t="shared" si="33"/>
        <v>7.0983756385907864</v>
      </c>
      <c r="Y122">
        <f t="shared" si="34"/>
        <v>4.1354698616530143</v>
      </c>
      <c r="Z122" t="e">
        <f t="shared" si="35"/>
        <v>#NUM!</v>
      </c>
      <c r="AA122">
        <f t="shared" si="36"/>
        <v>4.0941151630364843</v>
      </c>
      <c r="AB122" t="e">
        <f t="shared" si="37"/>
        <v>#NUM!</v>
      </c>
      <c r="AC122">
        <f t="shared" si="38"/>
        <v>4.0320831151116883</v>
      </c>
      <c r="AD122" t="e">
        <f t="shared" si="39"/>
        <v>#NUM!</v>
      </c>
      <c r="AE122">
        <f t="shared" si="40"/>
        <v>3.9286963685703635</v>
      </c>
      <c r="AF122">
        <f t="shared" si="41"/>
        <v>95.066613111193362</v>
      </c>
      <c r="AG122">
        <f t="shared" si="42"/>
        <v>4.1768245602695453</v>
      </c>
      <c r="AH122" t="e">
        <f t="shared" si="43"/>
        <v>#NUM!</v>
      </c>
      <c r="AI122">
        <f t="shared" si="44"/>
        <v>4.2388566081943395</v>
      </c>
      <c r="AJ122" t="e">
        <f t="shared" si="45"/>
        <v>#NUM!</v>
      </c>
      <c r="AK122">
        <f t="shared" si="46"/>
        <v>4.3422433547356656</v>
      </c>
      <c r="AL122" t="e">
        <f t="shared" si="47"/>
        <v>#NUM!</v>
      </c>
    </row>
    <row r="123" spans="1:38" x14ac:dyDescent="0.3">
      <c r="A123" t="s">
        <v>362</v>
      </c>
      <c r="B123" s="7">
        <v>92.666666666666671</v>
      </c>
      <c r="C123">
        <v>128.57</v>
      </c>
      <c r="E123" s="11">
        <f t="shared" si="54"/>
        <v>3.842447916666667</v>
      </c>
      <c r="F123" s="3">
        <f t="shared" si="55"/>
        <v>4.856473503096157</v>
      </c>
      <c r="G123" s="10">
        <f t="shared" si="56"/>
        <v>102.21297882671519</v>
      </c>
      <c r="H123" s="14" t="str" cm="1">
        <f t="array" ref="H123">_xlfn.IFS(E123&gt;=3.95,"A+",AND(E123&gt;=3.8,E123&lt;3.95),"A",AND(E123&gt;=3.7,E123&lt;3.8),"A-",AND(E123&gt;=3.6,E123&lt;3.7),"B+",AND(E123&gt;=3.5,E123&lt;3.6),"B",AND(E123&gt;=3.4,E123&lt;3.5),"B-",AND(E123&gt;=3.1,E123&lt;3.4),"C+",AND(E123&gt;=2.6,E123&lt;3.1),"C",AND(E123&gt;=2,E123&lt;2.6),"C-",AND(E123&gt;=1.5,E123&lt;2),"D+",AND(E123&gt;=1,E123&lt;1.5),"D",E123&lt;1,"F")</f>
        <v>A</v>
      </c>
      <c r="W123">
        <v>1220</v>
      </c>
      <c r="X123">
        <f t="shared" si="33"/>
        <v>7.1066061377273027</v>
      </c>
      <c r="Y123">
        <f t="shared" si="34"/>
        <v>4.1368510213280789</v>
      </c>
      <c r="Z123" t="e">
        <f t="shared" si="35"/>
        <v>#NUM!</v>
      </c>
      <c r="AA123">
        <f t="shared" si="36"/>
        <v>4.095482511114799</v>
      </c>
      <c r="AB123" t="e">
        <f t="shared" si="37"/>
        <v>#NUM!</v>
      </c>
      <c r="AC123">
        <f t="shared" si="38"/>
        <v>4.0334297457948773</v>
      </c>
      <c r="AD123" t="e">
        <f t="shared" si="39"/>
        <v>#NUM!</v>
      </c>
      <c r="AE123">
        <f t="shared" si="40"/>
        <v>3.9300084702616753</v>
      </c>
      <c r="AF123">
        <f t="shared" si="41"/>
        <v>95.112215005681875</v>
      </c>
      <c r="AG123">
        <f t="shared" si="42"/>
        <v>4.1782195315413597</v>
      </c>
      <c r="AH123" t="e">
        <f t="shared" si="43"/>
        <v>#NUM!</v>
      </c>
      <c r="AI123">
        <f t="shared" si="44"/>
        <v>4.2402722968612814</v>
      </c>
      <c r="AJ123" t="e">
        <f t="shared" si="45"/>
        <v>#NUM!</v>
      </c>
      <c r="AK123">
        <f t="shared" si="46"/>
        <v>4.3436935723944829</v>
      </c>
      <c r="AL123" t="e">
        <f t="shared" si="47"/>
        <v>#NUM!</v>
      </c>
    </row>
    <row r="124" spans="1:38" x14ac:dyDescent="0.3">
      <c r="A124" t="s">
        <v>367</v>
      </c>
      <c r="B124" s="7">
        <v>91.90625</v>
      </c>
      <c r="C124">
        <v>138</v>
      </c>
      <c r="E124" s="11">
        <f t="shared" si="54"/>
        <v>3.808079719543457</v>
      </c>
      <c r="F124" s="3">
        <f t="shared" si="55"/>
        <v>4.9272536851572051</v>
      </c>
      <c r="G124" s="10">
        <f t="shared" si="56"/>
        <v>100.97969818742996</v>
      </c>
      <c r="H124" s="14" t="str" cm="1">
        <f t="array" ref="H124">_xlfn.IFS(E124&gt;=3.95,"A+",AND(E124&gt;=3.8,E124&lt;3.95),"A",AND(E124&gt;=3.7,E124&lt;3.8),"A-",AND(E124&gt;=3.6,E124&lt;3.7),"B+",AND(E124&gt;=3.5,E124&lt;3.6),"B",AND(E124&gt;=3.4,E124&lt;3.5),"B-",AND(E124&gt;=3.1,E124&lt;3.4),"C+",AND(E124&gt;=2.6,E124&lt;3.1),"C",AND(E124&gt;=2,E124&lt;2.6),"C-",AND(E124&gt;=1.5,E124&lt;2),"D+",AND(E124&gt;=1,E124&lt;1.5),"D",E124&lt;1,"F")</f>
        <v>A</v>
      </c>
      <c r="W124">
        <v>1230</v>
      </c>
      <c r="X124">
        <f t="shared" si="33"/>
        <v>7.114769448366463</v>
      </c>
      <c r="Y124">
        <f t="shared" si="34"/>
        <v>4.1382209061045456</v>
      </c>
      <c r="Z124" t="e">
        <f t="shared" si="35"/>
        <v>#NUM!</v>
      </c>
      <c r="AA124">
        <f t="shared" si="36"/>
        <v>4.0968386970435002</v>
      </c>
      <c r="AB124" t="e">
        <f t="shared" si="37"/>
        <v>#NUM!</v>
      </c>
      <c r="AC124">
        <f t="shared" si="38"/>
        <v>4.0347653834519317</v>
      </c>
      <c r="AD124" t="e">
        <f t="shared" si="39"/>
        <v>#NUM!</v>
      </c>
      <c r="AE124">
        <f t="shared" si="40"/>
        <v>3.9313098607993187</v>
      </c>
      <c r="AF124">
        <f t="shared" si="41"/>
        <v>95.157868838982239</v>
      </c>
      <c r="AG124">
        <f t="shared" si="42"/>
        <v>4.179603115165591</v>
      </c>
      <c r="AH124" t="e">
        <f t="shared" si="43"/>
        <v>#NUM!</v>
      </c>
      <c r="AI124">
        <f t="shared" si="44"/>
        <v>4.2416764287571587</v>
      </c>
      <c r="AJ124" t="e">
        <f t="shared" si="45"/>
        <v>#NUM!</v>
      </c>
      <c r="AK124">
        <f t="shared" si="46"/>
        <v>4.3451319514097726</v>
      </c>
      <c r="AL124" t="e">
        <f t="shared" si="47"/>
        <v>#NUM!</v>
      </c>
    </row>
    <row r="125" spans="1:38" x14ac:dyDescent="0.3">
      <c r="A125" t="s">
        <v>371</v>
      </c>
      <c r="B125" s="7">
        <v>89.678571428571431</v>
      </c>
      <c r="C125">
        <v>88</v>
      </c>
      <c r="E125" s="11">
        <f t="shared" si="54"/>
        <v>3.6878948600924746</v>
      </c>
      <c r="F125" s="3">
        <f t="shared" si="55"/>
        <v>4.4773368144782069</v>
      </c>
      <c r="G125" s="10">
        <f t="shared" si="56"/>
        <v>99.790601552145077</v>
      </c>
      <c r="H125" s="14" t="str" cm="1">
        <f t="array" ref="H125">_xlfn.IFS(E125&gt;=3.95,"A+",AND(E125&gt;=3.8,E125&lt;3.95),"A",AND(E125&gt;=3.7,E125&lt;3.8),"A-",AND(E125&gt;=3.6,E125&lt;3.7),"B+",AND(E125&gt;=3.5,E125&lt;3.6),"B",AND(E125&gt;=3.4,E125&lt;3.5),"B-",AND(E125&gt;=3.1,E125&lt;3.4),"C+",AND(E125&gt;=2.6,E125&lt;3.1),"C",AND(E125&gt;=2,E125&lt;2.6),"C-",AND(E125&gt;=1.5,E125&lt;2),"D+",AND(E125&gt;=1,E125&lt;1.5),"D",E125&lt;1,"F")</f>
        <v>B+</v>
      </c>
      <c r="W125">
        <v>1240</v>
      </c>
      <c r="X125">
        <f t="shared" si="33"/>
        <v>7.122866658599083</v>
      </c>
      <c r="Y125">
        <f t="shared" si="34"/>
        <v>4.1395796985748836</v>
      </c>
      <c r="Z125" t="e">
        <f t="shared" si="35"/>
        <v>#NUM!</v>
      </c>
      <c r="AA125">
        <f t="shared" si="36"/>
        <v>4.0981839015891346</v>
      </c>
      <c r="AB125" t="e">
        <f t="shared" si="37"/>
        <v>#NUM!</v>
      </c>
      <c r="AC125">
        <f t="shared" si="38"/>
        <v>4.0360902061105106</v>
      </c>
      <c r="AD125" t="e">
        <f t="shared" si="39"/>
        <v>#NUM!</v>
      </c>
      <c r="AE125">
        <f t="shared" si="40"/>
        <v>3.9326007136461389</v>
      </c>
      <c r="AF125">
        <f t="shared" si="41"/>
        <v>95.203582266373033</v>
      </c>
      <c r="AG125">
        <f t="shared" si="42"/>
        <v>4.1809754955606317</v>
      </c>
      <c r="AH125" t="e">
        <f t="shared" si="43"/>
        <v>#NUM!</v>
      </c>
      <c r="AI125">
        <f t="shared" si="44"/>
        <v>4.2430691910392548</v>
      </c>
      <c r="AJ125" t="e">
        <f t="shared" si="45"/>
        <v>#NUM!</v>
      </c>
      <c r="AK125">
        <f t="shared" si="46"/>
        <v>4.3465586835036278</v>
      </c>
      <c r="AL125" t="e">
        <f t="shared" si="47"/>
        <v>#NUM!</v>
      </c>
    </row>
    <row r="126" spans="1:38" x14ac:dyDescent="0.3">
      <c r="A126" t="s">
        <v>375</v>
      </c>
      <c r="B126" s="7">
        <v>92.071428571428569</v>
      </c>
      <c r="C126">
        <v>104.7</v>
      </c>
      <c r="E126" s="11">
        <f t="shared" si="54"/>
        <v>3.8158332669005102</v>
      </c>
      <c r="F126" s="3">
        <f t="shared" si="55"/>
        <v>4.6510991178764911</v>
      </c>
      <c r="G126" s="10">
        <f t="shared" si="56"/>
        <v>102.4441834980998</v>
      </c>
      <c r="H126" s="14" t="str" cm="1">
        <f t="array" ref="H126">_xlfn.IFS(E126&gt;=3.95,"A+",AND(E126&gt;=3.8,E126&lt;3.95),"A",AND(E126&gt;=3.7,E126&lt;3.8),"A-",AND(E126&gt;=3.6,E126&lt;3.7),"B+",AND(E126&gt;=3.5,E126&lt;3.6),"B",AND(E126&gt;=3.4,E126&lt;3.5),"B-",AND(E126&gt;=3.1,E126&lt;3.4),"C+",AND(E126&gt;=2.6,E126&lt;3.1),"C",AND(E126&gt;=2,E126&lt;2.6),"C-",AND(E126&gt;=1.5,E126&lt;2),"D+",AND(E126&gt;=1,E126&lt;1.5),"D",E126&lt;1,"F")</f>
        <v>A</v>
      </c>
      <c r="W126">
        <v>1250</v>
      </c>
      <c r="X126">
        <f t="shared" si="33"/>
        <v>7.1308988302963465</v>
      </c>
      <c r="Y126">
        <f t="shared" si="34"/>
        <v>4.1409275769316451</v>
      </c>
      <c r="Z126" t="e">
        <f t="shared" si="35"/>
        <v>#NUM!</v>
      </c>
      <c r="AA126">
        <f t="shared" si="36"/>
        <v>4.0995183011623286</v>
      </c>
      <c r="AB126" t="e">
        <f t="shared" si="37"/>
        <v>#NUM!</v>
      </c>
      <c r="AC126">
        <f t="shared" si="38"/>
        <v>4.0374043875083538</v>
      </c>
      <c r="AD126" t="e">
        <f t="shared" si="39"/>
        <v>#NUM!</v>
      </c>
      <c r="AE126">
        <f t="shared" si="40"/>
        <v>3.9338811980850625</v>
      </c>
      <c r="AF126">
        <f t="shared" si="41"/>
        <v>95.249363089686611</v>
      </c>
      <c r="AG126">
        <f t="shared" si="42"/>
        <v>4.1823368527009617</v>
      </c>
      <c r="AH126" t="e">
        <f t="shared" si="43"/>
        <v>#NUM!</v>
      </c>
      <c r="AI126">
        <f t="shared" si="44"/>
        <v>4.2444507663549356</v>
      </c>
      <c r="AJ126" t="e">
        <f t="shared" si="45"/>
        <v>#NUM!</v>
      </c>
      <c r="AK126">
        <f t="shared" si="46"/>
        <v>4.3479739557782278</v>
      </c>
      <c r="AL126" t="e">
        <f t="shared" si="47"/>
        <v>#NUM!</v>
      </c>
    </row>
    <row r="127" spans="1:38" x14ac:dyDescent="0.3">
      <c r="A127" t="s">
        <v>379</v>
      </c>
      <c r="B127" s="7">
        <v>93.224999999999994</v>
      </c>
      <c r="C127">
        <v>168</v>
      </c>
      <c r="E127" s="11">
        <f t="shared" si="54"/>
        <v>3.8655255126953123</v>
      </c>
      <c r="F127" s="3">
        <f t="shared" si="55"/>
        <v>5.1239639794032588</v>
      </c>
      <c r="G127" s="10">
        <f t="shared" si="56"/>
        <v>101.61354513073277</v>
      </c>
      <c r="H127" s="14" t="str" cm="1">
        <f t="array" ref="H127">_xlfn.IFS(E127&gt;=3.95,"A+",AND(E127&gt;=3.8,E127&lt;3.95),"A",AND(E127&gt;=3.7,E127&lt;3.8),"A-",AND(E127&gt;=3.6,E127&lt;3.7),"B+",AND(E127&gt;=3.5,E127&lt;3.6),"B",AND(E127&gt;=3.4,E127&lt;3.5),"B-",AND(E127&gt;=3.1,E127&lt;3.4),"C+",AND(E127&gt;=2.6,E127&lt;3.1),"C",AND(E127&gt;=2,E127&lt;2.6),"C-",AND(E127&gt;=1.5,E127&lt;2),"D+",AND(E127&gt;=1,E127&lt;1.5),"D",E127&lt;1,"F")</f>
        <v>A</v>
      </c>
      <c r="W127">
        <v>1260</v>
      </c>
      <c r="X127">
        <f t="shared" si="33"/>
        <v>7.1388669999455239</v>
      </c>
      <c r="Y127">
        <f t="shared" si="34"/>
        <v>4.1422647151077117</v>
      </c>
      <c r="Z127" t="e">
        <f t="shared" si="35"/>
        <v>#NUM!</v>
      </c>
      <c r="AA127">
        <f t="shared" si="36"/>
        <v>4.1008420679566342</v>
      </c>
      <c r="AB127" t="e">
        <f t="shared" si="37"/>
        <v>#NUM!</v>
      </c>
      <c r="AC127">
        <f t="shared" si="38"/>
        <v>4.0387080972300193</v>
      </c>
      <c r="AD127" t="e">
        <f t="shared" si="39"/>
        <v>#NUM!</v>
      </c>
      <c r="AE127">
        <f t="shared" si="40"/>
        <v>3.9351514793523261</v>
      </c>
      <c r="AF127">
        <f t="shared" si="41"/>
        <v>95.295219270315982</v>
      </c>
      <c r="AG127">
        <f t="shared" si="42"/>
        <v>4.1836873622587891</v>
      </c>
      <c r="AH127" t="e">
        <f t="shared" si="43"/>
        <v>#NUM!</v>
      </c>
      <c r="AI127">
        <f t="shared" si="44"/>
        <v>4.245821332985404</v>
      </c>
      <c r="AJ127" t="e">
        <f t="shared" si="45"/>
        <v>#NUM!</v>
      </c>
      <c r="AK127">
        <f t="shared" si="46"/>
        <v>4.3493779508630972</v>
      </c>
      <c r="AL127" t="e">
        <f t="shared" si="47"/>
        <v>#NUM!</v>
      </c>
    </row>
    <row r="128" spans="1:38" x14ac:dyDescent="0.3">
      <c r="A128" t="s">
        <v>383</v>
      </c>
      <c r="B128" s="7">
        <v>92.357142857142861</v>
      </c>
      <c r="C128">
        <v>138</v>
      </c>
      <c r="E128" s="11">
        <f t="shared" si="54"/>
        <v>3.8288673867984695</v>
      </c>
      <c r="F128" s="3">
        <f t="shared" si="55"/>
        <v>4.9272536851572051</v>
      </c>
      <c r="G128" s="10">
        <f t="shared" si="56"/>
        <v>101.53092939056336</v>
      </c>
      <c r="H128" s="14" t="str" cm="1">
        <f t="array" ref="H128">_xlfn.IFS(E128&gt;=3.95,"A+",AND(E128&gt;=3.8,E128&lt;3.95),"A",AND(E128&gt;=3.7,E128&lt;3.8),"A-",AND(E128&gt;=3.6,E128&lt;3.7),"B+",AND(E128&gt;=3.5,E128&lt;3.6),"B",AND(E128&gt;=3.4,E128&lt;3.5),"B-",AND(E128&gt;=3.1,E128&lt;3.4),"C+",AND(E128&gt;=2.6,E128&lt;3.1),"C",AND(E128&gt;=2,E128&lt;2.6),"C-",AND(E128&gt;=1.5,E128&lt;2),"D+",AND(E128&gt;=1,E128&lt;1.5),"D",E128&lt;1,"F")</f>
        <v>A</v>
      </c>
      <c r="W128">
        <v>1270</v>
      </c>
      <c r="X128">
        <f t="shared" si="33"/>
        <v>7.1467721794526371</v>
      </c>
      <c r="Y128">
        <f t="shared" si="34"/>
        <v>4.1435912829109851</v>
      </c>
      <c r="Z128" t="e">
        <f t="shared" si="35"/>
        <v>#NUM!</v>
      </c>
      <c r="AA128">
        <f t="shared" si="36"/>
        <v>4.1021553700818751</v>
      </c>
      <c r="AB128" t="e">
        <f t="shared" si="37"/>
        <v>#NUM!</v>
      </c>
      <c r="AC128">
        <f t="shared" si="38"/>
        <v>4.0400015008382102</v>
      </c>
      <c r="AD128" t="e">
        <f t="shared" si="39"/>
        <v>#NUM!</v>
      </c>
      <c r="AE128">
        <f t="shared" si="40"/>
        <v>3.9364117187654362</v>
      </c>
      <c r="AF128">
        <f t="shared" si="41"/>
        <v>95.341158942963276</v>
      </c>
      <c r="AG128">
        <f t="shared" si="42"/>
        <v>4.1850271957400951</v>
      </c>
      <c r="AH128" t="e">
        <f t="shared" si="43"/>
        <v>#NUM!</v>
      </c>
      <c r="AI128">
        <f t="shared" si="44"/>
        <v>4.24718106498376</v>
      </c>
      <c r="AJ128" t="e">
        <f t="shared" si="45"/>
        <v>#NUM!</v>
      </c>
      <c r="AK128">
        <f t="shared" si="46"/>
        <v>4.3507708470565349</v>
      </c>
      <c r="AL128" t="e">
        <f t="shared" si="47"/>
        <v>#NUM!</v>
      </c>
    </row>
    <row r="129" spans="1:38" x14ac:dyDescent="0.3">
      <c r="A129" t="s">
        <v>387</v>
      </c>
      <c r="B129" s="7">
        <v>91.875</v>
      </c>
      <c r="C129">
        <v>145</v>
      </c>
      <c r="E129" s="11">
        <f t="shared" si="54"/>
        <v>3.8065948486328125</v>
      </c>
      <c r="F129" s="3">
        <f t="shared" si="55"/>
        <v>4.9767337424205742</v>
      </c>
      <c r="G129" s="10">
        <f t="shared" si="56"/>
        <v>100.71856238479889</v>
      </c>
      <c r="H129" s="14" t="str" cm="1">
        <f t="array" ref="H129">_xlfn.IFS(E129&gt;=3.95,"A+",AND(E129&gt;=3.8,E129&lt;3.95),"A",AND(E129&gt;=3.7,E129&lt;3.8),"A-",AND(E129&gt;=3.6,E129&lt;3.7),"B+",AND(E129&gt;=3.5,E129&lt;3.6),"B",AND(E129&gt;=3.4,E129&lt;3.5),"B-",AND(E129&gt;=3.1,E129&lt;3.4),"C+",AND(E129&gt;=2.6,E129&lt;3.1),"C",AND(E129&gt;=2,E129&lt;2.6),"C-",AND(E129&gt;=1.5,E129&lt;2),"D+",AND(E129&gt;=1,E129&lt;1.5),"D",E129&lt;1,"F")</f>
        <v>A</v>
      </c>
      <c r="W129">
        <v>1280</v>
      </c>
      <c r="X129">
        <f t="shared" si="33"/>
        <v>7.1546153569136628</v>
      </c>
      <c r="Y129">
        <f t="shared" si="34"/>
        <v>4.1449074461538054</v>
      </c>
      <c r="Z129" t="e">
        <f t="shared" si="35"/>
        <v>#NUM!</v>
      </c>
      <c r="AA129">
        <f t="shared" si="36"/>
        <v>4.1034583716922679</v>
      </c>
      <c r="AB129" t="e">
        <f t="shared" si="37"/>
        <v>#NUM!</v>
      </c>
      <c r="AC129">
        <f t="shared" si="38"/>
        <v>4.0412847599999608</v>
      </c>
      <c r="AD129" t="e">
        <f t="shared" si="39"/>
        <v>#NUM!</v>
      </c>
      <c r="AE129">
        <f t="shared" si="40"/>
        <v>3.9376620738461154</v>
      </c>
      <c r="AF129">
        <f t="shared" si="41"/>
        <v>95.387190430204967</v>
      </c>
      <c r="AG129">
        <f t="shared" si="42"/>
        <v>4.1863565206153437</v>
      </c>
      <c r="AH129" t="e">
        <f t="shared" si="43"/>
        <v>#NUM!</v>
      </c>
      <c r="AI129">
        <f t="shared" si="44"/>
        <v>4.2485301323076499</v>
      </c>
      <c r="AJ129" t="e">
        <f t="shared" si="45"/>
        <v>#NUM!</v>
      </c>
      <c r="AK129">
        <f t="shared" si="46"/>
        <v>4.3521528184614962</v>
      </c>
      <c r="AL129" t="e">
        <f t="shared" si="47"/>
        <v>#NUM!</v>
      </c>
    </row>
    <row r="130" spans="1:38" x14ac:dyDescent="0.3">
      <c r="A130" t="s">
        <v>390</v>
      </c>
      <c r="B130" s="7">
        <v>91.166666666666671</v>
      </c>
      <c r="C130">
        <v>178</v>
      </c>
      <c r="E130" s="11">
        <f t="shared" si="54"/>
        <v>3.771402994791667</v>
      </c>
      <c r="F130" s="3">
        <f t="shared" si="55"/>
        <v>5.181783550292085</v>
      </c>
      <c r="G130" s="10">
        <f t="shared" si="56"/>
        <v>98.887117331417258</v>
      </c>
      <c r="H130" s="14" t="str" cm="1">
        <f t="array" ref="H130">_xlfn.IFS(E130&gt;=3.95,"A+",AND(E130&gt;=3.8,E130&lt;3.95),"A",AND(E130&gt;=3.7,E130&lt;3.8),"A-",AND(E130&gt;=3.6,E130&lt;3.7),"B+",AND(E130&gt;=3.5,E130&lt;3.6),"B",AND(E130&gt;=3.4,E130&lt;3.5),"B-",AND(E130&gt;=3.1,E130&lt;3.4),"C+",AND(E130&gt;=2.6,E130&lt;3.1),"C",AND(E130&gt;=2,E130&lt;2.6),"C-",AND(E130&gt;=1.5,E130&lt;2),"D+",AND(E130&gt;=1,E130&lt;1.5),"D",E130&lt;1,"F")</f>
        <v>A-</v>
      </c>
      <c r="W130">
        <v>1290</v>
      </c>
      <c r="X130">
        <f t="shared" si="33"/>
        <v>7.1623974973557178</v>
      </c>
      <c r="Y130">
        <f t="shared" si="34"/>
        <v>4.146213366777328</v>
      </c>
      <c r="Z130" t="e">
        <f t="shared" si="35"/>
        <v>#NUM!</v>
      </c>
      <c r="AA130">
        <f t="shared" si="36"/>
        <v>4.104751233109555</v>
      </c>
      <c r="AB130" t="e">
        <f t="shared" si="37"/>
        <v>#NUM!</v>
      </c>
      <c r="AC130">
        <f t="shared" si="38"/>
        <v>4.0425580326078947</v>
      </c>
      <c r="AD130" t="e">
        <f t="shared" si="39"/>
        <v>#NUM!</v>
      </c>
      <c r="AE130">
        <f t="shared" si="40"/>
        <v>3.9389026984384614</v>
      </c>
      <c r="AF130">
        <f t="shared" si="41"/>
        <v>95.433322257956902</v>
      </c>
      <c r="AG130">
        <f t="shared" si="42"/>
        <v>4.1876755004451018</v>
      </c>
      <c r="AH130" t="e">
        <f t="shared" si="43"/>
        <v>#NUM!</v>
      </c>
      <c r="AI130">
        <f t="shared" si="44"/>
        <v>4.2498687009467613</v>
      </c>
      <c r="AJ130" t="e">
        <f t="shared" si="45"/>
        <v>#NUM!</v>
      </c>
      <c r="AK130">
        <f t="shared" si="46"/>
        <v>4.3535240351161946</v>
      </c>
      <c r="AL130" t="e">
        <f t="shared" si="47"/>
        <v>#NUM!</v>
      </c>
    </row>
    <row r="131" spans="1:38" x14ac:dyDescent="0.3">
      <c r="A131" t="s">
        <v>395</v>
      </c>
      <c r="B131" s="7">
        <v>88.25</v>
      </c>
      <c r="C131">
        <v>1126.7</v>
      </c>
      <c r="E131" s="11">
        <f t="shared" si="54"/>
        <v>3.59552001953125</v>
      </c>
      <c r="F131" s="3">
        <f t="shared" si="55"/>
        <v>7.0270482851701201</v>
      </c>
      <c r="G131" s="10">
        <f t="shared" si="56"/>
        <v>87.195820340210247</v>
      </c>
      <c r="H131" s="14" t="str" cm="1">
        <f t="array" ref="H131">_xlfn.IFS(E131&gt;=3.95,"A+",AND(E131&gt;=3.8,E131&lt;3.95),"A",AND(E131&gt;=3.7,E131&lt;3.8),"A-",AND(E131&gt;=3.6,E131&lt;3.7),"B+",AND(E131&gt;=3.5,E131&lt;3.6),"B",AND(E131&gt;=3.4,E131&lt;3.5),"B-",AND(E131&gt;=3.1,E131&lt;3.4),"C+",AND(E131&gt;=2.6,E131&lt;3.1),"C",AND(E131&gt;=2,E131&lt;2.6),"C-",AND(E131&gt;=1.5,E131&lt;2),"D+",AND(E131&gt;=1,E131&lt;1.5),"D",E131&lt;1,"F")</f>
        <v>B</v>
      </c>
      <c r="W131">
        <v>1300</v>
      </c>
      <c r="X131">
        <f t="shared" ref="X131:X141" si="57">LN(W131)</f>
        <v>7.1701195434496281</v>
      </c>
      <c r="Y131">
        <f t="shared" ref="Y131:Y141" si="58">(X131+$L$4)/$L$3</f>
        <v>4.1475092029710998</v>
      </c>
      <c r="Z131" t="e">
        <f t="shared" ref="Z131:Z141" si="59">$R$4-SQRT((Y131-$R$5)/$R$3)</f>
        <v>#NUM!</v>
      </c>
      <c r="AA131">
        <f t="shared" ref="AA131:AA141" si="60">(X131+$L$4)*0.99/$L$3</f>
        <v>4.1060341109413887</v>
      </c>
      <c r="AB131" t="e">
        <f t="shared" ref="AB131:AB141" si="61">$R$4-SQRT((AA131-$R$5)/$R$3)</f>
        <v>#NUM!</v>
      </c>
      <c r="AC131">
        <f t="shared" ref="AC131:AC141" si="62">(X131+$L$4)*0.975/$L$3</f>
        <v>4.0438214728968225</v>
      </c>
      <c r="AD131" t="e">
        <f t="shared" ref="AD131:AD141" si="63">$R$4-SQRT((AC131-$R$5)/$R$3)</f>
        <v>#NUM!</v>
      </c>
      <c r="AE131">
        <f t="shared" ref="AE131:AE141" si="64">(X131+$L$4)*0.95/$L$3</f>
        <v>3.9401337428225442</v>
      </c>
      <c r="AF131">
        <f t="shared" ref="AF131:AF141" si="65">$R$4-SQRT((AE131-$R$5)/$R$3)</f>
        <v>95.479563171929996</v>
      </c>
      <c r="AG131">
        <f t="shared" ref="AG131:AG141" si="66">(X131+$L$4)*1.01/$L$3</f>
        <v>4.18898429500081</v>
      </c>
      <c r="AH131" t="e">
        <f t="shared" ref="AH131:AH141" si="67">$R$4-SQRT((AG131-$R$5)/$R$3)</f>
        <v>#NUM!</v>
      </c>
      <c r="AI131">
        <f t="shared" ref="AI131:AI141" si="68">(X131+$L$4)*1.025/$L$3</f>
        <v>4.2511969330453772</v>
      </c>
      <c r="AJ131" t="e">
        <f t="shared" ref="AJ131:AJ141" si="69">$R$4-SQRT((AI131-$R$5)/$R$3)</f>
        <v>#NUM!</v>
      </c>
      <c r="AK131">
        <f t="shared" ref="AK131:AK141" si="70">(X131+$L$4)*1.05/$L$3</f>
        <v>4.3548846631196545</v>
      </c>
      <c r="AL131" t="e">
        <f t="shared" ref="AL131:AL141" si="71">$R$4-SQRT((AK131-$R$5)/$R$3)</f>
        <v>#NUM!</v>
      </c>
    </row>
    <row r="132" spans="1:38" x14ac:dyDescent="0.3">
      <c r="A132" t="s">
        <v>399</v>
      </c>
      <c r="B132" s="7">
        <v>90.333333333333329</v>
      </c>
      <c r="C132">
        <v>136.69999999999999</v>
      </c>
      <c r="E132" s="11">
        <f t="shared" si="54"/>
        <v>3.7262369791666665</v>
      </c>
      <c r="F132" s="3">
        <f t="shared" si="55"/>
        <v>4.9177887437299042</v>
      </c>
      <c r="G132" s="10">
        <f t="shared" si="56"/>
        <v>98.851089723181332</v>
      </c>
      <c r="H132" s="14" t="str" cm="1">
        <f t="array" ref="H132">_xlfn.IFS(E132&gt;=3.95,"A+",AND(E132&gt;=3.8,E132&lt;3.95),"A",AND(E132&gt;=3.7,E132&lt;3.8),"A-",AND(E132&gt;=3.6,E132&lt;3.7),"B+",AND(E132&gt;=3.5,E132&lt;3.6),"B",AND(E132&gt;=3.4,E132&lt;3.5),"B-",AND(E132&gt;=3.1,E132&lt;3.4),"C+",AND(E132&gt;=2.6,E132&lt;3.1),"C",AND(E132&gt;=2,E132&lt;2.6),"C-",AND(E132&gt;=1.5,E132&lt;2),"D+",AND(E132&gt;=1,E132&lt;1.5),"D",E132&lt;1,"F")</f>
        <v>A-</v>
      </c>
      <c r="W132">
        <v>1310</v>
      </c>
      <c r="X132">
        <f t="shared" si="57"/>
        <v>7.1777824161951971</v>
      </c>
      <c r="Y132">
        <f t="shared" si="58"/>
        <v>4.1487951092880531</v>
      </c>
      <c r="Z132" t="e">
        <f t="shared" si="59"/>
        <v>#NUM!</v>
      </c>
      <c r="AA132">
        <f t="shared" si="60"/>
        <v>4.107307158195173</v>
      </c>
      <c r="AB132" t="e">
        <f t="shared" si="61"/>
        <v>#NUM!</v>
      </c>
      <c r="AC132">
        <f t="shared" si="62"/>
        <v>4.0450752315558525</v>
      </c>
      <c r="AD132" t="e">
        <f t="shared" si="63"/>
        <v>#NUM!</v>
      </c>
      <c r="AE132">
        <f t="shared" si="64"/>
        <v>3.941355353823651</v>
      </c>
      <c r="AF132">
        <f t="shared" si="65"/>
        <v>95.525922155177994</v>
      </c>
      <c r="AG132">
        <f t="shared" si="66"/>
        <v>4.190283060380934</v>
      </c>
      <c r="AH132" t="e">
        <f t="shared" si="67"/>
        <v>#NUM!</v>
      </c>
      <c r="AI132">
        <f t="shared" si="68"/>
        <v>4.2525149870202537</v>
      </c>
      <c r="AJ132" t="e">
        <f t="shared" si="69"/>
        <v>#NUM!</v>
      </c>
      <c r="AK132">
        <f t="shared" si="70"/>
        <v>4.356234864752456</v>
      </c>
      <c r="AL132" t="e">
        <f t="shared" si="71"/>
        <v>#NUM!</v>
      </c>
    </row>
    <row r="133" spans="1:38" x14ac:dyDescent="0.3">
      <c r="A133" t="s">
        <v>208</v>
      </c>
      <c r="B133" s="7">
        <v>90.924999999999997</v>
      </c>
      <c r="C133">
        <v>264</v>
      </c>
      <c r="E133" s="11">
        <f t="shared" si="54"/>
        <v>3.7587237548828125</v>
      </c>
      <c r="F133" s="3">
        <f t="shared" si="55"/>
        <v>5.575949103146316</v>
      </c>
      <c r="G133" s="10">
        <f t="shared" si="56"/>
        <v>96.874534906726282</v>
      </c>
      <c r="H133" s="14" t="str" cm="1">
        <f t="array" ref="H133">_xlfn.IFS(E133&gt;=3.95,"A+",AND(E133&gt;=3.8,E133&lt;3.95),"A",AND(E133&gt;=3.7,E133&lt;3.8),"A-",AND(E133&gt;=3.6,E133&lt;3.7),"B+",AND(E133&gt;=3.5,E133&lt;3.6),"B",AND(E133&gt;=3.4,E133&lt;3.5),"B-",AND(E133&gt;=3.1,E133&lt;3.4),"C+",AND(E133&gt;=2.6,E133&lt;3.1),"C",AND(E133&gt;=2,E133&lt;2.6),"C-",AND(E133&gt;=1.5,E133&lt;2),"D+",AND(E133&gt;=1,E133&lt;1.5),"D",E133&lt;1,"F")</f>
        <v>A-</v>
      </c>
      <c r="W133">
        <v>1320</v>
      </c>
      <c r="X133">
        <f t="shared" si="57"/>
        <v>7.1853870155804165</v>
      </c>
      <c r="Y133">
        <f t="shared" si="58"/>
        <v>4.1500712367551342</v>
      </c>
      <c r="Z133" t="e">
        <f t="shared" si="59"/>
        <v>#NUM!</v>
      </c>
      <c r="AA133">
        <f t="shared" si="60"/>
        <v>4.1085705243875825</v>
      </c>
      <c r="AB133" t="e">
        <f t="shared" si="61"/>
        <v>#NUM!</v>
      </c>
      <c r="AC133">
        <f t="shared" si="62"/>
        <v>4.0463194558362554</v>
      </c>
      <c r="AD133" t="e">
        <f t="shared" si="63"/>
        <v>#NUM!</v>
      </c>
      <c r="AE133">
        <f t="shared" si="64"/>
        <v>3.942567674917377</v>
      </c>
      <c r="AF133">
        <f t="shared" si="65"/>
        <v>95.572408446848868</v>
      </c>
      <c r="AG133">
        <f t="shared" si="66"/>
        <v>4.191571949122685</v>
      </c>
      <c r="AH133" t="e">
        <f t="shared" si="67"/>
        <v>#NUM!</v>
      </c>
      <c r="AI133">
        <f t="shared" si="68"/>
        <v>4.2538230176740122</v>
      </c>
      <c r="AJ133" t="e">
        <f t="shared" si="69"/>
        <v>#NUM!</v>
      </c>
      <c r="AK133">
        <f t="shared" si="70"/>
        <v>4.357574798592891</v>
      </c>
      <c r="AL133" t="e">
        <f t="shared" si="71"/>
        <v>#NUM!</v>
      </c>
    </row>
    <row r="134" spans="1:38" x14ac:dyDescent="0.3">
      <c r="A134" t="s">
        <v>409</v>
      </c>
      <c r="B134" s="7">
        <v>90.545454545454547</v>
      </c>
      <c r="C134">
        <v>246</v>
      </c>
      <c r="E134" s="11">
        <f t="shared" si="54"/>
        <v>3.7381198347107438</v>
      </c>
      <c r="F134" s="3">
        <f t="shared" si="55"/>
        <v>5.5053315359323625</v>
      </c>
      <c r="G134" s="10">
        <f t="shared" si="56"/>
        <v>96.638660180724131</v>
      </c>
      <c r="H134" s="14" t="str" cm="1">
        <f t="array" ref="H134">_xlfn.IFS(E134&gt;=3.95,"A+",AND(E134&gt;=3.8,E134&lt;3.95),"A",AND(E134&gt;=3.7,E134&lt;3.8),"A-",AND(E134&gt;=3.6,E134&lt;3.7),"B+",AND(E134&gt;=3.5,E134&lt;3.6),"B",AND(E134&gt;=3.4,E134&lt;3.5),"B-",AND(E134&gt;=3.1,E134&lt;3.4),"C+",AND(E134&gt;=2.6,E134&lt;3.1),"C",AND(E134&gt;=2,E134&lt;2.6),"C-",AND(E134&gt;=1.5,E134&lt;2),"D+",AND(E134&gt;=1,E134&lt;1.5),"D",E134&lt;1,"F")</f>
        <v>A-</v>
      </c>
      <c r="W134">
        <v>1330</v>
      </c>
      <c r="X134">
        <f t="shared" si="57"/>
        <v>7.1929342212157996</v>
      </c>
      <c r="Y134">
        <f t="shared" si="58"/>
        <v>4.151337732979739</v>
      </c>
      <c r="Z134" t="e">
        <f t="shared" si="59"/>
        <v>#NUM!</v>
      </c>
      <c r="AA134">
        <f t="shared" si="60"/>
        <v>4.1098243556499421</v>
      </c>
      <c r="AB134" t="e">
        <f t="shared" si="61"/>
        <v>#NUM!</v>
      </c>
      <c r="AC134">
        <f t="shared" si="62"/>
        <v>4.0475542896552454</v>
      </c>
      <c r="AD134" t="e">
        <f t="shared" si="63"/>
        <v>#NUM!</v>
      </c>
      <c r="AE134">
        <f t="shared" si="64"/>
        <v>3.9437708463307519</v>
      </c>
      <c r="AF134">
        <f t="shared" si="65"/>
        <v>95.619031562264269</v>
      </c>
      <c r="AG134">
        <f t="shared" si="66"/>
        <v>4.1928511103095358</v>
      </c>
      <c r="AH134" t="e">
        <f t="shared" si="67"/>
        <v>#NUM!</v>
      </c>
      <c r="AI134">
        <f t="shared" si="68"/>
        <v>4.2551211763042325</v>
      </c>
      <c r="AJ134" t="e">
        <f t="shared" si="69"/>
        <v>#NUM!</v>
      </c>
      <c r="AK134">
        <f t="shared" si="70"/>
        <v>4.358904619628726</v>
      </c>
      <c r="AL134" t="e">
        <f t="shared" si="71"/>
        <v>#NUM!</v>
      </c>
    </row>
    <row r="135" spans="1:38" x14ac:dyDescent="0.3">
      <c r="A135" t="s">
        <v>94</v>
      </c>
      <c r="B135" s="7">
        <v>91.583333333333329</v>
      </c>
      <c r="C135">
        <v>98</v>
      </c>
      <c r="E135" s="11">
        <f t="shared" si="54"/>
        <v>3.7924601236979165</v>
      </c>
      <c r="F135" s="3">
        <f t="shared" si="55"/>
        <v>4.5849674786705723</v>
      </c>
      <c r="G135" s="10">
        <f t="shared" si="56"/>
        <v>102.12093800690238</v>
      </c>
      <c r="H135" s="14" t="str" cm="1">
        <f t="array" ref="H135">_xlfn.IFS(E135&gt;=3.95,"A+",AND(E135&gt;=3.8,E135&lt;3.95),"A",AND(E135&gt;=3.7,E135&lt;3.8),"A-",AND(E135&gt;=3.6,E135&lt;3.7),"B+",AND(E135&gt;=3.5,E135&lt;3.6),"B",AND(E135&gt;=3.4,E135&lt;3.5),"B-",AND(E135&gt;=3.1,E135&lt;3.4),"C+",AND(E135&gt;=2.6,E135&lt;3.1),"C",AND(E135&gt;=2,E135&lt;2.6),"C-",AND(E135&gt;=1.5,E135&lt;2),"D+",AND(E135&gt;=1,E135&lt;1.5),"D",E135&lt;1,"F")</f>
        <v>A-</v>
      </c>
      <c r="W135">
        <v>1340</v>
      </c>
      <c r="X135">
        <f t="shared" si="57"/>
        <v>7.200424892944957</v>
      </c>
      <c r="Y135">
        <f t="shared" si="58"/>
        <v>4.1525947422521856</v>
      </c>
      <c r="Z135" t="e">
        <f t="shared" si="59"/>
        <v>#NUM!</v>
      </c>
      <c r="AA135">
        <f t="shared" si="60"/>
        <v>4.1110687948296638</v>
      </c>
      <c r="AB135" t="e">
        <f t="shared" si="61"/>
        <v>#NUM!</v>
      </c>
      <c r="AC135">
        <f t="shared" si="62"/>
        <v>4.0487798736958798</v>
      </c>
      <c r="AD135" t="e">
        <f t="shared" si="63"/>
        <v>#NUM!</v>
      </c>
      <c r="AE135">
        <f t="shared" si="64"/>
        <v>3.9449650051395757</v>
      </c>
      <c r="AF135">
        <f t="shared" si="65"/>
        <v>95.665801314465213</v>
      </c>
      <c r="AG135">
        <f t="shared" si="66"/>
        <v>4.1941206896747065</v>
      </c>
      <c r="AH135" t="e">
        <f t="shared" si="67"/>
        <v>#NUM!</v>
      </c>
      <c r="AI135">
        <f t="shared" si="68"/>
        <v>4.2564096108084897</v>
      </c>
      <c r="AJ135" t="e">
        <f t="shared" si="69"/>
        <v>#NUM!</v>
      </c>
      <c r="AK135">
        <f t="shared" si="70"/>
        <v>4.3602244793647946</v>
      </c>
      <c r="AL135" t="e">
        <f t="shared" si="71"/>
        <v>#NUM!</v>
      </c>
    </row>
    <row r="136" spans="1:38" x14ac:dyDescent="0.3">
      <c r="A136" t="s">
        <v>417</v>
      </c>
      <c r="B136" s="7">
        <v>92.875</v>
      </c>
      <c r="C136">
        <v>330</v>
      </c>
      <c r="E136" s="11">
        <f t="shared" si="54"/>
        <v>3.8512725830078125</v>
      </c>
      <c r="F136" s="3">
        <f t="shared" si="55"/>
        <v>5.7990926544605257</v>
      </c>
      <c r="G136" s="10">
        <f t="shared" si="56"/>
        <v>98.311021779680161</v>
      </c>
      <c r="H136" s="14" t="str" cm="1">
        <f t="array" ref="H136">_xlfn.IFS(E136&gt;=3.95,"A+",AND(E136&gt;=3.8,E136&lt;3.95),"A",AND(E136&gt;=3.7,E136&lt;3.8),"A-",AND(E136&gt;=3.6,E136&lt;3.7),"B+",AND(E136&gt;=3.5,E136&lt;3.6),"B",AND(E136&gt;=3.4,E136&lt;3.5),"B-",AND(E136&gt;=3.1,E136&lt;3.4),"C+",AND(E136&gt;=2.6,E136&lt;3.1),"C",AND(E136&gt;=2,E136&lt;2.6),"C-",AND(E136&gt;=1.5,E136&lt;2),"D+",AND(E136&gt;=1,E136&lt;1.5),"D",E136&lt;1,"F")</f>
        <v>A</v>
      </c>
      <c r="W136">
        <v>1350</v>
      </c>
      <c r="X136">
        <f t="shared" si="57"/>
        <v>7.2078598714324755</v>
      </c>
      <c r="Y136">
        <f t="shared" si="58"/>
        <v>4.1538424056443572</v>
      </c>
      <c r="Z136" t="e">
        <f t="shared" si="59"/>
        <v>#NUM!</v>
      </c>
      <c r="AA136">
        <f t="shared" si="60"/>
        <v>4.112303981587913</v>
      </c>
      <c r="AB136" t="e">
        <f t="shared" si="61"/>
        <v>#NUM!</v>
      </c>
      <c r="AC136">
        <f t="shared" si="62"/>
        <v>4.0499963455032484</v>
      </c>
      <c r="AD136" t="e">
        <f t="shared" si="63"/>
        <v>#NUM!</v>
      </c>
      <c r="AE136">
        <f t="shared" si="64"/>
        <v>3.9461502853621391</v>
      </c>
      <c r="AF136">
        <f t="shared" si="65"/>
        <v>95.712727837378424</v>
      </c>
      <c r="AG136">
        <f t="shared" si="66"/>
        <v>4.1953808297008006</v>
      </c>
      <c r="AH136" t="e">
        <f t="shared" si="67"/>
        <v>#NUM!</v>
      </c>
      <c r="AI136">
        <f t="shared" si="68"/>
        <v>4.2576884657854652</v>
      </c>
      <c r="AJ136" t="e">
        <f t="shared" si="69"/>
        <v>#NUM!</v>
      </c>
      <c r="AK136">
        <f t="shared" si="70"/>
        <v>4.361534525926575</v>
      </c>
      <c r="AL136" t="e">
        <f t="shared" si="71"/>
        <v>#NUM!</v>
      </c>
    </row>
    <row r="137" spans="1:38" x14ac:dyDescent="0.3">
      <c r="A137" t="s">
        <v>421</v>
      </c>
      <c r="B137" s="7">
        <v>93.3125</v>
      </c>
      <c r="C137">
        <v>330</v>
      </c>
      <c r="E137" s="11">
        <f t="shared" si="54"/>
        <v>3.8689765930175781</v>
      </c>
      <c r="F137" s="3">
        <f t="shared" si="55"/>
        <v>5.7990926544605257</v>
      </c>
      <c r="G137" s="10">
        <f t="shared" si="56"/>
        <v>98.762950142615821</v>
      </c>
      <c r="H137" s="14" t="str" cm="1">
        <f t="array" ref="H137">_xlfn.IFS(E137&gt;=3.95,"A+",AND(E137&gt;=3.8,E137&lt;3.95),"A",AND(E137&gt;=3.7,E137&lt;3.8),"A-",AND(E137&gt;=3.6,E137&lt;3.7),"B+",AND(E137&gt;=3.5,E137&lt;3.6),"B",AND(E137&gt;=3.4,E137&lt;3.5),"B-",AND(E137&gt;=3.1,E137&lt;3.4),"C+",AND(E137&gt;=2.6,E137&lt;3.1),"C",AND(E137&gt;=2,E137&lt;2.6),"C-",AND(E137&gt;=1.5,E137&lt;2),"D+",AND(E137&gt;=1,E137&lt;1.5),"D",E137&lt;1,"F")</f>
        <v>A</v>
      </c>
      <c r="W137">
        <v>1360</v>
      </c>
      <c r="X137">
        <f t="shared" si="57"/>
        <v>7.2152399787300974</v>
      </c>
      <c r="Y137">
        <f t="shared" si="58"/>
        <v>4.155080861104719</v>
      </c>
      <c r="Z137" t="e">
        <f t="shared" si="59"/>
        <v>#NUM!</v>
      </c>
      <c r="AA137">
        <f t="shared" si="60"/>
        <v>4.1135300524936724</v>
      </c>
      <c r="AB137" t="e">
        <f t="shared" si="61"/>
        <v>#NUM!</v>
      </c>
      <c r="AC137">
        <f t="shared" si="62"/>
        <v>4.0512038395771013</v>
      </c>
      <c r="AD137" t="e">
        <f t="shared" si="63"/>
        <v>#NUM!</v>
      </c>
      <c r="AE137">
        <f t="shared" si="64"/>
        <v>3.9473268180494832</v>
      </c>
      <c r="AF137">
        <f t="shared" si="65"/>
        <v>95.759821610775901</v>
      </c>
      <c r="AG137">
        <f t="shared" si="66"/>
        <v>4.1966316697157664</v>
      </c>
      <c r="AH137" t="e">
        <f t="shared" si="67"/>
        <v>#NUM!</v>
      </c>
      <c r="AI137">
        <f t="shared" si="68"/>
        <v>4.2589578826323367</v>
      </c>
      <c r="AJ137" t="e">
        <f t="shared" si="69"/>
        <v>#NUM!</v>
      </c>
      <c r="AK137">
        <f t="shared" si="70"/>
        <v>4.3628349041599552</v>
      </c>
      <c r="AL137" t="e">
        <f t="shared" si="71"/>
        <v>#NUM!</v>
      </c>
    </row>
    <row r="138" spans="1:38" x14ac:dyDescent="0.3">
      <c r="W138">
        <v>1370</v>
      </c>
      <c r="X138">
        <f t="shared" si="57"/>
        <v>7.222566018822171</v>
      </c>
      <c r="Y138">
        <f t="shared" si="58"/>
        <v>4.1563102435498482</v>
      </c>
      <c r="Z138" t="e">
        <f t="shared" si="59"/>
        <v>#NUM!</v>
      </c>
      <c r="AA138">
        <f t="shared" si="60"/>
        <v>4.1147471411143499</v>
      </c>
      <c r="AB138" t="e">
        <f t="shared" si="61"/>
        <v>#NUM!</v>
      </c>
      <c r="AC138">
        <f t="shared" si="62"/>
        <v>4.0524024874611024</v>
      </c>
      <c r="AD138" t="e">
        <f t="shared" si="63"/>
        <v>#NUM!</v>
      </c>
      <c r="AE138">
        <f t="shared" si="64"/>
        <v>3.9484947313723557</v>
      </c>
      <c r="AF138">
        <f t="shared" si="65"/>
        <v>95.807093487221238</v>
      </c>
      <c r="AG138">
        <f t="shared" si="66"/>
        <v>4.1978733459853466</v>
      </c>
      <c r="AH138" t="e">
        <f t="shared" si="67"/>
        <v>#NUM!</v>
      </c>
      <c r="AI138">
        <f t="shared" si="68"/>
        <v>4.260217999638594</v>
      </c>
      <c r="AJ138" t="e">
        <f t="shared" si="69"/>
        <v>#NUM!</v>
      </c>
      <c r="AK138">
        <f t="shared" si="70"/>
        <v>4.3641257557273407</v>
      </c>
      <c r="AL138" t="e">
        <f t="shared" si="71"/>
        <v>#NUM!</v>
      </c>
    </row>
    <row r="139" spans="1:38" x14ac:dyDescent="0.3">
      <c r="W139">
        <v>1380</v>
      </c>
      <c r="X139">
        <f t="shared" si="57"/>
        <v>7.2298387781512501</v>
      </c>
      <c r="Y139">
        <f t="shared" si="58"/>
        <v>4.1575306849526319</v>
      </c>
      <c r="Z139" t="e">
        <f t="shared" si="59"/>
        <v>#NUM!</v>
      </c>
      <c r="AA139">
        <f t="shared" si="60"/>
        <v>4.1159553781031049</v>
      </c>
      <c r="AB139" t="e">
        <f t="shared" si="61"/>
        <v>#NUM!</v>
      </c>
      <c r="AC139">
        <f t="shared" si="62"/>
        <v>4.0535924178288161</v>
      </c>
      <c r="AD139" t="e">
        <f t="shared" si="63"/>
        <v>#NUM!</v>
      </c>
      <c r="AE139">
        <f t="shared" si="64"/>
        <v>3.9496541507049998</v>
      </c>
      <c r="AF139">
        <f t="shared" si="65"/>
        <v>95.854554721219912</v>
      </c>
      <c r="AG139">
        <f t="shared" si="66"/>
        <v>4.199105991802158</v>
      </c>
      <c r="AH139" t="e">
        <f t="shared" si="67"/>
        <v>#NUM!</v>
      </c>
      <c r="AI139">
        <f t="shared" si="68"/>
        <v>4.2614689520764468</v>
      </c>
      <c r="AJ139" t="e">
        <f t="shared" si="69"/>
        <v>#NUM!</v>
      </c>
      <c r="AK139">
        <f t="shared" si="70"/>
        <v>4.3654072192002635</v>
      </c>
      <c r="AL139" t="e">
        <f t="shared" si="71"/>
        <v>#NUM!</v>
      </c>
    </row>
    <row r="140" spans="1:38" x14ac:dyDescent="0.3">
      <c r="W140">
        <v>1390</v>
      </c>
      <c r="X140">
        <f t="shared" si="57"/>
        <v>7.2370590261247374</v>
      </c>
      <c r="Y140">
        <f t="shared" si="58"/>
        <v>4.1587423144272897</v>
      </c>
      <c r="Z140" t="e">
        <f t="shared" si="59"/>
        <v>#NUM!</v>
      </c>
      <c r="AA140">
        <f t="shared" si="60"/>
        <v>4.1171548912830165</v>
      </c>
      <c r="AB140" t="e">
        <f t="shared" si="61"/>
        <v>#NUM!</v>
      </c>
      <c r="AC140">
        <f t="shared" si="62"/>
        <v>4.0547737565666075</v>
      </c>
      <c r="AD140" t="e">
        <f t="shared" si="63"/>
        <v>#NUM!</v>
      </c>
      <c r="AE140">
        <f t="shared" si="64"/>
        <v>3.9508051987059245</v>
      </c>
      <c r="AF140">
        <f t="shared" si="65"/>
        <v>95.902217000818879</v>
      </c>
      <c r="AG140">
        <f t="shared" si="66"/>
        <v>4.200329737571562</v>
      </c>
      <c r="AH140" t="e">
        <f t="shared" si="67"/>
        <v>#NUM!</v>
      </c>
      <c r="AI140">
        <f t="shared" si="68"/>
        <v>4.262710872287971</v>
      </c>
      <c r="AJ140" t="e">
        <f t="shared" si="69"/>
        <v>#NUM!</v>
      </c>
      <c r="AK140">
        <f t="shared" si="70"/>
        <v>4.366679430148654</v>
      </c>
      <c r="AL140" t="e">
        <f t="shared" si="71"/>
        <v>#NUM!</v>
      </c>
    </row>
    <row r="141" spans="1:38" x14ac:dyDescent="0.3">
      <c r="W141">
        <v>1400</v>
      </c>
      <c r="X141">
        <f t="shared" si="57"/>
        <v>7.2442275156033498</v>
      </c>
      <c r="Y141">
        <f t="shared" si="58"/>
        <v>4.1599452583113434</v>
      </c>
      <c r="Z141" t="e">
        <f t="shared" si="59"/>
        <v>#NUM!</v>
      </c>
      <c r="AA141">
        <f t="shared" si="60"/>
        <v>4.1183458057282296</v>
      </c>
      <c r="AB141" t="e">
        <f t="shared" si="61"/>
        <v>#NUM!</v>
      </c>
      <c r="AC141">
        <f t="shared" si="62"/>
        <v>4.0559466268535598</v>
      </c>
      <c r="AD141" t="e">
        <f t="shared" si="63"/>
        <v>#NUM!</v>
      </c>
      <c r="AE141">
        <f t="shared" si="64"/>
        <v>3.9519479953957761</v>
      </c>
      <c r="AF141">
        <f t="shared" si="65"/>
        <v>95.950092481931421</v>
      </c>
      <c r="AG141">
        <f t="shared" si="66"/>
        <v>4.2015447108944572</v>
      </c>
      <c r="AH141" t="e">
        <f t="shared" si="67"/>
        <v>#NUM!</v>
      </c>
      <c r="AI141">
        <f t="shared" si="68"/>
        <v>4.2639438897691271</v>
      </c>
      <c r="AJ141" t="e">
        <f t="shared" si="69"/>
        <v>#NUM!</v>
      </c>
      <c r="AK141">
        <f t="shared" si="70"/>
        <v>4.3679425212269107</v>
      </c>
      <c r="AL141" t="e">
        <f t="shared" si="71"/>
        <v>#NUM!</v>
      </c>
    </row>
  </sheetData>
  <mergeCells count="4">
    <mergeCell ref="R9:R11"/>
    <mergeCell ref="R12:R14"/>
    <mergeCell ref="R15:R17"/>
    <mergeCell ref="R18:R1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王氏排名</vt:lpstr>
      <vt:lpstr>汪氏排名</vt:lpstr>
      <vt:lpstr>总排名</vt:lpstr>
      <vt:lpstr>原性价比算法(废弃)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Zilong Wang</cp:lastModifiedBy>
  <dcterms:created xsi:type="dcterms:W3CDTF">2015-06-05T18:19:34Z</dcterms:created>
  <dcterms:modified xsi:type="dcterms:W3CDTF">2025-02-01T17:33:09Z</dcterms:modified>
</cp:coreProperties>
</file>